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j995/dropbox/projects/2018_helios/output/regression_results/"/>
    </mc:Choice>
  </mc:AlternateContent>
  <xr:revisionPtr revIDLastSave="0" documentId="13_ncr:1_{2D7E0424-9868-DA41-B628-181B43D297C2}" xr6:coauthVersionLast="36" xr6:coauthVersionMax="36" xr10:uidLastSave="{00000000-0000-0000-0000-000000000000}"/>
  <bookViews>
    <workbookView xWindow="0" yWindow="460" windowWidth="25600" windowHeight="15540" activeTab="1" xr2:uid="{2CA0C37A-BB18-9244-95BB-1DC41C8438BA}"/>
  </bookViews>
  <sheets>
    <sheet name="Overall" sheetId="1" r:id="rId1"/>
    <sheet name="By Ye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" l="1"/>
  <c r="G2" i="2"/>
  <c r="F2" i="2"/>
  <c r="E2" i="2"/>
  <c r="D2" i="2"/>
  <c r="C2" i="2"/>
  <c r="B2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10" i="2"/>
  <c r="B9" i="2"/>
  <c r="B8" i="2"/>
  <c r="B7" i="2"/>
  <c r="B6" i="2"/>
  <c r="B5" i="2"/>
  <c r="B4" i="2"/>
  <c r="B3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H2" i="1"/>
  <c r="G2" i="1"/>
  <c r="F2" i="1"/>
  <c r="E2" i="1"/>
  <c r="D2" i="1"/>
  <c r="C2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<sst xmlns="http://schemas.openxmlformats.org/spreadsheetml/2006/main" count="6003" uniqueCount="688">
  <si>
    <t>="* p&lt;.1</t>
  </si>
  <si>
    <t xml:space="preserve"> ** p&lt;.05</t>
  </si>
  <si>
    <t xml:space="preserve"> *** p&lt;.01"</t>
  </si>
  <si>
    <t>5. Treatment</t>
  </si>
  <si>
    <t>1. Biology</t>
  </si>
  <si>
    <t>4. Early Detection, Diagnosis</t>
  </si>
  <si>
    <t>2. Etiology</t>
  </si>
  <si>
    <t>6. Cancer Control, Survivorship</t>
  </si>
  <si>
    <t>3. Prevention</t>
  </si>
  <si>
    <t>CSO Codes:</t>
  </si>
  <si>
    <t>The LHS Variable is the share of publications after the grant in that CSO code and a given RCDC Code.</t>
  </si>
  <si>
    <t>The unit of observation is the RCDC and Funder combination.</t>
  </si>
  <si>
    <t>The unit of observation is the RCDC, Funder, and Year combination.</t>
  </si>
  <si>
    <t>The omitted year is 2008.</t>
  </si>
  <si>
    <t>The omitted agency is Cancer Research UK.</t>
  </si>
  <si>
    <t>-0.045**</t>
  </si>
  <si>
    <t>-0.006</t>
  </si>
  <si>
    <t>-0.024***</t>
  </si>
  <si>
    <t>0.009</t>
  </si>
  <si>
    <t>0.069***</t>
  </si>
  <si>
    <t>-0.000</t>
  </si>
  <si>
    <t>(0.019)</t>
  </si>
  <si>
    <t>(0.011)</t>
  </si>
  <si>
    <t>(0.008)</t>
  </si>
  <si>
    <t>(0.012)</t>
  </si>
  <si>
    <t>(0.024)</t>
  </si>
  <si>
    <t>(0.004)</t>
  </si>
  <si>
    <t>-0.023</t>
  </si>
  <si>
    <t>0.007</t>
  </si>
  <si>
    <t>0.003</t>
  </si>
  <si>
    <t>0.005</t>
  </si>
  <si>
    <t>-0.001</t>
  </si>
  <si>
    <t>(0.018)</t>
  </si>
  <si>
    <t>(0.006)</t>
  </si>
  <si>
    <t>(0.007)</t>
  </si>
  <si>
    <t>-0.015</t>
  </si>
  <si>
    <t>0.025***</t>
  </si>
  <si>
    <t>0.001</t>
  </si>
  <si>
    <t>-0.022*</t>
  </si>
  <si>
    <t>-0.021*</t>
  </si>
  <si>
    <t>0.027***</t>
  </si>
  <si>
    <t>(0.005)</t>
  </si>
  <si>
    <t>0.006</t>
  </si>
  <si>
    <t>0.058***</t>
  </si>
  <si>
    <t>-0.014**</t>
  </si>
  <si>
    <t>-0.040***</t>
  </si>
  <si>
    <t>-0.019***</t>
  </si>
  <si>
    <t>(0.021)</t>
  </si>
  <si>
    <t>(0.017)</t>
  </si>
  <si>
    <t>(0.016)</t>
  </si>
  <si>
    <t>(0.015)</t>
  </si>
  <si>
    <t>0.000</t>
  </si>
  <si>
    <t>(.)</t>
  </si>
  <si>
    <t>-0.020</t>
  </si>
  <si>
    <t>-0.002</t>
  </si>
  <si>
    <t>-0.014</t>
  </si>
  <si>
    <t>-0.005</t>
  </si>
  <si>
    <t>-0.026***</t>
  </si>
  <si>
    <t>(0.014)</t>
  </si>
  <si>
    <t>(0.025)</t>
  </si>
  <si>
    <t>(0.009)</t>
  </si>
  <si>
    <t/>
  </si>
  <si>
    <t>-0.028***</t>
  </si>
  <si>
    <t>0.349***</t>
  </si>
  <si>
    <t>0.627***</t>
  </si>
  <si>
    <t>0.151***</t>
  </si>
  <si>
    <t>0.506***</t>
  </si>
  <si>
    <t>0.371***</t>
  </si>
  <si>
    <t>0.737***</t>
  </si>
  <si>
    <t>(0.046)</t>
  </si>
  <si>
    <t>(0.066)</t>
  </si>
  <si>
    <t>(0.035)</t>
  </si>
  <si>
    <t>(0.082)</t>
  </si>
  <si>
    <t>(0.071)</t>
  </si>
  <si>
    <t>(0.127)</t>
  </si>
  <si>
    <t>-0.017</t>
  </si>
  <si>
    <t>0.084***</t>
  </si>
  <si>
    <t>0.044***</t>
  </si>
  <si>
    <t>-0.013</t>
  </si>
  <si>
    <t>-0.003</t>
  </si>
  <si>
    <t>-0.013*</t>
  </si>
  <si>
    <t>(0.032)</t>
  </si>
  <si>
    <t>(0.010)</t>
  </si>
  <si>
    <t>(0.026)</t>
  </si>
  <si>
    <t>-0.012</t>
  </si>
  <si>
    <t>-0.007</t>
  </si>
  <si>
    <t>-0.021***</t>
  </si>
  <si>
    <t>-0.020***</t>
  </si>
  <si>
    <t>-0.016</t>
  </si>
  <si>
    <t>0.090*</t>
  </si>
  <si>
    <t>(0.054)</t>
  </si>
  <si>
    <t>-0.020*</t>
  </si>
  <si>
    <t>-0.022***</t>
  </si>
  <si>
    <t>0.015</t>
  </si>
  <si>
    <t>0.047</t>
  </si>
  <si>
    <t>0.004</t>
  </si>
  <si>
    <t>0.033</t>
  </si>
  <si>
    <t>0.008</t>
  </si>
  <si>
    <t>(0.030)</t>
  </si>
  <si>
    <t>(0.029)</t>
  </si>
  <si>
    <t>(0.013)</t>
  </si>
  <si>
    <t>-0.004</t>
  </si>
  <si>
    <t>-0.016*</t>
  </si>
  <si>
    <t>0.044*</t>
  </si>
  <si>
    <t>0.002</t>
  </si>
  <si>
    <t>-0.009</t>
  </si>
  <si>
    <t>(0.027)</t>
  </si>
  <si>
    <t>0.043*</t>
  </si>
  <si>
    <t>-0.019**</t>
  </si>
  <si>
    <t>-0.018</t>
  </si>
  <si>
    <t>-0.027***</t>
  </si>
  <si>
    <t>0.217***</t>
  </si>
  <si>
    <t>0.131**</t>
  </si>
  <si>
    <t>0.018</t>
  </si>
  <si>
    <t>0.080***</t>
  </si>
  <si>
    <t>(0.061)</t>
  </si>
  <si>
    <t>0.140***</t>
  </si>
  <si>
    <t>0.055***</t>
  </si>
  <si>
    <t>0.054*</t>
  </si>
  <si>
    <t>-0.023***</t>
  </si>
  <si>
    <t>(0.043)</t>
  </si>
  <si>
    <t>0.369***</t>
  </si>
  <si>
    <t>1.922***</t>
  </si>
  <si>
    <t>0.615***</t>
  </si>
  <si>
    <t>0.035***</t>
  </si>
  <si>
    <t>(0.123)</t>
  </si>
  <si>
    <t>(0.609)</t>
  </si>
  <si>
    <t>(0.114)</t>
  </si>
  <si>
    <t>2.089***</t>
  </si>
  <si>
    <t>0.406***</t>
  </si>
  <si>
    <t>0.054***</t>
  </si>
  <si>
    <t>0.586***</t>
  </si>
  <si>
    <t>1.471***</t>
  </si>
  <si>
    <t>(0.151)</t>
  </si>
  <si>
    <t>(0.085)</t>
  </si>
  <si>
    <t>(0.075)</t>
  </si>
  <si>
    <t>(0.139)</t>
  </si>
  <si>
    <t>0.094***</t>
  </si>
  <si>
    <t>0.079**</t>
  </si>
  <si>
    <t>0.066***</t>
  </si>
  <si>
    <t>-0.011</t>
  </si>
  <si>
    <t>(0.038)</t>
  </si>
  <si>
    <t>0.399***</t>
  </si>
  <si>
    <t>0.245***</t>
  </si>
  <si>
    <t>0.057***</t>
  </si>
  <si>
    <t>0.173***</t>
  </si>
  <si>
    <t>0.299***</t>
  </si>
  <si>
    <t>0.252***</t>
  </si>
  <si>
    <t>(0.033)</t>
  </si>
  <si>
    <t>(0.047)</t>
  </si>
  <si>
    <t>(0.056)</t>
  </si>
  <si>
    <t>1.614***</t>
  </si>
  <si>
    <t>1.202***</t>
  </si>
  <si>
    <t>0.082***</t>
  </si>
  <si>
    <t>1.555***</t>
  </si>
  <si>
    <t>1.394***</t>
  </si>
  <si>
    <t>0.828***</t>
  </si>
  <si>
    <t>(0.073)</t>
  </si>
  <si>
    <t>(0.177)</t>
  </si>
  <si>
    <t>(0.232)</t>
  </si>
  <si>
    <t>(0.265)</t>
  </si>
  <si>
    <t>(0.172)</t>
  </si>
  <si>
    <t>0.138***</t>
  </si>
  <si>
    <t>0.162***</t>
  </si>
  <si>
    <t>0.148***</t>
  </si>
  <si>
    <t>0.087***</t>
  </si>
  <si>
    <t>0.269***</t>
  </si>
  <si>
    <t>(0.049)</t>
  </si>
  <si>
    <t>(0.034)</t>
  </si>
  <si>
    <t>-0.008</t>
  </si>
  <si>
    <t>0.103***</t>
  </si>
  <si>
    <t>0.034***</t>
  </si>
  <si>
    <t>0.153***</t>
  </si>
  <si>
    <t>0.022</t>
  </si>
  <si>
    <t>0.032**</t>
  </si>
  <si>
    <t>(0.023)</t>
  </si>
  <si>
    <t>0.046*</t>
  </si>
  <si>
    <t>0.021</t>
  </si>
  <si>
    <t>0.108***</t>
  </si>
  <si>
    <t>-0.022**</t>
  </si>
  <si>
    <t>-0.019</t>
  </si>
  <si>
    <t>0.017</t>
  </si>
  <si>
    <t>0.091***</t>
  </si>
  <si>
    <t>0.029</t>
  </si>
  <si>
    <t>(0.028)</t>
  </si>
  <si>
    <t>0.030***</t>
  </si>
  <si>
    <t>0.234***</t>
  </si>
  <si>
    <t>0.060**</t>
  </si>
  <si>
    <t>-0.010</t>
  </si>
  <si>
    <t>-0.017**</t>
  </si>
  <si>
    <t>(0.090)</t>
  </si>
  <si>
    <t>0.377***</t>
  </si>
  <si>
    <t>0.322***</t>
  </si>
  <si>
    <t>0.078***</t>
  </si>
  <si>
    <t>0.355***</t>
  </si>
  <si>
    <t>0.331***</t>
  </si>
  <si>
    <t>0.254***</t>
  </si>
  <si>
    <t>(0.036)</t>
  </si>
  <si>
    <t>(0.045)</t>
  </si>
  <si>
    <t>(0.020)</t>
  </si>
  <si>
    <t>(0.042)</t>
  </si>
  <si>
    <t>(0.055)</t>
  </si>
  <si>
    <t>-0.025***</t>
  </si>
  <si>
    <t>0.016*</t>
  </si>
  <si>
    <t>0.010</t>
  </si>
  <si>
    <t>0.201**</t>
  </si>
  <si>
    <t>0.096***</t>
  </si>
  <si>
    <t>0.016</t>
  </si>
  <si>
    <t>0.081***</t>
  </si>
  <si>
    <t>(0.079)</t>
  </si>
  <si>
    <t>-0.012**</t>
  </si>
  <si>
    <t>0.046**</t>
  </si>
  <si>
    <t>0.084**</t>
  </si>
  <si>
    <t>0.064***</t>
  </si>
  <si>
    <t>0.146***</t>
  </si>
  <si>
    <t>0.144***</t>
  </si>
  <si>
    <t>0.015**</t>
  </si>
  <si>
    <t>0.160***</t>
  </si>
  <si>
    <t>0.231**</t>
  </si>
  <si>
    <t>0.193***</t>
  </si>
  <si>
    <t>0.060***</t>
  </si>
  <si>
    <t>0.042</t>
  </si>
  <si>
    <t>(0.116)</t>
  </si>
  <si>
    <t>1.069***</t>
  </si>
  <si>
    <t>0.856***</t>
  </si>
  <si>
    <t>0.175***</t>
  </si>
  <si>
    <t>0.900***</t>
  </si>
  <si>
    <t>1.289***</t>
  </si>
  <si>
    <t>0.808***</t>
  </si>
  <si>
    <t>(0.119)</t>
  </si>
  <si>
    <t>(0.291)</t>
  </si>
  <si>
    <t>(0.093)</t>
  </si>
  <si>
    <t>0.092***</t>
  </si>
  <si>
    <t>-0.016***</t>
  </si>
  <si>
    <t>0.224***</t>
  </si>
  <si>
    <t>0.017**</t>
  </si>
  <si>
    <t>0.113***</t>
  </si>
  <si>
    <t>0.183***</t>
  </si>
  <si>
    <t>0.090***</t>
  </si>
  <si>
    <t>0.046***</t>
  </si>
  <si>
    <t>0.028</t>
  </si>
  <si>
    <t>-0.016**</t>
  </si>
  <si>
    <t>0.128***</t>
  </si>
  <si>
    <t>(0.040)</t>
  </si>
  <si>
    <t>0.041***</t>
  </si>
  <si>
    <t>0.300***</t>
  </si>
  <si>
    <t>0.011</t>
  </si>
  <si>
    <t>(0.063)</t>
  </si>
  <si>
    <t>7.749***</t>
  </si>
  <si>
    <t>3.492***</t>
  </si>
  <si>
    <t>1.010***</t>
  </si>
  <si>
    <t>1.623***</t>
  </si>
  <si>
    <t>0.111***</t>
  </si>
  <si>
    <t>(1.008)</t>
  </si>
  <si>
    <t>(0.716)</t>
  </si>
  <si>
    <t>(0.113)</t>
  </si>
  <si>
    <t>(0.138)</t>
  </si>
  <si>
    <t>0.048***</t>
  </si>
  <si>
    <t>0.081**</t>
  </si>
  <si>
    <t>0.030**</t>
  </si>
  <si>
    <t>0.030</t>
  </si>
  <si>
    <t>0.133***</t>
  </si>
  <si>
    <t>0.026</t>
  </si>
  <si>
    <t>0.702***</t>
  </si>
  <si>
    <t>0.333***</t>
  </si>
  <si>
    <t>0.206***</t>
  </si>
  <si>
    <t>1.306***</t>
  </si>
  <si>
    <t>0.169***</t>
  </si>
  <si>
    <t>(0.031)</t>
  </si>
  <si>
    <t>(0.051)</t>
  </si>
  <si>
    <t>(0.434)</t>
  </si>
  <si>
    <t>0.032*</t>
  </si>
  <si>
    <t>-0.024**</t>
  </si>
  <si>
    <t>0.135***</t>
  </si>
  <si>
    <t>0.383***</t>
  </si>
  <si>
    <t>0.043***</t>
  </si>
  <si>
    <t>0.098**</t>
  </si>
  <si>
    <t>0.116</t>
  </si>
  <si>
    <t>(0.096)</t>
  </si>
  <si>
    <t>(0.041)</t>
  </si>
  <si>
    <t>0.042***</t>
  </si>
  <si>
    <t>1.277***</t>
  </si>
  <si>
    <t>1.513***</t>
  </si>
  <si>
    <t>0.227***</t>
  </si>
  <si>
    <t>(0.212)</t>
  </si>
  <si>
    <t>(0.394)</t>
  </si>
  <si>
    <t>0.023*</t>
  </si>
  <si>
    <t>-0.018*</t>
  </si>
  <si>
    <t>0.897***</t>
  </si>
  <si>
    <t>0.088***</t>
  </si>
  <si>
    <t>0.294***</t>
  </si>
  <si>
    <t>0.168***</t>
  </si>
  <si>
    <t>(0.094)</t>
  </si>
  <si>
    <t>(0.150)</t>
  </si>
  <si>
    <t>0.028**</t>
  </si>
  <si>
    <t>0.013</t>
  </si>
  <si>
    <t>0.020</t>
  </si>
  <si>
    <t>-0.017***</t>
  </si>
  <si>
    <t>0.012</t>
  </si>
  <si>
    <t>-0.020**</t>
  </si>
  <si>
    <t>0.100***</t>
  </si>
  <si>
    <t>0.071***</t>
  </si>
  <si>
    <t>0.310***</t>
  </si>
  <si>
    <t>0.065***</t>
  </si>
  <si>
    <t>(0.105)</t>
  </si>
  <si>
    <t>0.035*</t>
  </si>
  <si>
    <t>-0.018**</t>
  </si>
  <si>
    <t>0.121***</t>
  </si>
  <si>
    <t>0.150***</t>
  </si>
  <si>
    <t>0.013**</t>
  </si>
  <si>
    <t>0.105***</t>
  </si>
  <si>
    <t>0.187***</t>
  </si>
  <si>
    <t>0.280***</t>
  </si>
  <si>
    <t>0.274***</t>
  </si>
  <si>
    <t>0.276***</t>
  </si>
  <si>
    <t>0.553***</t>
  </si>
  <si>
    <t>0.272***</t>
  </si>
  <si>
    <t>(0.067)</t>
  </si>
  <si>
    <t>(0.084)</t>
  </si>
  <si>
    <t>(0.076)</t>
  </si>
  <si>
    <t>0.130***</t>
  </si>
  <si>
    <t>0.026***</t>
  </si>
  <si>
    <t>0.159***</t>
  </si>
  <si>
    <t>0.359***</t>
  </si>
  <si>
    <t>(0.022)</t>
  </si>
  <si>
    <t>0.114***</t>
  </si>
  <si>
    <t>0.072**</t>
  </si>
  <si>
    <t>0.439***</t>
  </si>
  <si>
    <t>(0.124)</t>
  </si>
  <si>
    <t>0.260***</t>
  </si>
  <si>
    <t>-0.023**</t>
  </si>
  <si>
    <t>0.134*</t>
  </si>
  <si>
    <t>0.187**</t>
  </si>
  <si>
    <t>(0.072)</t>
  </si>
  <si>
    <t>0.132***</t>
  </si>
  <si>
    <t>0.023</t>
  </si>
  <si>
    <t>0.062***</t>
  </si>
  <si>
    <t>0.045***</t>
  </si>
  <si>
    <t>0.736***</t>
  </si>
  <si>
    <t>0.167***</t>
  </si>
  <si>
    <t>0.223***</t>
  </si>
  <si>
    <t>0.392***</t>
  </si>
  <si>
    <t>0.214***</t>
  </si>
  <si>
    <t>0.163***</t>
  </si>
  <si>
    <t>1.048***</t>
  </si>
  <si>
    <t>0.014</t>
  </si>
  <si>
    <t>0.240***</t>
  </si>
  <si>
    <t>(0.080)</t>
  </si>
  <si>
    <t>0.029**</t>
  </si>
  <si>
    <t>0.233***</t>
  </si>
  <si>
    <t>0.328***</t>
  </si>
  <si>
    <t>0.070***</t>
  </si>
  <si>
    <t>0.024</t>
  </si>
  <si>
    <t>0.833***</t>
  </si>
  <si>
    <t>-0.015*</t>
  </si>
  <si>
    <t>-0.025**</t>
  </si>
  <si>
    <t>0.131***</t>
  </si>
  <si>
    <t>0.208***</t>
  </si>
  <si>
    <t>0.195***</t>
  </si>
  <si>
    <t>0.040***</t>
  </si>
  <si>
    <t>(0.039)</t>
  </si>
  <si>
    <t>0.213***</t>
  </si>
  <si>
    <t>0.313***</t>
  </si>
  <si>
    <t>(0.052)</t>
  </si>
  <si>
    <t>0.122***</t>
  </si>
  <si>
    <t>0.031</t>
  </si>
  <si>
    <t>0.045**</t>
  </si>
  <si>
    <t>0.400***</t>
  </si>
  <si>
    <t>0.416***</t>
  </si>
  <si>
    <t>0.335***</t>
  </si>
  <si>
    <t>0.365***</t>
  </si>
  <si>
    <t>0.413***</t>
  </si>
  <si>
    <t>(0.048)</t>
  </si>
  <si>
    <t>(0.099)</t>
  </si>
  <si>
    <t>0.061***</t>
  </si>
  <si>
    <t>0.019</t>
  </si>
  <si>
    <t>0.048**</t>
  </si>
  <si>
    <t>0.032***</t>
  </si>
  <si>
    <t>0.098***</t>
  </si>
  <si>
    <t>-0.015***</t>
  </si>
  <si>
    <t>0.302***</t>
  </si>
  <si>
    <t>0.186***</t>
  </si>
  <si>
    <t>0.582***</t>
  </si>
  <si>
    <t>0.489***</t>
  </si>
  <si>
    <t>0.204***</t>
  </si>
  <si>
    <t>(0.069)</t>
  </si>
  <si>
    <t>(0.223)</t>
  </si>
  <si>
    <t>(0.044)</t>
  </si>
  <si>
    <t>2.082***</t>
  </si>
  <si>
    <t>1.273***</t>
  </si>
  <si>
    <t>1.238***</t>
  </si>
  <si>
    <t>3.424***</t>
  </si>
  <si>
    <t>0.623***</t>
  </si>
  <si>
    <t>(0.092)</t>
  </si>
  <si>
    <t>(0.308)</t>
  </si>
  <si>
    <t>(0.873)</t>
  </si>
  <si>
    <t>(0.122)</t>
  </si>
  <si>
    <t>0.289***</t>
  </si>
  <si>
    <t>0.281***</t>
  </si>
  <si>
    <t>(0.086)</t>
  </si>
  <si>
    <t>-0.015**</t>
  </si>
  <si>
    <t>0.191***</t>
  </si>
  <si>
    <t>0.053***</t>
  </si>
  <si>
    <t>0.056**</t>
  </si>
  <si>
    <t>0.161***</t>
  </si>
  <si>
    <t>0.661***</t>
  </si>
  <si>
    <t>(0.185)</t>
  </si>
  <si>
    <t>0.907***</t>
  </si>
  <si>
    <t>0.391***</t>
  </si>
  <si>
    <t>(0.120)</t>
  </si>
  <si>
    <t>0.043**</t>
  </si>
  <si>
    <t>-0.019*</t>
  </si>
  <si>
    <t>(0.059)</t>
  </si>
  <si>
    <t>0.438***</t>
  </si>
  <si>
    <t>0.026*</t>
  </si>
  <si>
    <t>(0.068)</t>
  </si>
  <si>
    <t>0.125***</t>
  </si>
  <si>
    <t>0.353***</t>
  </si>
  <si>
    <t>0.018**</t>
  </si>
  <si>
    <t>(0.100)</t>
  </si>
  <si>
    <t>0.164***</t>
  </si>
  <si>
    <t>0.681***</t>
  </si>
  <si>
    <t>(0.186)</t>
  </si>
  <si>
    <t>0.047**</t>
  </si>
  <si>
    <t>0.341**</t>
  </si>
  <si>
    <t>0.053**</t>
  </si>
  <si>
    <t>(0.147)</t>
  </si>
  <si>
    <t>0.412***</t>
  </si>
  <si>
    <t>0.324***</t>
  </si>
  <si>
    <t>0.696***</t>
  </si>
  <si>
    <t>0.688***</t>
  </si>
  <si>
    <t>0.344***</t>
  </si>
  <si>
    <t>(0.197)</t>
  </si>
  <si>
    <t>0.067***</t>
  </si>
  <si>
    <t>0.397***</t>
  </si>
  <si>
    <t>0.784***</t>
  </si>
  <si>
    <t>(0.064)</t>
  </si>
  <si>
    <t>(0.101)</t>
  </si>
  <si>
    <t>0.027</t>
  </si>
  <si>
    <t>0.021*</t>
  </si>
  <si>
    <t>0.217**</t>
  </si>
  <si>
    <t>0.036**</t>
  </si>
  <si>
    <t>1025</t>
  </si>
  <si>
    <t>1095</t>
  </si>
  <si>
    <t>935</t>
  </si>
  <si>
    <t>955</t>
  </si>
  <si>
    <t>960</t>
  </si>
  <si>
    <t>1055</t>
  </si>
  <si>
    <t>-0.053***</t>
  </si>
  <si>
    <t>-0.010**</t>
  </si>
  <si>
    <t>-0.033***</t>
  </si>
  <si>
    <t>(0.003)</t>
  </si>
  <si>
    <t>0.006*</t>
  </si>
  <si>
    <t>0.005*</t>
  </si>
  <si>
    <t>0.009*</t>
  </si>
  <si>
    <t>0.011***</t>
  </si>
  <si>
    <t>(0.002)</t>
  </si>
  <si>
    <t>0.033***</t>
  </si>
  <si>
    <t>-0.036***</t>
  </si>
  <si>
    <t>-0.031***</t>
  </si>
  <si>
    <t>0.036***</t>
  </si>
  <si>
    <t>-0.061***</t>
  </si>
  <si>
    <t>0.022*</t>
  </si>
  <si>
    <t>-0.031*</t>
  </si>
  <si>
    <t>-0.042**</t>
  </si>
  <si>
    <t>0.026**</t>
  </si>
  <si>
    <t>0.038***</t>
  </si>
  <si>
    <t>-0.052***</t>
  </si>
  <si>
    <t>0.033**</t>
  </si>
  <si>
    <t>-0.050***</t>
  </si>
  <si>
    <t>-0.038***</t>
  </si>
  <si>
    <t>-0.062***</t>
  </si>
  <si>
    <t>0.050***</t>
  </si>
  <si>
    <t>0.014*</t>
  </si>
  <si>
    <t>-0.018***</t>
  </si>
  <si>
    <t>0.348***</t>
  </si>
  <si>
    <t>0.636***</t>
  </si>
  <si>
    <t>0.157***</t>
  </si>
  <si>
    <t>0.512***</t>
  </si>
  <si>
    <t>0.363***</t>
  </si>
  <si>
    <t>0.758***</t>
  </si>
  <si>
    <t>(0.057)</t>
  </si>
  <si>
    <t>0.049***</t>
  </si>
  <si>
    <t>-0.009*</t>
  </si>
  <si>
    <t>-0.014*</t>
  </si>
  <si>
    <t>-0.030***</t>
  </si>
  <si>
    <t>-0.011*</t>
  </si>
  <si>
    <t>-0.029***</t>
  </si>
  <si>
    <t>0.051***</t>
  </si>
  <si>
    <t>0.031**</t>
  </si>
  <si>
    <t>0.052***</t>
  </si>
  <si>
    <t>-0.051***</t>
  </si>
  <si>
    <t>0.007*</t>
  </si>
  <si>
    <t>0.219***</t>
  </si>
  <si>
    <t>0.020**</t>
  </si>
  <si>
    <t>0.085***</t>
  </si>
  <si>
    <t>0.139***</t>
  </si>
  <si>
    <t>0.009***</t>
  </si>
  <si>
    <t>1.957***</t>
  </si>
  <si>
    <t>0.584***</t>
  </si>
  <si>
    <t>(0.257)</t>
  </si>
  <si>
    <t>2.026***</t>
  </si>
  <si>
    <t>0.583***</t>
  </si>
  <si>
    <t>1.436***</t>
  </si>
  <si>
    <t>(0.062)</t>
  </si>
  <si>
    <t>0.382***</t>
  </si>
  <si>
    <t>0.174***</t>
  </si>
  <si>
    <t>0.301***</t>
  </si>
  <si>
    <t>0.247***</t>
  </si>
  <si>
    <t>1.585***</t>
  </si>
  <si>
    <t>1.218***</t>
  </si>
  <si>
    <t>0.089***</t>
  </si>
  <si>
    <t>1.545***</t>
  </si>
  <si>
    <t>1.369***</t>
  </si>
  <si>
    <t>0.866***</t>
  </si>
  <si>
    <t>(0.058)</t>
  </si>
  <si>
    <t>(0.087)</t>
  </si>
  <si>
    <t>(0.065)</t>
  </si>
  <si>
    <t>0.176***</t>
  </si>
  <si>
    <t>0.263***</t>
  </si>
  <si>
    <t>-0.026**</t>
  </si>
  <si>
    <t>0.097***</t>
  </si>
  <si>
    <t>0.152***</t>
  </si>
  <si>
    <t>0.019*</t>
  </si>
  <si>
    <t>0.021**</t>
  </si>
  <si>
    <t>0.107***</t>
  </si>
  <si>
    <t>0.019***</t>
  </si>
  <si>
    <t>0.020***</t>
  </si>
  <si>
    <t>-0.010*</t>
  </si>
  <si>
    <t>-0.013**</t>
  </si>
  <si>
    <t>-0.012***</t>
  </si>
  <si>
    <t>0.250***</t>
  </si>
  <si>
    <t>0.063***</t>
  </si>
  <si>
    <t>-0.014***</t>
  </si>
  <si>
    <t>(0.037)</t>
  </si>
  <si>
    <t>0.366***</t>
  </si>
  <si>
    <t>0.317***</t>
  </si>
  <si>
    <t>0.354***</t>
  </si>
  <si>
    <t>0.319***</t>
  </si>
  <si>
    <t>0.019**</t>
  </si>
  <si>
    <t>0.101***</t>
  </si>
  <si>
    <t>0.008*</t>
  </si>
  <si>
    <t>0.075***</t>
  </si>
  <si>
    <t>-0.028**</t>
  </si>
  <si>
    <t>-0.011**</t>
  </si>
  <si>
    <t>0.047***</t>
  </si>
  <si>
    <t>0.083***</t>
  </si>
  <si>
    <t>0.009**</t>
  </si>
  <si>
    <t>0.068***</t>
  </si>
  <si>
    <t>0.142***</t>
  </si>
  <si>
    <t>0.016***</t>
  </si>
  <si>
    <t>0.279***</t>
  </si>
  <si>
    <t>1.072***</t>
  </si>
  <si>
    <t>0.871***</t>
  </si>
  <si>
    <t>0.197***</t>
  </si>
  <si>
    <t>0.914***</t>
  </si>
  <si>
    <t>1.244***</t>
  </si>
  <si>
    <t>0.842***</t>
  </si>
  <si>
    <t>(0.074)</t>
  </si>
  <si>
    <t>0.031***</t>
  </si>
  <si>
    <t>0.231***</t>
  </si>
  <si>
    <t>0.236***</t>
  </si>
  <si>
    <t>0.017***</t>
  </si>
  <si>
    <t>0.106***</t>
  </si>
  <si>
    <t>-0.012*</t>
  </si>
  <si>
    <t>0.015***</t>
  </si>
  <si>
    <t>0.012**</t>
  </si>
  <si>
    <t>0.017*</t>
  </si>
  <si>
    <t>-0.023*</t>
  </si>
  <si>
    <t>0.039***</t>
  </si>
  <si>
    <t>0.321***</t>
  </si>
  <si>
    <t>7.733***</t>
  </si>
  <si>
    <t>3.643***</t>
  </si>
  <si>
    <t>1.009***</t>
  </si>
  <si>
    <t>1.616***</t>
  </si>
  <si>
    <t>0.124***</t>
  </si>
  <si>
    <t>(0.326)</t>
  </si>
  <si>
    <t>(0.346)</t>
  </si>
  <si>
    <t>0.011*</t>
  </si>
  <si>
    <t>0.137***</t>
  </si>
  <si>
    <t>0.697***</t>
  </si>
  <si>
    <t>0.330***</t>
  </si>
  <si>
    <t>0.205***</t>
  </si>
  <si>
    <t>1.283***</t>
  </si>
  <si>
    <t>0.181***</t>
  </si>
  <si>
    <t>0.134***</t>
  </si>
  <si>
    <t>0.398***</t>
  </si>
  <si>
    <t>-0.029**</t>
  </si>
  <si>
    <t>1.229***</t>
  </si>
  <si>
    <t>1.514***</t>
  </si>
  <si>
    <t>0.226***</t>
  </si>
  <si>
    <t>0.110***</t>
  </si>
  <si>
    <t>(0.070)</t>
  </si>
  <si>
    <t>(0.167)</t>
  </si>
  <si>
    <t>0.022**</t>
  </si>
  <si>
    <t>0.385***</t>
  </si>
  <si>
    <t>0.915***</t>
  </si>
  <si>
    <t>0.086***</t>
  </si>
  <si>
    <t>0.298***</t>
  </si>
  <si>
    <t>0.179***</t>
  </si>
  <si>
    <t>-0.017*</t>
  </si>
  <si>
    <t>0.011**</t>
  </si>
  <si>
    <t>0.170***</t>
  </si>
  <si>
    <t>0.074***</t>
  </si>
  <si>
    <t>0.012*</t>
  </si>
  <si>
    <t>0.013***</t>
  </si>
  <si>
    <t>0.265***</t>
  </si>
  <si>
    <t>0.557***</t>
  </si>
  <si>
    <t>0.129***</t>
  </si>
  <si>
    <t>0.155***</t>
  </si>
  <si>
    <t>0.364***</t>
  </si>
  <si>
    <t>0.112***</t>
  </si>
  <si>
    <t>0.292***</t>
  </si>
  <si>
    <t>-0.022</t>
  </si>
  <si>
    <t>0.428***</t>
  </si>
  <si>
    <t>0.029***</t>
  </si>
  <si>
    <t>0.253***</t>
  </si>
  <si>
    <t>-0.021**</t>
  </si>
  <si>
    <t>0.028***</t>
  </si>
  <si>
    <t>0.143***</t>
  </si>
  <si>
    <t>0.056***</t>
  </si>
  <si>
    <t>0.752***</t>
  </si>
  <si>
    <t>0.229***</t>
  </si>
  <si>
    <t>0.389***</t>
  </si>
  <si>
    <t>0.207***</t>
  </si>
  <si>
    <t>(0.053)</t>
  </si>
  <si>
    <t>0.644***</t>
  </si>
  <si>
    <t>1.150***</t>
  </si>
  <si>
    <t>0.244***</t>
  </si>
  <si>
    <t>0.037***</t>
  </si>
  <si>
    <t>0.248***</t>
  </si>
  <si>
    <t>0.368***</t>
  </si>
  <si>
    <t>0.023***</t>
  </si>
  <si>
    <t>0.806***</t>
  </si>
  <si>
    <t>0.117***</t>
  </si>
  <si>
    <t>0.215***</t>
  </si>
  <si>
    <t>0.184***</t>
  </si>
  <si>
    <t>0.200***</t>
  </si>
  <si>
    <t>0.434***</t>
  </si>
  <si>
    <t>0.373***</t>
  </si>
  <si>
    <t>0.119***</t>
  </si>
  <si>
    <t>0.403***</t>
  </si>
  <si>
    <t>-0.013***</t>
  </si>
  <si>
    <t>0.575***</t>
  </si>
  <si>
    <t>0.465***</t>
  </si>
  <si>
    <t>0.218***</t>
  </si>
  <si>
    <t>(0.115)</t>
  </si>
  <si>
    <t>2.041***</t>
  </si>
  <si>
    <t>1.286***</t>
  </si>
  <si>
    <t>1.233***</t>
  </si>
  <si>
    <t>3.362***</t>
  </si>
  <si>
    <t>(0.060)</t>
  </si>
  <si>
    <t>(0.098)</t>
  </si>
  <si>
    <t>(0.254)</t>
  </si>
  <si>
    <t>0.284***</t>
  </si>
  <si>
    <t>0.109***</t>
  </si>
  <si>
    <t>0.296***</t>
  </si>
  <si>
    <t>-0.036**</t>
  </si>
  <si>
    <t>0.172***</t>
  </si>
  <si>
    <t>0.668***</t>
  </si>
  <si>
    <t>0.018***</t>
  </si>
  <si>
    <t>0.883***</t>
  </si>
  <si>
    <t>0.059***</t>
  </si>
  <si>
    <t>0.374***</t>
  </si>
  <si>
    <t>-0.032***</t>
  </si>
  <si>
    <t>0.425***</t>
  </si>
  <si>
    <t>0.018*</t>
  </si>
  <si>
    <t>0.316***</t>
  </si>
  <si>
    <t>0.341***</t>
  </si>
  <si>
    <t>0.679***</t>
  </si>
  <si>
    <t>0.659***</t>
  </si>
  <si>
    <t>0.351***</t>
  </si>
  <si>
    <t>(0.112)</t>
  </si>
  <si>
    <t>0.118***</t>
  </si>
  <si>
    <t>0.783***</t>
  </si>
  <si>
    <t>0.023**</t>
  </si>
  <si>
    <t>-0.039***</t>
  </si>
  <si>
    <t>0.010***</t>
  </si>
  <si>
    <t>-0.027</t>
  </si>
  <si>
    <t>0.007**</t>
  </si>
  <si>
    <t>-0.024*</t>
  </si>
  <si>
    <t>0.024***</t>
  </si>
  <si>
    <t>7895</t>
  </si>
  <si>
    <t>8385</t>
  </si>
  <si>
    <t>6680</t>
  </si>
  <si>
    <t>6535</t>
  </si>
  <si>
    <t>7310</t>
  </si>
  <si>
    <t>8190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</si>
</sst>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DEDA-A825-2245-814E-8E885F13F279}">
  <dimension ref="A1:J493"/>
  <sheetViews>
    <sheetView workbookViewId="0"/>
  </sheetViews>
  <sheetFormatPr baseColWidth="10" defaultRowHeight="16" x14ac:dyDescent="0.2"/>
  <cols>
    <col min="1" max="1" width="10.83203125" style="3"/>
    <col min="2" max="2" width="33" customWidth="1"/>
    <col min="9" max="9" width="10.83203125" style="3"/>
  </cols>
  <sheetData>
    <row r="1" spans="2:10" ht="17" thickBot="1" x14ac:dyDescent="0.25">
      <c r="B1" s="2"/>
      <c r="C1" s="2"/>
      <c r="D1" s="2"/>
      <c r="E1" s="2"/>
      <c r="F1" s="2"/>
      <c r="G1" s="2"/>
      <c r="H1" s="2"/>
    </row>
    <row r="2" spans="2:10" ht="17" thickTop="1" x14ac:dyDescent="0.2">
      <c r="B2" s="8" t="str">
        <f>""</f>
        <v/>
      </c>
      <c r="C2" s="4" t="str">
        <f>"CSO Code 1"</f>
        <v>CSO Code 1</v>
      </c>
      <c r="D2" s="4" t="str">
        <f>"CSO Code 2"</f>
        <v>CSO Code 2</v>
      </c>
      <c r="E2" s="4" t="str">
        <f>"CSO Code 3"</f>
        <v>CSO Code 3</v>
      </c>
      <c r="F2" s="4" t="str">
        <f>"CSO Code 4"</f>
        <v>CSO Code 4</v>
      </c>
      <c r="G2" s="4" t="str">
        <f>"CSO Code 5"</f>
        <v>CSO Code 5</v>
      </c>
      <c r="H2" s="4" t="str">
        <f>"CSO Code 6"</f>
        <v>CSO Code 6</v>
      </c>
    </row>
    <row r="3" spans="2:10" x14ac:dyDescent="0.2">
      <c r="B3" s="5" t="str">
        <f>"INCa/INSERM/DGOS"</f>
        <v>INCa/INSERM/DGOS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J3" s="1" t="s">
        <v>9</v>
      </c>
    </row>
    <row r="4" spans="2:10" x14ac:dyDescent="0.2">
      <c r="B4" s="5" t="str">
        <f>""</f>
        <v/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J4" t="s">
        <v>4</v>
      </c>
    </row>
    <row r="5" spans="2:10" x14ac:dyDescent="0.2">
      <c r="B5" s="5" t="str">
        <f>"National Cancer Institute"</f>
        <v>National Cancer Institute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18</v>
      </c>
      <c r="H5" s="3" t="s">
        <v>31</v>
      </c>
      <c r="J5" t="s">
        <v>6</v>
      </c>
    </row>
    <row r="6" spans="2:10" x14ac:dyDescent="0.2">
      <c r="B6" s="5" t="str">
        <f>""</f>
        <v/>
      </c>
      <c r="C6" s="3" t="s">
        <v>32</v>
      </c>
      <c r="D6" s="3" t="s">
        <v>33</v>
      </c>
      <c r="E6" s="3" t="s">
        <v>33</v>
      </c>
      <c r="F6" s="3" t="s">
        <v>22</v>
      </c>
      <c r="G6" s="3" t="s">
        <v>34</v>
      </c>
      <c r="H6" s="3" t="s">
        <v>26</v>
      </c>
      <c r="J6" t="s">
        <v>8</v>
      </c>
    </row>
    <row r="7" spans="2:10" x14ac:dyDescent="0.2">
      <c r="B7" s="5" t="str">
        <f>"National Health and Medical Rese"</f>
        <v>National Health and Medical Rese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J7" t="s">
        <v>5</v>
      </c>
    </row>
    <row r="8" spans="2:10" x14ac:dyDescent="0.2">
      <c r="B8" s="5" t="str">
        <f>""</f>
        <v/>
      </c>
      <c r="C8" s="3" t="s">
        <v>21</v>
      </c>
      <c r="D8" s="3" t="s">
        <v>41</v>
      </c>
      <c r="E8" s="3" t="s">
        <v>33</v>
      </c>
      <c r="F8" s="3" t="s">
        <v>22</v>
      </c>
      <c r="G8" s="3" t="s">
        <v>22</v>
      </c>
      <c r="H8" s="3" t="s">
        <v>41</v>
      </c>
      <c r="J8" t="s">
        <v>3</v>
      </c>
    </row>
    <row r="9" spans="2:10" x14ac:dyDescent="0.2">
      <c r="B9" s="5" t="str">
        <f>"Wellcome Trust"</f>
        <v>Wellcome Trust</v>
      </c>
      <c r="C9" s="3" t="s">
        <v>42</v>
      </c>
      <c r="D9" s="3" t="s">
        <v>43</v>
      </c>
      <c r="E9" s="3" t="s">
        <v>44</v>
      </c>
      <c r="F9" s="3" t="s">
        <v>37</v>
      </c>
      <c r="G9" s="3" t="s">
        <v>45</v>
      </c>
      <c r="H9" s="3" t="s">
        <v>46</v>
      </c>
      <c r="J9" t="s">
        <v>7</v>
      </c>
    </row>
    <row r="10" spans="2:10" x14ac:dyDescent="0.2">
      <c r="B10" s="5" t="str">
        <f>""</f>
        <v/>
      </c>
      <c r="C10" s="3" t="s">
        <v>47</v>
      </c>
      <c r="D10" s="3" t="s">
        <v>48</v>
      </c>
      <c r="E10" s="3" t="s">
        <v>33</v>
      </c>
      <c r="F10" s="3" t="s">
        <v>49</v>
      </c>
      <c r="G10" s="3" t="s">
        <v>50</v>
      </c>
      <c r="H10" s="3" t="s">
        <v>34</v>
      </c>
    </row>
    <row r="11" spans="2:10" x14ac:dyDescent="0.2">
      <c r="B11" s="5" t="str">
        <f>"ACQUIRED COGNITIVE IMPAIRMENT"</f>
        <v>ACQUIRED COGNITIVE IMPAIRMENT</v>
      </c>
      <c r="C11" s="3" t="s">
        <v>51</v>
      </c>
      <c r="D11" s="3" t="s">
        <v>51</v>
      </c>
      <c r="E11" s="3" t="s">
        <v>51</v>
      </c>
      <c r="F11" s="3" t="s">
        <v>51</v>
      </c>
      <c r="G11" s="3" t="s">
        <v>51</v>
      </c>
      <c r="H11" s="3" t="s">
        <v>51</v>
      </c>
      <c r="J11" t="s">
        <v>10</v>
      </c>
    </row>
    <row r="12" spans="2:10" x14ac:dyDescent="0.2">
      <c r="B12" s="5" t="str">
        <f>""</f>
        <v/>
      </c>
      <c r="C12" s="3" t="s">
        <v>52</v>
      </c>
      <c r="D12" s="3" t="s">
        <v>52</v>
      </c>
      <c r="E12" s="3" t="s">
        <v>52</v>
      </c>
      <c r="F12" s="3" t="s">
        <v>52</v>
      </c>
      <c r="G12" s="3" t="s">
        <v>52</v>
      </c>
      <c r="H12" s="3" t="s">
        <v>52</v>
      </c>
      <c r="J12" t="s">
        <v>11</v>
      </c>
    </row>
    <row r="13" spans="2:10" x14ac:dyDescent="0.2">
      <c r="B13" s="5" t="str">
        <f>"ACUTE RESPIRATORY DISTRESS SYNDR"</f>
        <v>ACUTE RESPIRATORY DISTRESS SYNDR</v>
      </c>
      <c r="C13" s="3" t="s">
        <v>53</v>
      </c>
      <c r="D13" s="3" t="s">
        <v>16</v>
      </c>
      <c r="E13" s="3" t="s">
        <v>54</v>
      </c>
      <c r="F13" s="3" t="s">
        <v>55</v>
      </c>
      <c r="G13" s="3" t="s">
        <v>56</v>
      </c>
      <c r="H13" s="3" t="s">
        <v>57</v>
      </c>
      <c r="J13" t="s">
        <v>14</v>
      </c>
    </row>
    <row r="14" spans="2:10" x14ac:dyDescent="0.2">
      <c r="B14" s="5" t="str">
        <f>""</f>
        <v/>
      </c>
      <c r="C14" s="3" t="s">
        <v>24</v>
      </c>
      <c r="D14" s="3" t="s">
        <v>49</v>
      </c>
      <c r="E14" s="3" t="s">
        <v>34</v>
      </c>
      <c r="F14" s="3" t="s">
        <v>58</v>
      </c>
      <c r="G14" s="3" t="s">
        <v>59</v>
      </c>
      <c r="H14" s="3" t="s">
        <v>60</v>
      </c>
    </row>
    <row r="15" spans="2:10" x14ac:dyDescent="0.2">
      <c r="B15" s="5" t="str">
        <f>"AGENT ORANGE &amp; DIOXIN"</f>
        <v>AGENT ORANGE &amp; DIOXIN</v>
      </c>
      <c r="C15" s="3" t="s">
        <v>53</v>
      </c>
      <c r="D15" s="3" t="s">
        <v>54</v>
      </c>
      <c r="E15" s="3" t="s">
        <v>54</v>
      </c>
      <c r="F15" s="3" t="s">
        <v>61</v>
      </c>
      <c r="G15" s="3" t="s">
        <v>61</v>
      </c>
      <c r="H15" s="3" t="s">
        <v>62</v>
      </c>
    </row>
    <row r="16" spans="2:10" x14ac:dyDescent="0.2">
      <c r="B16" s="5" t="str">
        <f>""</f>
        <v/>
      </c>
      <c r="C16" s="3" t="s">
        <v>24</v>
      </c>
      <c r="D16" s="3" t="s">
        <v>32</v>
      </c>
      <c r="E16" s="3" t="s">
        <v>34</v>
      </c>
      <c r="F16" s="3" t="s">
        <v>61</v>
      </c>
      <c r="G16" s="3" t="s">
        <v>61</v>
      </c>
      <c r="H16" s="3" t="s">
        <v>60</v>
      </c>
    </row>
    <row r="17" spans="2:8" x14ac:dyDescent="0.2">
      <c r="B17" s="5" t="str">
        <f>"AGING"</f>
        <v>AGING</v>
      </c>
      <c r="C17" s="3" t="s">
        <v>63</v>
      </c>
      <c r="D17" s="3" t="s">
        <v>64</v>
      </c>
      <c r="E17" s="3" t="s">
        <v>65</v>
      </c>
      <c r="F17" s="3" t="s">
        <v>66</v>
      </c>
      <c r="G17" s="3" t="s">
        <v>67</v>
      </c>
      <c r="H17" s="3" t="s">
        <v>68</v>
      </c>
    </row>
    <row r="18" spans="2:8" x14ac:dyDescent="0.2">
      <c r="B18" s="5" t="str">
        <f>""</f>
        <v/>
      </c>
      <c r="C18" s="3" t="s">
        <v>69</v>
      </c>
      <c r="D18" s="3" t="s">
        <v>70</v>
      </c>
      <c r="E18" s="3" t="s">
        <v>71</v>
      </c>
      <c r="F18" s="3" t="s">
        <v>72</v>
      </c>
      <c r="G18" s="3" t="s">
        <v>73</v>
      </c>
      <c r="H18" s="3" t="s">
        <v>74</v>
      </c>
    </row>
    <row r="19" spans="2:8" x14ac:dyDescent="0.2">
      <c r="B19" s="5" t="str">
        <f>"ALCOHOLISM ALCOHOL USE AND HEALT"</f>
        <v>ALCOHOLISM ALCOHOL USE AND HEALT</v>
      </c>
      <c r="C19" s="3" t="s">
        <v>75</v>
      </c>
      <c r="D19" s="3" t="s">
        <v>76</v>
      </c>
      <c r="E19" s="3" t="s">
        <v>77</v>
      </c>
      <c r="F19" s="3" t="s">
        <v>78</v>
      </c>
      <c r="G19" s="3" t="s">
        <v>79</v>
      </c>
      <c r="H19" s="3" t="s">
        <v>80</v>
      </c>
    </row>
    <row r="20" spans="2:8" x14ac:dyDescent="0.2">
      <c r="B20" s="5" t="str">
        <f>""</f>
        <v/>
      </c>
      <c r="C20" s="3" t="s">
        <v>24</v>
      </c>
      <c r="D20" s="3" t="s">
        <v>81</v>
      </c>
      <c r="E20" s="3" t="s">
        <v>82</v>
      </c>
      <c r="F20" s="3" t="s">
        <v>58</v>
      </c>
      <c r="G20" s="3" t="s">
        <v>83</v>
      </c>
      <c r="H20" s="3" t="s">
        <v>34</v>
      </c>
    </row>
    <row r="21" spans="2:8" x14ac:dyDescent="0.2">
      <c r="B21" s="5" t="str">
        <f>"ALS"</f>
        <v>ALS</v>
      </c>
      <c r="C21" s="3" t="s">
        <v>75</v>
      </c>
      <c r="D21" s="3" t="s">
        <v>16</v>
      </c>
      <c r="E21" s="3" t="s">
        <v>54</v>
      </c>
      <c r="F21" s="3" t="s">
        <v>84</v>
      </c>
      <c r="G21" s="3" t="s">
        <v>56</v>
      </c>
      <c r="H21" s="3" t="s">
        <v>57</v>
      </c>
    </row>
    <row r="22" spans="2:8" x14ac:dyDescent="0.2">
      <c r="B22" s="5" t="str">
        <f>""</f>
        <v/>
      </c>
      <c r="C22" s="3" t="s">
        <v>24</v>
      </c>
      <c r="D22" s="3" t="s">
        <v>49</v>
      </c>
      <c r="E22" s="3" t="s">
        <v>34</v>
      </c>
      <c r="F22" s="3" t="s">
        <v>58</v>
      </c>
      <c r="G22" s="3" t="s">
        <v>59</v>
      </c>
      <c r="H22" s="3" t="s">
        <v>34</v>
      </c>
    </row>
    <row r="23" spans="2:8" x14ac:dyDescent="0.2">
      <c r="B23" s="5" t="str">
        <f>"ALZHEIMER'S DISEASE"</f>
        <v>ALZHEIMER'S DISEASE</v>
      </c>
      <c r="C23" s="3" t="s">
        <v>85</v>
      </c>
      <c r="D23" s="3" t="s">
        <v>54</v>
      </c>
      <c r="E23" s="3" t="s">
        <v>31</v>
      </c>
      <c r="F23" s="3" t="s">
        <v>54</v>
      </c>
      <c r="G23" s="3" t="s">
        <v>31</v>
      </c>
      <c r="H23" s="3" t="s">
        <v>86</v>
      </c>
    </row>
    <row r="24" spans="2:8" x14ac:dyDescent="0.2">
      <c r="B24" s="5" t="str">
        <f>""</f>
        <v/>
      </c>
      <c r="C24" s="3" t="s">
        <v>24</v>
      </c>
      <c r="D24" s="3" t="s">
        <v>49</v>
      </c>
      <c r="E24" s="3" t="s">
        <v>34</v>
      </c>
      <c r="F24" s="3" t="s">
        <v>32</v>
      </c>
      <c r="G24" s="3" t="s">
        <v>25</v>
      </c>
      <c r="H24" s="3" t="s">
        <v>33</v>
      </c>
    </row>
    <row r="25" spans="2:8" x14ac:dyDescent="0.2">
      <c r="B25" s="5" t="str">
        <f>"ALZHEIMER'S DISEASE INCLUDING AL"</f>
        <v>ALZHEIMER'S DISEASE INCLUDING AL</v>
      </c>
      <c r="C25" s="3" t="s">
        <v>56</v>
      </c>
      <c r="D25" s="3" t="s">
        <v>54</v>
      </c>
      <c r="E25" s="3" t="s">
        <v>31</v>
      </c>
      <c r="F25" s="3" t="s">
        <v>31</v>
      </c>
      <c r="G25" s="3" t="s">
        <v>31</v>
      </c>
      <c r="H25" s="3" t="s">
        <v>87</v>
      </c>
    </row>
    <row r="26" spans="2:8" x14ac:dyDescent="0.2">
      <c r="B26" s="5" t="str">
        <f>""</f>
        <v/>
      </c>
      <c r="C26" s="3" t="s">
        <v>24</v>
      </c>
      <c r="D26" s="3" t="s">
        <v>49</v>
      </c>
      <c r="E26" s="3" t="s">
        <v>34</v>
      </c>
      <c r="F26" s="3" t="s">
        <v>32</v>
      </c>
      <c r="G26" s="3" t="s">
        <v>25</v>
      </c>
      <c r="H26" s="3" t="s">
        <v>33</v>
      </c>
    </row>
    <row r="27" spans="2:8" x14ac:dyDescent="0.2">
      <c r="B27" s="5" t="str">
        <f>"ALZHEIMER'S DISEASE RELATED DEME"</f>
        <v>ALZHEIMER'S DISEASE RELATED DEME</v>
      </c>
      <c r="C27" s="3" t="s">
        <v>53</v>
      </c>
      <c r="D27" s="3" t="s">
        <v>16</v>
      </c>
      <c r="E27" s="3" t="s">
        <v>54</v>
      </c>
      <c r="F27" s="3" t="s">
        <v>55</v>
      </c>
      <c r="G27" s="3" t="s">
        <v>16</v>
      </c>
      <c r="H27" s="3" t="s">
        <v>62</v>
      </c>
    </row>
    <row r="28" spans="2:8" x14ac:dyDescent="0.2">
      <c r="B28" s="5" t="str">
        <f>""</f>
        <v/>
      </c>
      <c r="C28" s="3" t="s">
        <v>24</v>
      </c>
      <c r="D28" s="3" t="s">
        <v>49</v>
      </c>
      <c r="E28" s="3" t="s">
        <v>34</v>
      </c>
      <c r="F28" s="3" t="s">
        <v>58</v>
      </c>
      <c r="G28" s="3" t="s">
        <v>59</v>
      </c>
      <c r="H28" s="3" t="s">
        <v>23</v>
      </c>
    </row>
    <row r="29" spans="2:8" x14ac:dyDescent="0.2">
      <c r="B29" s="5" t="str">
        <f>"AMERICAN INDIANS / ALASKA NATIVE"</f>
        <v>AMERICAN INDIANS / ALASKA NATIVE</v>
      </c>
      <c r="C29" s="3" t="s">
        <v>53</v>
      </c>
      <c r="D29" s="3" t="s">
        <v>56</v>
      </c>
      <c r="E29" s="3" t="s">
        <v>51</v>
      </c>
      <c r="F29" s="3" t="s">
        <v>84</v>
      </c>
      <c r="G29" s="3" t="s">
        <v>56</v>
      </c>
      <c r="H29" s="3" t="s">
        <v>39</v>
      </c>
    </row>
    <row r="30" spans="2:8" x14ac:dyDescent="0.2">
      <c r="B30" s="5" t="str">
        <f>""</f>
        <v/>
      </c>
      <c r="C30" s="3" t="s">
        <v>24</v>
      </c>
      <c r="D30" s="3" t="s">
        <v>48</v>
      </c>
      <c r="E30" s="3" t="s">
        <v>34</v>
      </c>
      <c r="F30" s="3" t="s">
        <v>58</v>
      </c>
      <c r="G30" s="3" t="s">
        <v>59</v>
      </c>
      <c r="H30" s="3" t="s">
        <v>22</v>
      </c>
    </row>
    <row r="31" spans="2:8" x14ac:dyDescent="0.2">
      <c r="B31" s="5" t="str">
        <f>"ANTHRAX"</f>
        <v>ANTHRAX</v>
      </c>
      <c r="C31" s="3" t="s">
        <v>53</v>
      </c>
      <c r="D31" s="3" t="s">
        <v>16</v>
      </c>
      <c r="E31" s="3" t="s">
        <v>54</v>
      </c>
      <c r="F31" s="3" t="s">
        <v>55</v>
      </c>
      <c r="G31" s="3" t="s">
        <v>56</v>
      </c>
      <c r="H31" s="3" t="s">
        <v>61</v>
      </c>
    </row>
    <row r="32" spans="2:8" x14ac:dyDescent="0.2">
      <c r="B32" s="5" t="str">
        <f>""</f>
        <v/>
      </c>
      <c r="C32" s="3" t="s">
        <v>24</v>
      </c>
      <c r="D32" s="3" t="s">
        <v>49</v>
      </c>
      <c r="E32" s="3" t="s">
        <v>34</v>
      </c>
      <c r="F32" s="3" t="s">
        <v>58</v>
      </c>
      <c r="G32" s="3" t="s">
        <v>59</v>
      </c>
      <c r="H32" s="3" t="s">
        <v>61</v>
      </c>
    </row>
    <row r="33" spans="2:8" x14ac:dyDescent="0.2">
      <c r="B33" s="5" t="str">
        <f>"ANTIMICROBIAL RESISTANCE"</f>
        <v>ANTIMICROBIAL RESISTANCE</v>
      </c>
      <c r="C33" s="3" t="s">
        <v>88</v>
      </c>
      <c r="D33" s="3" t="s">
        <v>79</v>
      </c>
      <c r="E33" s="3" t="s">
        <v>54</v>
      </c>
      <c r="F33" s="3" t="s">
        <v>78</v>
      </c>
      <c r="G33" s="3" t="s">
        <v>89</v>
      </c>
      <c r="H33" s="3" t="s">
        <v>55</v>
      </c>
    </row>
    <row r="34" spans="2:8" x14ac:dyDescent="0.2">
      <c r="B34" s="5" t="str">
        <f>""</f>
        <v/>
      </c>
      <c r="C34" s="3" t="s">
        <v>24</v>
      </c>
      <c r="D34" s="3" t="s">
        <v>49</v>
      </c>
      <c r="E34" s="3" t="s">
        <v>34</v>
      </c>
      <c r="F34" s="3" t="s">
        <v>58</v>
      </c>
      <c r="G34" s="3" t="s">
        <v>90</v>
      </c>
      <c r="H34" s="3" t="s">
        <v>24</v>
      </c>
    </row>
    <row r="35" spans="2:8" x14ac:dyDescent="0.2">
      <c r="B35" s="5" t="str">
        <f>"ANXIETY DISORDERS"</f>
        <v>ANXIETY DISORDERS</v>
      </c>
      <c r="C35" s="3" t="s">
        <v>91</v>
      </c>
      <c r="D35" s="3" t="s">
        <v>16</v>
      </c>
      <c r="E35" s="3" t="s">
        <v>54</v>
      </c>
      <c r="F35" s="3" t="s">
        <v>55</v>
      </c>
      <c r="G35" s="3" t="s">
        <v>16</v>
      </c>
      <c r="H35" s="3" t="s">
        <v>92</v>
      </c>
    </row>
    <row r="36" spans="2:8" x14ac:dyDescent="0.2">
      <c r="B36" s="5" t="str">
        <f>""</f>
        <v/>
      </c>
      <c r="C36" s="3" t="s">
        <v>24</v>
      </c>
      <c r="D36" s="3" t="s">
        <v>49</v>
      </c>
      <c r="E36" s="3" t="s">
        <v>34</v>
      </c>
      <c r="F36" s="3" t="s">
        <v>58</v>
      </c>
      <c r="G36" s="3" t="s">
        <v>59</v>
      </c>
      <c r="H36" s="3" t="s">
        <v>34</v>
      </c>
    </row>
    <row r="37" spans="2:8" x14ac:dyDescent="0.2">
      <c r="B37" s="5" t="str">
        <f>"ARTHRITIS"</f>
        <v>ARTHRITIS</v>
      </c>
      <c r="C37" s="3" t="s">
        <v>93</v>
      </c>
      <c r="D37" s="3" t="s">
        <v>94</v>
      </c>
      <c r="E37" s="3" t="s">
        <v>29</v>
      </c>
      <c r="F37" s="3" t="s">
        <v>95</v>
      </c>
      <c r="G37" s="3" t="s">
        <v>96</v>
      </c>
      <c r="H37" s="3" t="s">
        <v>97</v>
      </c>
    </row>
    <row r="38" spans="2:8" x14ac:dyDescent="0.2">
      <c r="B38" s="5" t="str">
        <f>""</f>
        <v/>
      </c>
      <c r="C38" s="3" t="s">
        <v>22</v>
      </c>
      <c r="D38" s="3" t="s">
        <v>98</v>
      </c>
      <c r="E38" s="3" t="s">
        <v>34</v>
      </c>
      <c r="F38" s="3" t="s">
        <v>49</v>
      </c>
      <c r="G38" s="3" t="s">
        <v>99</v>
      </c>
      <c r="H38" s="3" t="s">
        <v>100</v>
      </c>
    </row>
    <row r="39" spans="2:8" x14ac:dyDescent="0.2">
      <c r="B39" s="5" t="str">
        <f>"ASSISTIVE TECHNOLOGY"</f>
        <v>ASSISTIVE TECHNOLOGY</v>
      </c>
      <c r="C39" s="3" t="s">
        <v>53</v>
      </c>
      <c r="D39" s="3" t="s">
        <v>16</v>
      </c>
      <c r="E39" s="3" t="s">
        <v>54</v>
      </c>
      <c r="F39" s="3" t="s">
        <v>84</v>
      </c>
      <c r="G39" s="3" t="s">
        <v>101</v>
      </c>
      <c r="H39" s="3" t="s">
        <v>102</v>
      </c>
    </row>
    <row r="40" spans="2:8" x14ac:dyDescent="0.2">
      <c r="B40" s="5" t="str">
        <f>""</f>
        <v/>
      </c>
      <c r="C40" s="3" t="s">
        <v>24</v>
      </c>
      <c r="D40" s="3" t="s">
        <v>49</v>
      </c>
      <c r="E40" s="3" t="s">
        <v>34</v>
      </c>
      <c r="F40" s="3" t="s">
        <v>58</v>
      </c>
      <c r="G40" s="3" t="s">
        <v>59</v>
      </c>
      <c r="H40" s="3" t="s">
        <v>60</v>
      </c>
    </row>
    <row r="41" spans="2:8" x14ac:dyDescent="0.2">
      <c r="B41" s="5" t="str">
        <f>"ASTHMA"</f>
        <v>ASTHMA</v>
      </c>
      <c r="C41" s="3" t="s">
        <v>54</v>
      </c>
      <c r="D41" s="3" t="s">
        <v>103</v>
      </c>
      <c r="E41" s="3" t="s">
        <v>104</v>
      </c>
      <c r="F41" s="3" t="s">
        <v>84</v>
      </c>
      <c r="G41" s="3" t="s">
        <v>42</v>
      </c>
      <c r="H41" s="3" t="s">
        <v>105</v>
      </c>
    </row>
    <row r="42" spans="2:8" x14ac:dyDescent="0.2">
      <c r="B42" s="5" t="str">
        <f>""</f>
        <v/>
      </c>
      <c r="C42" s="3" t="s">
        <v>50</v>
      </c>
      <c r="D42" s="3" t="s">
        <v>106</v>
      </c>
      <c r="E42" s="3" t="s">
        <v>34</v>
      </c>
      <c r="F42" s="3" t="s">
        <v>58</v>
      </c>
      <c r="G42" s="3" t="s">
        <v>106</v>
      </c>
      <c r="H42" s="3" t="s">
        <v>34</v>
      </c>
    </row>
    <row r="43" spans="2:8" x14ac:dyDescent="0.2">
      <c r="B43" s="5" t="str">
        <f>"ATAXIA TELANGIECTASIA"</f>
        <v>ATAXIA TELANGIECTASIA</v>
      </c>
      <c r="C43" s="3" t="s">
        <v>79</v>
      </c>
      <c r="D43" s="3" t="s">
        <v>54</v>
      </c>
      <c r="E43" s="3" t="s">
        <v>54</v>
      </c>
      <c r="F43" s="3" t="s">
        <v>55</v>
      </c>
      <c r="G43" s="3" t="s">
        <v>101</v>
      </c>
      <c r="H43" s="3" t="s">
        <v>61</v>
      </c>
    </row>
    <row r="44" spans="2:8" x14ac:dyDescent="0.2">
      <c r="B44" s="5" t="str">
        <f>""</f>
        <v/>
      </c>
      <c r="C44" s="3" t="s">
        <v>24</v>
      </c>
      <c r="D44" s="3" t="s">
        <v>49</v>
      </c>
      <c r="E44" s="3" t="s">
        <v>34</v>
      </c>
      <c r="F44" s="3" t="s">
        <v>58</v>
      </c>
      <c r="G44" s="3" t="s">
        <v>59</v>
      </c>
      <c r="H44" s="3" t="s">
        <v>61</v>
      </c>
    </row>
    <row r="45" spans="2:8" x14ac:dyDescent="0.2">
      <c r="B45" s="5" t="str">
        <f>"ATHEROSCLEROSIS"</f>
        <v>ATHEROSCLEROSIS</v>
      </c>
      <c r="C45" s="3" t="s">
        <v>104</v>
      </c>
      <c r="D45" s="3" t="s">
        <v>107</v>
      </c>
      <c r="E45" s="3" t="s">
        <v>30</v>
      </c>
      <c r="F45" s="3" t="s">
        <v>56</v>
      </c>
      <c r="G45" s="3" t="s">
        <v>29</v>
      </c>
      <c r="H45" s="3" t="s">
        <v>108</v>
      </c>
    </row>
    <row r="46" spans="2:8" x14ac:dyDescent="0.2">
      <c r="B46" s="5" t="str">
        <f>""</f>
        <v/>
      </c>
      <c r="C46" s="3" t="s">
        <v>58</v>
      </c>
      <c r="D46" s="3" t="s">
        <v>83</v>
      </c>
      <c r="E46" s="3" t="s">
        <v>60</v>
      </c>
      <c r="F46" s="3" t="s">
        <v>58</v>
      </c>
      <c r="G46" s="3" t="s">
        <v>106</v>
      </c>
      <c r="H46" s="3" t="s">
        <v>34</v>
      </c>
    </row>
    <row r="47" spans="2:8" x14ac:dyDescent="0.2">
      <c r="B47" s="5" t="str">
        <f>"ATTENTION DEFICIT DISORDER (ADD)"</f>
        <v>ATTENTION DEFICIT DISORDER (ADD)</v>
      </c>
      <c r="C47" s="3" t="s">
        <v>53</v>
      </c>
      <c r="D47" s="3" t="s">
        <v>16</v>
      </c>
      <c r="E47" s="3" t="s">
        <v>31</v>
      </c>
      <c r="F47" s="3" t="s">
        <v>55</v>
      </c>
      <c r="G47" s="3" t="s">
        <v>61</v>
      </c>
      <c r="H47" s="3" t="s">
        <v>17</v>
      </c>
    </row>
    <row r="48" spans="2:8" x14ac:dyDescent="0.2">
      <c r="B48" s="5" t="str">
        <f>""</f>
        <v/>
      </c>
      <c r="C48" s="3" t="s">
        <v>24</v>
      </c>
      <c r="D48" s="3" t="s">
        <v>49</v>
      </c>
      <c r="E48" s="3" t="s">
        <v>34</v>
      </c>
      <c r="F48" s="3" t="s">
        <v>58</v>
      </c>
      <c r="G48" s="3" t="s">
        <v>61</v>
      </c>
      <c r="H48" s="3" t="s">
        <v>33</v>
      </c>
    </row>
    <row r="49" spans="2:8" x14ac:dyDescent="0.2">
      <c r="B49" s="5" t="str">
        <f>"AUTISM"</f>
        <v>AUTISM</v>
      </c>
      <c r="C49" s="3" t="s">
        <v>109</v>
      </c>
      <c r="D49" s="3" t="s">
        <v>56</v>
      </c>
      <c r="E49" s="3" t="s">
        <v>61</v>
      </c>
      <c r="F49" s="3" t="s">
        <v>78</v>
      </c>
      <c r="G49" s="3" t="s">
        <v>16</v>
      </c>
      <c r="H49" s="3" t="s">
        <v>110</v>
      </c>
    </row>
    <row r="50" spans="2:8" x14ac:dyDescent="0.2">
      <c r="B50" s="5" t="str">
        <f>""</f>
        <v/>
      </c>
      <c r="C50" s="3" t="s">
        <v>24</v>
      </c>
      <c r="D50" s="3" t="s">
        <v>49</v>
      </c>
      <c r="E50" s="3" t="s">
        <v>61</v>
      </c>
      <c r="F50" s="3" t="s">
        <v>58</v>
      </c>
      <c r="G50" s="3" t="s">
        <v>59</v>
      </c>
      <c r="H50" s="3" t="s">
        <v>23</v>
      </c>
    </row>
    <row r="51" spans="2:8" x14ac:dyDescent="0.2">
      <c r="B51" s="5" t="str">
        <f>"AUTOIMMUNE DISEASE"</f>
        <v>AUTOIMMUNE DISEASE</v>
      </c>
      <c r="C51" s="3" t="s">
        <v>111</v>
      </c>
      <c r="D51" s="3" t="s">
        <v>112</v>
      </c>
      <c r="E51" s="3" t="s">
        <v>95</v>
      </c>
      <c r="F51" s="3" t="s">
        <v>113</v>
      </c>
      <c r="G51" s="3" t="s">
        <v>114</v>
      </c>
      <c r="H51" s="3" t="s">
        <v>18</v>
      </c>
    </row>
    <row r="52" spans="2:8" x14ac:dyDescent="0.2">
      <c r="B52" s="5" t="str">
        <f>""</f>
        <v/>
      </c>
      <c r="C52" s="3" t="s">
        <v>69</v>
      </c>
      <c r="D52" s="3" t="s">
        <v>115</v>
      </c>
      <c r="E52" s="3" t="s">
        <v>33</v>
      </c>
      <c r="F52" s="3" t="s">
        <v>58</v>
      </c>
      <c r="G52" s="3" t="s">
        <v>106</v>
      </c>
      <c r="H52" s="3" t="s">
        <v>100</v>
      </c>
    </row>
    <row r="53" spans="2:8" x14ac:dyDescent="0.2">
      <c r="B53" s="5" t="str">
        <f>"BATTEN DISEASE"</f>
        <v>BATTEN DISEASE</v>
      </c>
      <c r="C53" s="3" t="s">
        <v>53</v>
      </c>
      <c r="D53" s="3" t="s">
        <v>85</v>
      </c>
      <c r="E53" s="3" t="s">
        <v>61</v>
      </c>
      <c r="F53" s="3" t="s">
        <v>61</v>
      </c>
      <c r="G53" s="3" t="s">
        <v>61</v>
      </c>
      <c r="H53" s="3" t="s">
        <v>61</v>
      </c>
    </row>
    <row r="54" spans="2:8" x14ac:dyDescent="0.2">
      <c r="B54" s="5" t="str">
        <f>""</f>
        <v/>
      </c>
      <c r="C54" s="3" t="s">
        <v>24</v>
      </c>
      <c r="D54" s="3" t="s">
        <v>49</v>
      </c>
      <c r="E54" s="3" t="s">
        <v>61</v>
      </c>
      <c r="F54" s="3" t="s">
        <v>61</v>
      </c>
      <c r="G54" s="3" t="s">
        <v>61</v>
      </c>
      <c r="H54" s="3" t="s">
        <v>61</v>
      </c>
    </row>
    <row r="55" spans="2:8" x14ac:dyDescent="0.2">
      <c r="B55" s="5" t="str">
        <f>"BIODEFENSE"</f>
        <v>BIODEFENSE</v>
      </c>
      <c r="C55" s="3" t="s">
        <v>116</v>
      </c>
      <c r="D55" s="3" t="s">
        <v>117</v>
      </c>
      <c r="E55" s="3" t="s">
        <v>97</v>
      </c>
      <c r="F55" s="3" t="s">
        <v>84</v>
      </c>
      <c r="G55" s="3" t="s">
        <v>118</v>
      </c>
      <c r="H55" s="3" t="s">
        <v>119</v>
      </c>
    </row>
    <row r="56" spans="2:8" x14ac:dyDescent="0.2">
      <c r="B56" s="5" t="str">
        <f>""</f>
        <v/>
      </c>
      <c r="C56" s="3" t="s">
        <v>120</v>
      </c>
      <c r="D56" s="3" t="s">
        <v>32</v>
      </c>
      <c r="E56" s="3" t="s">
        <v>34</v>
      </c>
      <c r="F56" s="3" t="s">
        <v>58</v>
      </c>
      <c r="G56" s="3" t="s">
        <v>98</v>
      </c>
      <c r="H56" s="3" t="s">
        <v>34</v>
      </c>
    </row>
    <row r="57" spans="2:8" x14ac:dyDescent="0.2">
      <c r="B57" s="5" t="str">
        <f>"BIOENGINEERING"</f>
        <v>BIOENGINEERING</v>
      </c>
      <c r="C57" s="3" t="s">
        <v>121</v>
      </c>
      <c r="D57" s="3" t="s">
        <v>28</v>
      </c>
      <c r="E57" s="3" t="s">
        <v>29</v>
      </c>
      <c r="F57" s="3" t="s">
        <v>122</v>
      </c>
      <c r="G57" s="3" t="s">
        <v>123</v>
      </c>
      <c r="H57" s="3" t="s">
        <v>124</v>
      </c>
    </row>
    <row r="58" spans="2:8" x14ac:dyDescent="0.2">
      <c r="B58" s="5" t="str">
        <f>""</f>
        <v/>
      </c>
      <c r="C58" s="3" t="s">
        <v>125</v>
      </c>
      <c r="D58" s="3" t="s">
        <v>21</v>
      </c>
      <c r="E58" s="3" t="s">
        <v>33</v>
      </c>
      <c r="F58" s="3" t="s">
        <v>126</v>
      </c>
      <c r="G58" s="3" t="s">
        <v>127</v>
      </c>
      <c r="H58" s="3" t="s">
        <v>33</v>
      </c>
    </row>
    <row r="59" spans="2:8" x14ac:dyDescent="0.2">
      <c r="B59" s="5" t="str">
        <f>"BIOTECHNOLOGY"</f>
        <v>BIOTECHNOLOGY</v>
      </c>
      <c r="C59" s="3" t="s">
        <v>128</v>
      </c>
      <c r="D59" s="3" t="s">
        <v>129</v>
      </c>
      <c r="E59" s="3" t="s">
        <v>130</v>
      </c>
      <c r="F59" s="3" t="s">
        <v>131</v>
      </c>
      <c r="G59" s="3" t="s">
        <v>132</v>
      </c>
      <c r="H59" s="3" t="s">
        <v>105</v>
      </c>
    </row>
    <row r="60" spans="2:8" x14ac:dyDescent="0.2">
      <c r="B60" s="5" t="str">
        <f>""</f>
        <v/>
      </c>
      <c r="C60" s="3" t="s">
        <v>133</v>
      </c>
      <c r="D60" s="3" t="s">
        <v>134</v>
      </c>
      <c r="E60" s="3" t="s">
        <v>100</v>
      </c>
      <c r="F60" s="3" t="s">
        <v>135</v>
      </c>
      <c r="G60" s="3" t="s">
        <v>136</v>
      </c>
      <c r="H60" s="3" t="s">
        <v>34</v>
      </c>
    </row>
    <row r="61" spans="2:8" x14ac:dyDescent="0.2">
      <c r="B61" s="5" t="str">
        <f>"BIPOLAR DISORDER"</f>
        <v>BIPOLAR DISORDER</v>
      </c>
      <c r="C61" s="3" t="s">
        <v>91</v>
      </c>
      <c r="D61" s="3" t="s">
        <v>16</v>
      </c>
      <c r="E61" s="3" t="s">
        <v>54</v>
      </c>
      <c r="F61" s="3" t="s">
        <v>61</v>
      </c>
      <c r="G61" s="3" t="s">
        <v>61</v>
      </c>
      <c r="H61" s="3" t="s">
        <v>62</v>
      </c>
    </row>
    <row r="62" spans="2:8" x14ac:dyDescent="0.2">
      <c r="B62" s="5" t="str">
        <f>""</f>
        <v/>
      </c>
      <c r="C62" s="3" t="s">
        <v>24</v>
      </c>
      <c r="D62" s="3" t="s">
        <v>49</v>
      </c>
      <c r="E62" s="3" t="s">
        <v>34</v>
      </c>
      <c r="F62" s="3" t="s">
        <v>61</v>
      </c>
      <c r="G62" s="3" t="s">
        <v>61</v>
      </c>
      <c r="H62" s="3" t="s">
        <v>23</v>
      </c>
    </row>
    <row r="63" spans="2:8" x14ac:dyDescent="0.2">
      <c r="B63" s="5" t="str">
        <f>"BRAIN CANCER"</f>
        <v>BRAIN CANCER</v>
      </c>
      <c r="C63" s="3" t="s">
        <v>137</v>
      </c>
      <c r="D63" s="3" t="s">
        <v>138</v>
      </c>
      <c r="E63" s="3" t="s">
        <v>31</v>
      </c>
      <c r="F63" s="3" t="s">
        <v>139</v>
      </c>
      <c r="G63" s="3" t="s">
        <v>116</v>
      </c>
      <c r="H63" s="3" t="s">
        <v>140</v>
      </c>
    </row>
    <row r="64" spans="2:8" x14ac:dyDescent="0.2">
      <c r="B64" s="5" t="str">
        <f>""</f>
        <v/>
      </c>
      <c r="C64" s="3" t="s">
        <v>81</v>
      </c>
      <c r="D64" s="3" t="s">
        <v>141</v>
      </c>
      <c r="E64" s="3" t="s">
        <v>34</v>
      </c>
      <c r="F64" s="3" t="s">
        <v>25</v>
      </c>
      <c r="G64" s="3" t="s">
        <v>141</v>
      </c>
      <c r="H64" s="3" t="s">
        <v>60</v>
      </c>
    </row>
    <row r="65" spans="2:8" x14ac:dyDescent="0.2">
      <c r="B65" s="5" t="str">
        <f>"BRAIN DISORDERS"</f>
        <v>BRAIN DISORDERS</v>
      </c>
      <c r="C65" s="3" t="s">
        <v>142</v>
      </c>
      <c r="D65" s="3" t="s">
        <v>143</v>
      </c>
      <c r="E65" s="3" t="s">
        <v>144</v>
      </c>
      <c r="F65" s="3" t="s">
        <v>145</v>
      </c>
      <c r="G65" s="3" t="s">
        <v>146</v>
      </c>
      <c r="H65" s="3" t="s">
        <v>147</v>
      </c>
    </row>
    <row r="66" spans="2:8" x14ac:dyDescent="0.2">
      <c r="B66" s="5" t="str">
        <f>""</f>
        <v/>
      </c>
      <c r="C66" s="3" t="s">
        <v>148</v>
      </c>
      <c r="D66" s="3" t="s">
        <v>135</v>
      </c>
      <c r="E66" s="3" t="s">
        <v>24</v>
      </c>
      <c r="F66" s="3" t="s">
        <v>149</v>
      </c>
      <c r="G66" s="3" t="s">
        <v>115</v>
      </c>
      <c r="H66" s="3" t="s">
        <v>150</v>
      </c>
    </row>
    <row r="67" spans="2:8" x14ac:dyDescent="0.2">
      <c r="B67" s="5" t="str">
        <f>"BREAST CANCER"</f>
        <v>BREAST CANCER</v>
      </c>
      <c r="C67" s="3" t="s">
        <v>151</v>
      </c>
      <c r="D67" s="3" t="s">
        <v>152</v>
      </c>
      <c r="E67" s="3" t="s">
        <v>153</v>
      </c>
      <c r="F67" s="3" t="s">
        <v>154</v>
      </c>
      <c r="G67" s="3" t="s">
        <v>155</v>
      </c>
      <c r="H67" s="3" t="s">
        <v>156</v>
      </c>
    </row>
    <row r="68" spans="2:8" x14ac:dyDescent="0.2">
      <c r="B68" s="5" t="str">
        <f>""</f>
        <v/>
      </c>
      <c r="C68" s="3" t="s">
        <v>157</v>
      </c>
      <c r="D68" s="3" t="s">
        <v>158</v>
      </c>
      <c r="E68" s="3" t="s">
        <v>25</v>
      </c>
      <c r="F68" s="3" t="s">
        <v>159</v>
      </c>
      <c r="G68" s="3" t="s">
        <v>160</v>
      </c>
      <c r="H68" s="3" t="s">
        <v>161</v>
      </c>
    </row>
    <row r="69" spans="2:8" x14ac:dyDescent="0.2">
      <c r="B69" s="5" t="str">
        <f>"CANNABINOID RESEARCH"</f>
        <v>CANNABINOID RESEARCH</v>
      </c>
      <c r="C69" s="3" t="s">
        <v>53</v>
      </c>
      <c r="D69" s="3" t="s">
        <v>16</v>
      </c>
      <c r="E69" s="3" t="s">
        <v>31</v>
      </c>
      <c r="F69" s="3" t="s">
        <v>61</v>
      </c>
      <c r="G69" s="3" t="s">
        <v>56</v>
      </c>
      <c r="H69" s="3" t="s">
        <v>62</v>
      </c>
    </row>
    <row r="70" spans="2:8" x14ac:dyDescent="0.2">
      <c r="B70" s="5" t="str">
        <f>""</f>
        <v/>
      </c>
      <c r="C70" s="3" t="s">
        <v>24</v>
      </c>
      <c r="D70" s="3" t="s">
        <v>49</v>
      </c>
      <c r="E70" s="3" t="s">
        <v>34</v>
      </c>
      <c r="F70" s="3" t="s">
        <v>61</v>
      </c>
      <c r="G70" s="3" t="s">
        <v>59</v>
      </c>
      <c r="H70" s="3" t="s">
        <v>23</v>
      </c>
    </row>
    <row r="71" spans="2:8" x14ac:dyDescent="0.2">
      <c r="B71" s="5" t="str">
        <f>"CARDIOVASCULAR"</f>
        <v>CARDIOVASCULAR</v>
      </c>
      <c r="C71" s="3" t="s">
        <v>162</v>
      </c>
      <c r="D71" s="3" t="s">
        <v>163</v>
      </c>
      <c r="E71" s="3" t="s">
        <v>164</v>
      </c>
      <c r="F71" s="3" t="s">
        <v>43</v>
      </c>
      <c r="G71" s="3" t="s">
        <v>165</v>
      </c>
      <c r="H71" s="3" t="s">
        <v>166</v>
      </c>
    </row>
    <row r="72" spans="2:8" x14ac:dyDescent="0.2">
      <c r="B72" s="5" t="str">
        <f>""</f>
        <v/>
      </c>
      <c r="C72" s="3" t="s">
        <v>21</v>
      </c>
      <c r="D72" s="3" t="s">
        <v>167</v>
      </c>
      <c r="E72" s="3" t="s">
        <v>50</v>
      </c>
      <c r="F72" s="3" t="s">
        <v>49</v>
      </c>
      <c r="G72" s="3" t="s">
        <v>21</v>
      </c>
      <c r="H72" s="3" t="s">
        <v>168</v>
      </c>
    </row>
    <row r="73" spans="2:8" x14ac:dyDescent="0.2">
      <c r="B73" s="5" t="str">
        <f>"CEREBRAL PALSY"</f>
        <v>CEREBRAL PALSY</v>
      </c>
      <c r="C73" s="3" t="s">
        <v>91</v>
      </c>
      <c r="D73" s="3" t="s">
        <v>16</v>
      </c>
      <c r="E73" s="3" t="s">
        <v>54</v>
      </c>
      <c r="F73" s="3" t="s">
        <v>55</v>
      </c>
      <c r="G73" s="3" t="s">
        <v>56</v>
      </c>
      <c r="H73" s="3" t="s">
        <v>110</v>
      </c>
    </row>
    <row r="74" spans="2:8" x14ac:dyDescent="0.2">
      <c r="B74" s="5" t="str">
        <f>""</f>
        <v/>
      </c>
      <c r="C74" s="3" t="s">
        <v>24</v>
      </c>
      <c r="D74" s="3" t="s">
        <v>49</v>
      </c>
      <c r="E74" s="3" t="s">
        <v>34</v>
      </c>
      <c r="F74" s="3" t="s">
        <v>58</v>
      </c>
      <c r="G74" s="3" t="s">
        <v>59</v>
      </c>
      <c r="H74" s="3" t="s">
        <v>23</v>
      </c>
    </row>
    <row r="75" spans="2:8" x14ac:dyDescent="0.2">
      <c r="B75" s="5" t="str">
        <f>"CERVICAL CANCER"</f>
        <v>CERVICAL CANCER</v>
      </c>
      <c r="C75" s="3" t="s">
        <v>169</v>
      </c>
      <c r="D75" s="3" t="s">
        <v>170</v>
      </c>
      <c r="E75" s="3" t="s">
        <v>171</v>
      </c>
      <c r="F75" s="3" t="s">
        <v>172</v>
      </c>
      <c r="G75" s="3" t="s">
        <v>173</v>
      </c>
      <c r="H75" s="3" t="s">
        <v>174</v>
      </c>
    </row>
    <row r="76" spans="2:8" x14ac:dyDescent="0.2">
      <c r="B76" s="5" t="str">
        <f>""</f>
        <v/>
      </c>
      <c r="C76" s="3" t="s">
        <v>22</v>
      </c>
      <c r="D76" s="3" t="s">
        <v>175</v>
      </c>
      <c r="E76" s="3" t="s">
        <v>23</v>
      </c>
      <c r="F76" s="3" t="s">
        <v>149</v>
      </c>
      <c r="G76" s="3" t="s">
        <v>47</v>
      </c>
      <c r="H76" s="3" t="s">
        <v>58</v>
      </c>
    </row>
    <row r="77" spans="2:8" x14ac:dyDescent="0.2">
      <c r="B77" s="5" t="str">
        <f>"CHARCOT-MARIE-TOOTH DISEASE"</f>
        <v>CHARCOT-MARIE-TOOTH DISEASE</v>
      </c>
      <c r="C77" s="3" t="s">
        <v>109</v>
      </c>
      <c r="D77" s="3" t="s">
        <v>16</v>
      </c>
      <c r="E77" s="3" t="s">
        <v>61</v>
      </c>
      <c r="F77" s="3" t="s">
        <v>61</v>
      </c>
      <c r="G77" s="3" t="s">
        <v>61</v>
      </c>
      <c r="H77" s="3" t="s">
        <v>61</v>
      </c>
    </row>
    <row r="78" spans="2:8" x14ac:dyDescent="0.2">
      <c r="B78" s="5" t="str">
        <f>""</f>
        <v/>
      </c>
      <c r="C78" s="3" t="s">
        <v>22</v>
      </c>
      <c r="D78" s="3" t="s">
        <v>49</v>
      </c>
      <c r="E78" s="3" t="s">
        <v>61</v>
      </c>
      <c r="F78" s="3" t="s">
        <v>61</v>
      </c>
      <c r="G78" s="3" t="s">
        <v>61</v>
      </c>
      <c r="H78" s="3" t="s">
        <v>61</v>
      </c>
    </row>
    <row r="79" spans="2:8" x14ac:dyDescent="0.2">
      <c r="B79" s="5" t="str">
        <f>"CHILDHOOD LEUKEMIA"</f>
        <v>CHILDHOOD LEUKEMIA</v>
      </c>
      <c r="C79" s="3" t="s">
        <v>176</v>
      </c>
      <c r="D79" s="3" t="s">
        <v>177</v>
      </c>
      <c r="E79" s="3" t="s">
        <v>31</v>
      </c>
      <c r="F79" s="3" t="s">
        <v>95</v>
      </c>
      <c r="G79" s="3" t="s">
        <v>178</v>
      </c>
      <c r="H79" s="3" t="s">
        <v>179</v>
      </c>
    </row>
    <row r="80" spans="2:8" x14ac:dyDescent="0.2">
      <c r="B80" s="5" t="str">
        <f>""</f>
        <v/>
      </c>
      <c r="C80" s="3" t="s">
        <v>83</v>
      </c>
      <c r="D80" s="3" t="s">
        <v>48</v>
      </c>
      <c r="E80" s="3" t="s">
        <v>34</v>
      </c>
      <c r="F80" s="3" t="s">
        <v>50</v>
      </c>
      <c r="G80" s="3" t="s">
        <v>99</v>
      </c>
      <c r="H80" s="3" t="s">
        <v>60</v>
      </c>
    </row>
    <row r="81" spans="2:8" x14ac:dyDescent="0.2">
      <c r="B81" s="5" t="str">
        <f>"CHRONIC FATIGUE SYNDROME (ME/CFS"</f>
        <v>CHRONIC FATIGUE SYNDROME (ME/CFS</v>
      </c>
      <c r="C81" s="3" t="s">
        <v>180</v>
      </c>
      <c r="D81" s="3" t="s">
        <v>56</v>
      </c>
      <c r="E81" s="3" t="s">
        <v>61</v>
      </c>
      <c r="F81" s="3" t="s">
        <v>61</v>
      </c>
      <c r="G81" s="3" t="s">
        <v>56</v>
      </c>
      <c r="H81" s="3" t="s">
        <v>110</v>
      </c>
    </row>
    <row r="82" spans="2:8" x14ac:dyDescent="0.2">
      <c r="B82" s="5" t="str">
        <f>""</f>
        <v/>
      </c>
      <c r="C82" s="3" t="s">
        <v>24</v>
      </c>
      <c r="D82" s="3" t="s">
        <v>49</v>
      </c>
      <c r="E82" s="3" t="s">
        <v>61</v>
      </c>
      <c r="F82" s="3" t="s">
        <v>61</v>
      </c>
      <c r="G82" s="3" t="s">
        <v>59</v>
      </c>
      <c r="H82" s="3" t="s">
        <v>23</v>
      </c>
    </row>
    <row r="83" spans="2:8" x14ac:dyDescent="0.2">
      <c r="B83" s="5" t="str">
        <f>"CHRONIC LIVER DISEASE AND CIRRHO"</f>
        <v>CHRONIC LIVER DISEASE AND CIRRHO</v>
      </c>
      <c r="C83" s="3" t="s">
        <v>181</v>
      </c>
      <c r="D83" s="3" t="s">
        <v>182</v>
      </c>
      <c r="E83" s="3" t="s">
        <v>42</v>
      </c>
      <c r="F83" s="3" t="s">
        <v>113</v>
      </c>
      <c r="G83" s="3" t="s">
        <v>183</v>
      </c>
      <c r="H83" s="3" t="s">
        <v>101</v>
      </c>
    </row>
    <row r="84" spans="2:8" x14ac:dyDescent="0.2">
      <c r="B84" s="5" t="str">
        <f>""</f>
        <v/>
      </c>
      <c r="C84" s="3" t="s">
        <v>50</v>
      </c>
      <c r="D84" s="3" t="s">
        <v>59</v>
      </c>
      <c r="E84" s="3" t="s">
        <v>34</v>
      </c>
      <c r="F84" s="3" t="s">
        <v>48</v>
      </c>
      <c r="G84" s="3" t="s">
        <v>184</v>
      </c>
      <c r="H84" s="3" t="s">
        <v>58</v>
      </c>
    </row>
    <row r="85" spans="2:8" x14ac:dyDescent="0.2">
      <c r="B85" s="5" t="str">
        <f>"CHRONIC OBSTRUCTIVE PULMONARY DI"</f>
        <v>CHRONIC OBSTRUCTIVE PULMONARY DI</v>
      </c>
      <c r="C85" s="3" t="s">
        <v>88</v>
      </c>
      <c r="D85" s="3" t="s">
        <v>28</v>
      </c>
      <c r="E85" s="3" t="s">
        <v>104</v>
      </c>
      <c r="F85" s="3" t="s">
        <v>140</v>
      </c>
      <c r="G85" s="3" t="s">
        <v>101</v>
      </c>
      <c r="H85" s="3" t="s">
        <v>44</v>
      </c>
    </row>
    <row r="86" spans="2:8" x14ac:dyDescent="0.2">
      <c r="B86" s="5" t="str">
        <f>""</f>
        <v/>
      </c>
      <c r="C86" s="3" t="s">
        <v>100</v>
      </c>
      <c r="D86" s="3" t="s">
        <v>48</v>
      </c>
      <c r="E86" s="3" t="s">
        <v>23</v>
      </c>
      <c r="F86" s="3" t="s">
        <v>58</v>
      </c>
      <c r="G86" s="3" t="s">
        <v>59</v>
      </c>
      <c r="H86" s="3" t="s">
        <v>41</v>
      </c>
    </row>
    <row r="87" spans="2:8" x14ac:dyDescent="0.2">
      <c r="B87" s="5" t="str">
        <f>"CLIMATE-RELATED EXPOSURES AND CO"</f>
        <v>CLIMATE-RELATED EXPOSURES AND CO</v>
      </c>
      <c r="C87" s="3" t="s">
        <v>185</v>
      </c>
      <c r="D87" s="3" t="s">
        <v>186</v>
      </c>
      <c r="E87" s="3" t="s">
        <v>187</v>
      </c>
      <c r="F87" s="3" t="s">
        <v>188</v>
      </c>
      <c r="G87" s="3" t="s">
        <v>30</v>
      </c>
      <c r="H87" s="3" t="s">
        <v>189</v>
      </c>
    </row>
    <row r="88" spans="2:8" x14ac:dyDescent="0.2">
      <c r="B88" s="5" t="str">
        <f>""</f>
        <v/>
      </c>
      <c r="C88" s="3" t="s">
        <v>60</v>
      </c>
      <c r="D88" s="3" t="s">
        <v>190</v>
      </c>
      <c r="E88" s="3" t="s">
        <v>106</v>
      </c>
      <c r="F88" s="3" t="s">
        <v>50</v>
      </c>
      <c r="G88" s="3" t="s">
        <v>83</v>
      </c>
      <c r="H88" s="3" t="s">
        <v>34</v>
      </c>
    </row>
    <row r="89" spans="2:8" x14ac:dyDescent="0.2">
      <c r="B89" s="5" t="str">
        <f>"COLO-RECTAL CANCER"</f>
        <v>COLO-RECTAL CANCER</v>
      </c>
      <c r="C89" s="3" t="s">
        <v>191</v>
      </c>
      <c r="D89" s="3" t="s">
        <v>192</v>
      </c>
      <c r="E89" s="3" t="s">
        <v>193</v>
      </c>
      <c r="F89" s="3" t="s">
        <v>194</v>
      </c>
      <c r="G89" s="3" t="s">
        <v>195</v>
      </c>
      <c r="H89" s="3" t="s">
        <v>196</v>
      </c>
    </row>
    <row r="90" spans="2:8" x14ac:dyDescent="0.2">
      <c r="B90" s="5" t="str">
        <f>""</f>
        <v/>
      </c>
      <c r="C90" s="3" t="s">
        <v>197</v>
      </c>
      <c r="D90" s="3" t="s">
        <v>198</v>
      </c>
      <c r="E90" s="3" t="s">
        <v>199</v>
      </c>
      <c r="F90" s="3" t="s">
        <v>200</v>
      </c>
      <c r="G90" s="3" t="s">
        <v>198</v>
      </c>
      <c r="H90" s="3" t="s">
        <v>201</v>
      </c>
    </row>
    <row r="91" spans="2:8" x14ac:dyDescent="0.2">
      <c r="B91" s="5" t="str">
        <f>"CONDITIONS AFFECTING THE EMBRYON"</f>
        <v>CONDITIONS AFFECTING THE EMBRYON</v>
      </c>
      <c r="C91" s="3" t="s">
        <v>180</v>
      </c>
      <c r="D91" s="3" t="s">
        <v>29</v>
      </c>
      <c r="E91" s="3" t="s">
        <v>29</v>
      </c>
      <c r="F91" s="3" t="s">
        <v>78</v>
      </c>
      <c r="G91" s="3" t="s">
        <v>16</v>
      </c>
      <c r="H91" s="3" t="s">
        <v>202</v>
      </c>
    </row>
    <row r="92" spans="2:8" x14ac:dyDescent="0.2">
      <c r="B92" s="5" t="str">
        <f>""</f>
        <v/>
      </c>
      <c r="C92" s="3" t="s">
        <v>24</v>
      </c>
      <c r="D92" s="3" t="s">
        <v>48</v>
      </c>
      <c r="E92" s="3" t="s">
        <v>34</v>
      </c>
      <c r="F92" s="3" t="s">
        <v>58</v>
      </c>
      <c r="G92" s="3" t="s">
        <v>59</v>
      </c>
      <c r="H92" s="3" t="s">
        <v>60</v>
      </c>
    </row>
    <row r="93" spans="2:8" x14ac:dyDescent="0.2">
      <c r="B93" s="5" t="str">
        <f>"CONGENITAL STRUCTURAL ANOMALIES"</f>
        <v>CONGENITAL STRUCTURAL ANOMALIES</v>
      </c>
      <c r="C93" s="3" t="s">
        <v>203</v>
      </c>
      <c r="D93" s="3" t="s">
        <v>204</v>
      </c>
      <c r="E93" s="3" t="s">
        <v>54</v>
      </c>
      <c r="F93" s="3" t="s">
        <v>78</v>
      </c>
      <c r="G93" s="3" t="s">
        <v>56</v>
      </c>
      <c r="H93" s="3" t="s">
        <v>62</v>
      </c>
    </row>
    <row r="94" spans="2:8" x14ac:dyDescent="0.2">
      <c r="B94" s="5" t="str">
        <f>""</f>
        <v/>
      </c>
      <c r="C94" s="3" t="s">
        <v>60</v>
      </c>
      <c r="D94" s="3" t="s">
        <v>100</v>
      </c>
      <c r="E94" s="3" t="s">
        <v>34</v>
      </c>
      <c r="F94" s="3" t="s">
        <v>58</v>
      </c>
      <c r="G94" s="3" t="s">
        <v>59</v>
      </c>
      <c r="H94" s="3" t="s">
        <v>23</v>
      </c>
    </row>
    <row r="95" spans="2:8" x14ac:dyDescent="0.2">
      <c r="B95" s="5" t="str">
        <f>"CONTRACEPTION/REPRODUCTION"</f>
        <v>CONTRACEPTION/REPRODUCTION</v>
      </c>
      <c r="C95" s="3" t="s">
        <v>205</v>
      </c>
      <c r="D95" s="3" t="s">
        <v>206</v>
      </c>
      <c r="E95" s="3" t="s">
        <v>97</v>
      </c>
      <c r="F95" s="3" t="s">
        <v>207</v>
      </c>
      <c r="G95" s="3" t="s">
        <v>113</v>
      </c>
      <c r="H95" s="3" t="s">
        <v>208</v>
      </c>
    </row>
    <row r="96" spans="2:8" x14ac:dyDescent="0.2">
      <c r="B96" s="5" t="str">
        <f>""</f>
        <v/>
      </c>
      <c r="C96" s="3" t="s">
        <v>209</v>
      </c>
      <c r="D96" s="3" t="s">
        <v>50</v>
      </c>
      <c r="E96" s="3" t="s">
        <v>23</v>
      </c>
      <c r="F96" s="3" t="s">
        <v>32</v>
      </c>
      <c r="G96" s="3" t="s">
        <v>106</v>
      </c>
      <c r="H96" s="3" t="s">
        <v>100</v>
      </c>
    </row>
    <row r="97" spans="2:8" x14ac:dyDescent="0.2">
      <c r="B97" s="5" t="str">
        <f>"COOLEY'S ANEMIA"</f>
        <v>COOLEY'S ANEMIA</v>
      </c>
      <c r="C97" s="3" t="s">
        <v>180</v>
      </c>
      <c r="D97" s="3" t="s">
        <v>16</v>
      </c>
      <c r="E97" s="3" t="s">
        <v>61</v>
      </c>
      <c r="F97" s="3" t="s">
        <v>55</v>
      </c>
      <c r="G97" s="3" t="s">
        <v>56</v>
      </c>
      <c r="H97" s="3" t="s">
        <v>62</v>
      </c>
    </row>
    <row r="98" spans="2:8" x14ac:dyDescent="0.2">
      <c r="B98" s="5" t="str">
        <f>""</f>
        <v/>
      </c>
      <c r="C98" s="3" t="s">
        <v>24</v>
      </c>
      <c r="D98" s="3" t="s">
        <v>49</v>
      </c>
      <c r="E98" s="3" t="s">
        <v>61</v>
      </c>
      <c r="F98" s="3" t="s">
        <v>58</v>
      </c>
      <c r="G98" s="3" t="s">
        <v>59</v>
      </c>
      <c r="H98" s="3" t="s">
        <v>23</v>
      </c>
    </row>
    <row r="99" spans="2:8" x14ac:dyDescent="0.2">
      <c r="B99" s="5" t="str">
        <f>"CROHN'S DISEASE"</f>
        <v>CROHN'S DISEASE</v>
      </c>
      <c r="C99" s="3" t="s">
        <v>188</v>
      </c>
      <c r="D99" s="3" t="s">
        <v>181</v>
      </c>
      <c r="E99" s="3" t="s">
        <v>54</v>
      </c>
      <c r="F99" s="3" t="s">
        <v>85</v>
      </c>
      <c r="G99" s="3" t="s">
        <v>31</v>
      </c>
      <c r="H99" s="3" t="s">
        <v>57</v>
      </c>
    </row>
    <row r="100" spans="2:8" x14ac:dyDescent="0.2">
      <c r="B100" s="5" t="str">
        <f>""</f>
        <v/>
      </c>
      <c r="C100" s="3" t="s">
        <v>50</v>
      </c>
      <c r="D100" s="3" t="s">
        <v>58</v>
      </c>
      <c r="E100" s="3" t="s">
        <v>34</v>
      </c>
      <c r="F100" s="3" t="s">
        <v>58</v>
      </c>
      <c r="G100" s="3" t="s">
        <v>175</v>
      </c>
      <c r="H100" s="3" t="s">
        <v>23</v>
      </c>
    </row>
    <row r="101" spans="2:8" x14ac:dyDescent="0.2">
      <c r="B101" s="5" t="str">
        <f>"CYSTIC FIBROSIS"</f>
        <v>CYSTIC FIBROSIS</v>
      </c>
      <c r="C101" s="3" t="s">
        <v>78</v>
      </c>
      <c r="D101" s="3" t="s">
        <v>101</v>
      </c>
      <c r="E101" s="3" t="s">
        <v>54</v>
      </c>
      <c r="F101" s="3" t="s">
        <v>84</v>
      </c>
      <c r="G101" s="3" t="s">
        <v>79</v>
      </c>
      <c r="H101" s="3" t="s">
        <v>119</v>
      </c>
    </row>
    <row r="102" spans="2:8" x14ac:dyDescent="0.2">
      <c r="B102" s="5" t="str">
        <f>""</f>
        <v/>
      </c>
      <c r="C102" s="3" t="s">
        <v>58</v>
      </c>
      <c r="D102" s="3" t="s">
        <v>48</v>
      </c>
      <c r="E102" s="3" t="s">
        <v>34</v>
      </c>
      <c r="F102" s="3" t="s">
        <v>58</v>
      </c>
      <c r="G102" s="3" t="s">
        <v>25</v>
      </c>
      <c r="H102" s="3" t="s">
        <v>34</v>
      </c>
    </row>
    <row r="103" spans="2:8" x14ac:dyDescent="0.2">
      <c r="B103" s="5" t="str">
        <f>"DEMENTIA"</f>
        <v>DEMENTIA</v>
      </c>
      <c r="C103" s="3" t="s">
        <v>54</v>
      </c>
      <c r="D103" s="3" t="s">
        <v>20</v>
      </c>
      <c r="E103" s="3" t="s">
        <v>20</v>
      </c>
      <c r="F103" s="3" t="s">
        <v>31</v>
      </c>
      <c r="G103" s="3" t="s">
        <v>31</v>
      </c>
      <c r="H103" s="3" t="s">
        <v>210</v>
      </c>
    </row>
    <row r="104" spans="2:8" x14ac:dyDescent="0.2">
      <c r="B104" s="5" t="str">
        <f>""</f>
        <v/>
      </c>
      <c r="C104" s="3" t="s">
        <v>22</v>
      </c>
      <c r="D104" s="3" t="s">
        <v>49</v>
      </c>
      <c r="E104" s="3" t="s">
        <v>34</v>
      </c>
      <c r="F104" s="3" t="s">
        <v>32</v>
      </c>
      <c r="G104" s="3" t="s">
        <v>25</v>
      </c>
      <c r="H104" s="3" t="s">
        <v>33</v>
      </c>
    </row>
    <row r="105" spans="2:8" x14ac:dyDescent="0.2">
      <c r="B105" s="5" t="str">
        <f>"DENTAL/ORAL AND CRANIOFACIAL DIS"</f>
        <v>DENTAL/ORAL AND CRANIOFACIAL DIS</v>
      </c>
      <c r="C105" s="3" t="s">
        <v>211</v>
      </c>
      <c r="D105" s="3" t="s">
        <v>212</v>
      </c>
      <c r="E105" s="3" t="s">
        <v>18</v>
      </c>
      <c r="F105" s="3" t="s">
        <v>213</v>
      </c>
      <c r="G105" s="3" t="s">
        <v>214</v>
      </c>
      <c r="H105" s="3" t="s">
        <v>215</v>
      </c>
    </row>
    <row r="106" spans="2:8" x14ac:dyDescent="0.2">
      <c r="B106" s="5" t="str">
        <f>""</f>
        <v/>
      </c>
      <c r="C106" s="3" t="s">
        <v>175</v>
      </c>
      <c r="D106" s="3" t="s">
        <v>148</v>
      </c>
      <c r="E106" s="3" t="s">
        <v>34</v>
      </c>
      <c r="F106" s="3" t="s">
        <v>59</v>
      </c>
      <c r="G106" s="3" t="s">
        <v>168</v>
      </c>
      <c r="H106" s="3" t="s">
        <v>184</v>
      </c>
    </row>
    <row r="107" spans="2:8" x14ac:dyDescent="0.2">
      <c r="B107" s="5" t="str">
        <f>"DEPRESSION"</f>
        <v>DEPRESSION</v>
      </c>
      <c r="C107" s="3" t="s">
        <v>109</v>
      </c>
      <c r="D107" s="3" t="s">
        <v>28</v>
      </c>
      <c r="E107" s="3" t="s">
        <v>216</v>
      </c>
      <c r="F107" s="3" t="s">
        <v>84</v>
      </c>
      <c r="G107" s="3" t="s">
        <v>79</v>
      </c>
      <c r="H107" s="3" t="s">
        <v>217</v>
      </c>
    </row>
    <row r="108" spans="2:8" x14ac:dyDescent="0.2">
      <c r="B108" s="5" t="str">
        <f>""</f>
        <v/>
      </c>
      <c r="C108" s="3" t="s">
        <v>24</v>
      </c>
      <c r="D108" s="3" t="s">
        <v>48</v>
      </c>
      <c r="E108" s="3" t="s">
        <v>33</v>
      </c>
      <c r="F108" s="3" t="s">
        <v>50</v>
      </c>
      <c r="G108" s="3" t="s">
        <v>59</v>
      </c>
      <c r="H108" s="3" t="s">
        <v>198</v>
      </c>
    </row>
    <row r="109" spans="2:8" x14ac:dyDescent="0.2">
      <c r="B109" s="5" t="str">
        <f>"DIABETES"</f>
        <v>DIABETES</v>
      </c>
      <c r="C109" s="3" t="s">
        <v>218</v>
      </c>
      <c r="D109" s="3" t="s">
        <v>219</v>
      </c>
      <c r="E109" s="3" t="s">
        <v>220</v>
      </c>
      <c r="F109" s="3" t="s">
        <v>29</v>
      </c>
      <c r="G109" s="3" t="s">
        <v>221</v>
      </c>
      <c r="H109" s="3" t="s">
        <v>114</v>
      </c>
    </row>
    <row r="110" spans="2:8" x14ac:dyDescent="0.2">
      <c r="B110" s="5" t="str">
        <f>""</f>
        <v/>
      </c>
      <c r="C110" s="3" t="s">
        <v>222</v>
      </c>
      <c r="D110" s="3" t="s">
        <v>115</v>
      </c>
      <c r="E110" s="3" t="s">
        <v>33</v>
      </c>
      <c r="F110" s="3" t="s">
        <v>50</v>
      </c>
      <c r="G110" s="3" t="s">
        <v>148</v>
      </c>
      <c r="H110" s="3" t="s">
        <v>50</v>
      </c>
    </row>
    <row r="111" spans="2:8" x14ac:dyDescent="0.2">
      <c r="B111" s="5" t="str">
        <f>"DIGESTIVE DISEASES"</f>
        <v>DIGESTIVE DISEASES</v>
      </c>
      <c r="C111" s="3" t="s">
        <v>223</v>
      </c>
      <c r="D111" s="3" t="s">
        <v>224</v>
      </c>
      <c r="E111" s="3" t="s">
        <v>225</v>
      </c>
      <c r="F111" s="3" t="s">
        <v>226</v>
      </c>
      <c r="G111" s="3" t="s">
        <v>227</v>
      </c>
      <c r="H111" s="3" t="s">
        <v>228</v>
      </c>
    </row>
    <row r="112" spans="2:8" x14ac:dyDescent="0.2">
      <c r="B112" s="5" t="str">
        <f>""</f>
        <v/>
      </c>
      <c r="C112" s="3" t="s">
        <v>72</v>
      </c>
      <c r="D112" s="3" t="s">
        <v>201</v>
      </c>
      <c r="E112" s="3" t="s">
        <v>184</v>
      </c>
      <c r="F112" s="3" t="s">
        <v>229</v>
      </c>
      <c r="G112" s="3" t="s">
        <v>230</v>
      </c>
      <c r="H112" s="3" t="s">
        <v>231</v>
      </c>
    </row>
    <row r="113" spans="2:8" x14ac:dyDescent="0.2">
      <c r="B113" s="5" t="str">
        <f>"DIGESTIVE DISEASES - (GALLBLADDE"</f>
        <v>DIGESTIVE DISEASES - (GALLBLADDE</v>
      </c>
      <c r="C113" s="3" t="s">
        <v>109</v>
      </c>
      <c r="D113" s="3" t="s">
        <v>101</v>
      </c>
      <c r="E113" s="3" t="s">
        <v>54</v>
      </c>
      <c r="F113" s="3" t="s">
        <v>140</v>
      </c>
      <c r="G113" s="3" t="s">
        <v>54</v>
      </c>
      <c r="H113" s="3" t="s">
        <v>110</v>
      </c>
    </row>
    <row r="114" spans="2:8" x14ac:dyDescent="0.2">
      <c r="B114" s="5" t="str">
        <f>""</f>
        <v/>
      </c>
      <c r="C114" s="3" t="s">
        <v>24</v>
      </c>
      <c r="D114" s="3" t="s">
        <v>49</v>
      </c>
      <c r="E114" s="3" t="s">
        <v>34</v>
      </c>
      <c r="F114" s="3" t="s">
        <v>58</v>
      </c>
      <c r="G114" s="3" t="s">
        <v>83</v>
      </c>
      <c r="H114" s="3" t="s">
        <v>23</v>
      </c>
    </row>
    <row r="115" spans="2:8" x14ac:dyDescent="0.2">
      <c r="B115" s="5" t="str">
        <f>"DIGESTIVE DISEASES - (PEPTIC ULC"</f>
        <v>DIGESTIVE DISEASES - (PEPTIC ULC</v>
      </c>
      <c r="C115" s="3" t="s">
        <v>180</v>
      </c>
      <c r="D115" s="3" t="s">
        <v>183</v>
      </c>
      <c r="E115" s="3" t="s">
        <v>20</v>
      </c>
      <c r="F115" s="3" t="s">
        <v>55</v>
      </c>
      <c r="G115" s="3" t="s">
        <v>56</v>
      </c>
      <c r="H115" s="3" t="s">
        <v>62</v>
      </c>
    </row>
    <row r="116" spans="2:8" x14ac:dyDescent="0.2">
      <c r="B116" s="5" t="str">
        <f>""</f>
        <v/>
      </c>
      <c r="C116" s="3" t="s">
        <v>24</v>
      </c>
      <c r="D116" s="3" t="s">
        <v>21</v>
      </c>
      <c r="E116" s="3" t="s">
        <v>34</v>
      </c>
      <c r="F116" s="3" t="s">
        <v>58</v>
      </c>
      <c r="G116" s="3" t="s">
        <v>59</v>
      </c>
      <c r="H116" s="3" t="s">
        <v>23</v>
      </c>
    </row>
    <row r="117" spans="2:8" x14ac:dyDescent="0.2">
      <c r="B117" s="5" t="str">
        <f>"DOWN SYNDROME"</f>
        <v>DOWN SYNDROME</v>
      </c>
      <c r="C117" s="3" t="s">
        <v>75</v>
      </c>
      <c r="D117" s="3" t="s">
        <v>16</v>
      </c>
      <c r="E117" s="3" t="s">
        <v>54</v>
      </c>
      <c r="F117" s="3" t="s">
        <v>55</v>
      </c>
      <c r="G117" s="3" t="s">
        <v>56</v>
      </c>
      <c r="H117" s="3" t="s">
        <v>110</v>
      </c>
    </row>
    <row r="118" spans="2:8" x14ac:dyDescent="0.2">
      <c r="B118" s="5" t="str">
        <f>""</f>
        <v/>
      </c>
      <c r="C118" s="3" t="s">
        <v>24</v>
      </c>
      <c r="D118" s="3" t="s">
        <v>48</v>
      </c>
      <c r="E118" s="3" t="s">
        <v>34</v>
      </c>
      <c r="F118" s="3" t="s">
        <v>58</v>
      </c>
      <c r="G118" s="3" t="s">
        <v>59</v>
      </c>
      <c r="H118" s="3" t="s">
        <v>60</v>
      </c>
    </row>
    <row r="119" spans="2:8" x14ac:dyDescent="0.2">
      <c r="B119" s="5" t="str">
        <f>"DRUG ABUSE (NIDA ONLY)"</f>
        <v>DRUG ABUSE (NIDA ONLY)</v>
      </c>
      <c r="C119" s="3" t="s">
        <v>35</v>
      </c>
      <c r="D119" s="3" t="s">
        <v>97</v>
      </c>
      <c r="E119" s="3" t="s">
        <v>232</v>
      </c>
      <c r="F119" s="3" t="s">
        <v>84</v>
      </c>
      <c r="G119" s="3" t="s">
        <v>20</v>
      </c>
      <c r="H119" s="3" t="s">
        <v>233</v>
      </c>
    </row>
    <row r="120" spans="2:8" x14ac:dyDescent="0.2">
      <c r="B120" s="5" t="str">
        <f>""</f>
        <v/>
      </c>
      <c r="C120" s="3" t="s">
        <v>24</v>
      </c>
      <c r="D120" s="3" t="s">
        <v>49</v>
      </c>
      <c r="E120" s="3" t="s">
        <v>106</v>
      </c>
      <c r="F120" s="3" t="s">
        <v>58</v>
      </c>
      <c r="G120" s="3" t="s">
        <v>59</v>
      </c>
      <c r="H120" s="3" t="s">
        <v>41</v>
      </c>
    </row>
    <row r="121" spans="2:8" x14ac:dyDescent="0.2">
      <c r="B121" s="5" t="str">
        <f>"DUCHENNE/ BECKER MUSCULAR DYSTRO"</f>
        <v>DUCHENNE/ BECKER MUSCULAR DYSTRO</v>
      </c>
      <c r="C121" s="3" t="s">
        <v>180</v>
      </c>
      <c r="D121" s="3" t="s">
        <v>61</v>
      </c>
      <c r="E121" s="3" t="s">
        <v>61</v>
      </c>
      <c r="F121" s="3" t="s">
        <v>55</v>
      </c>
      <c r="G121" s="3" t="s">
        <v>56</v>
      </c>
      <c r="H121" s="3" t="s">
        <v>62</v>
      </c>
    </row>
    <row r="122" spans="2:8" x14ac:dyDescent="0.2">
      <c r="B122" s="5" t="str">
        <f>""</f>
        <v/>
      </c>
      <c r="C122" s="3" t="s">
        <v>24</v>
      </c>
      <c r="D122" s="3" t="s">
        <v>61</v>
      </c>
      <c r="E122" s="3" t="s">
        <v>61</v>
      </c>
      <c r="F122" s="3" t="s">
        <v>58</v>
      </c>
      <c r="G122" s="3" t="s">
        <v>59</v>
      </c>
      <c r="H122" s="3" t="s">
        <v>23</v>
      </c>
    </row>
    <row r="123" spans="2:8" x14ac:dyDescent="0.2">
      <c r="B123" s="5" t="str">
        <f>"DYSTONIA"</f>
        <v>DYSTONIA</v>
      </c>
      <c r="C123" s="3" t="s">
        <v>53</v>
      </c>
      <c r="D123" s="3" t="s">
        <v>16</v>
      </c>
      <c r="E123" s="3" t="s">
        <v>61</v>
      </c>
      <c r="F123" s="3" t="s">
        <v>61</v>
      </c>
      <c r="G123" s="3" t="s">
        <v>61</v>
      </c>
      <c r="H123" s="3" t="s">
        <v>61</v>
      </c>
    </row>
    <row r="124" spans="2:8" x14ac:dyDescent="0.2">
      <c r="B124" s="5" t="str">
        <f>""</f>
        <v/>
      </c>
      <c r="C124" s="3" t="s">
        <v>24</v>
      </c>
      <c r="D124" s="3" t="s">
        <v>49</v>
      </c>
      <c r="E124" s="3" t="s">
        <v>61</v>
      </c>
      <c r="F124" s="3" t="s">
        <v>61</v>
      </c>
      <c r="G124" s="3" t="s">
        <v>61</v>
      </c>
      <c r="H124" s="3" t="s">
        <v>61</v>
      </c>
    </row>
    <row r="125" spans="2:8" x14ac:dyDescent="0.2">
      <c r="B125" s="5" t="str">
        <f>"EATING DISORDERS"</f>
        <v>EATING DISORDERS</v>
      </c>
      <c r="C125" s="3" t="s">
        <v>91</v>
      </c>
      <c r="D125" s="3" t="s">
        <v>56</v>
      </c>
      <c r="E125" s="3" t="s">
        <v>20</v>
      </c>
      <c r="F125" s="3" t="s">
        <v>61</v>
      </c>
      <c r="G125" s="3" t="s">
        <v>61</v>
      </c>
      <c r="H125" s="3" t="s">
        <v>62</v>
      </c>
    </row>
    <row r="126" spans="2:8" x14ac:dyDescent="0.2">
      <c r="B126" s="5" t="str">
        <f>""</f>
        <v/>
      </c>
      <c r="C126" s="3" t="s">
        <v>24</v>
      </c>
      <c r="D126" s="3" t="s">
        <v>49</v>
      </c>
      <c r="E126" s="3" t="s">
        <v>34</v>
      </c>
      <c r="F126" s="3" t="s">
        <v>61</v>
      </c>
      <c r="G126" s="3" t="s">
        <v>61</v>
      </c>
      <c r="H126" s="3" t="s">
        <v>23</v>
      </c>
    </row>
    <row r="127" spans="2:8" x14ac:dyDescent="0.2">
      <c r="B127" s="5" t="str">
        <f>"ECZEMA / ATOPIC DERMATITIS"</f>
        <v>ECZEMA / ATOPIC DERMATITIS</v>
      </c>
      <c r="C127" s="3" t="s">
        <v>53</v>
      </c>
      <c r="D127" s="3" t="s">
        <v>16</v>
      </c>
      <c r="E127" s="3" t="s">
        <v>61</v>
      </c>
      <c r="F127" s="3" t="s">
        <v>61</v>
      </c>
      <c r="G127" s="3" t="s">
        <v>61</v>
      </c>
      <c r="H127" s="3" t="s">
        <v>61</v>
      </c>
    </row>
    <row r="128" spans="2:8" x14ac:dyDescent="0.2">
      <c r="B128" s="5" t="str">
        <f>""</f>
        <v/>
      </c>
      <c r="C128" s="3" t="s">
        <v>24</v>
      </c>
      <c r="D128" s="3" t="s">
        <v>49</v>
      </c>
      <c r="E128" s="3" t="s">
        <v>61</v>
      </c>
      <c r="F128" s="3" t="s">
        <v>61</v>
      </c>
      <c r="G128" s="3" t="s">
        <v>61</v>
      </c>
      <c r="H128" s="3" t="s">
        <v>61</v>
      </c>
    </row>
    <row r="129" spans="2:8" x14ac:dyDescent="0.2">
      <c r="B129" s="5" t="str">
        <f>"EMERGING INFECTIOUS DISEASES"</f>
        <v>EMERGING INFECTIOUS DISEASES</v>
      </c>
      <c r="C129" s="3" t="s">
        <v>147</v>
      </c>
      <c r="D129" s="3" t="s">
        <v>234</v>
      </c>
      <c r="E129" s="3" t="s">
        <v>235</v>
      </c>
      <c r="F129" s="3" t="s">
        <v>54</v>
      </c>
      <c r="G129" s="3" t="s">
        <v>236</v>
      </c>
      <c r="H129" s="3" t="s">
        <v>37</v>
      </c>
    </row>
    <row r="130" spans="2:8" x14ac:dyDescent="0.2">
      <c r="B130" s="5" t="str">
        <f>""</f>
        <v/>
      </c>
      <c r="C130" s="3" t="s">
        <v>115</v>
      </c>
      <c r="D130" s="3" t="s">
        <v>99</v>
      </c>
      <c r="E130" s="3" t="s">
        <v>23</v>
      </c>
      <c r="F130" s="3" t="s">
        <v>58</v>
      </c>
      <c r="G130" s="3" t="s">
        <v>98</v>
      </c>
      <c r="H130" s="3" t="s">
        <v>100</v>
      </c>
    </row>
    <row r="131" spans="2:8" x14ac:dyDescent="0.2">
      <c r="B131" s="5" t="str">
        <f>"EMPHYSEMA"</f>
        <v>EMPHYSEMA</v>
      </c>
      <c r="C131" s="3" t="s">
        <v>53</v>
      </c>
      <c r="D131" s="3" t="s">
        <v>101</v>
      </c>
      <c r="E131" s="3" t="s">
        <v>54</v>
      </c>
      <c r="F131" s="3" t="s">
        <v>78</v>
      </c>
      <c r="G131" s="3" t="s">
        <v>16</v>
      </c>
      <c r="H131" s="3" t="s">
        <v>62</v>
      </c>
    </row>
    <row r="132" spans="2:8" x14ac:dyDescent="0.2">
      <c r="B132" s="5" t="str">
        <f>""</f>
        <v/>
      </c>
      <c r="C132" s="3" t="s">
        <v>100</v>
      </c>
      <c r="D132" s="3" t="s">
        <v>49</v>
      </c>
      <c r="E132" s="3" t="s">
        <v>34</v>
      </c>
      <c r="F132" s="3" t="s">
        <v>58</v>
      </c>
      <c r="G132" s="3" t="s">
        <v>59</v>
      </c>
      <c r="H132" s="3" t="s">
        <v>60</v>
      </c>
    </row>
    <row r="133" spans="2:8" x14ac:dyDescent="0.2">
      <c r="B133" s="5" t="str">
        <f>"ENDOMETRIOSIS"</f>
        <v>ENDOMETRIOSIS</v>
      </c>
      <c r="C133" s="3" t="s">
        <v>35</v>
      </c>
      <c r="D133" s="3" t="s">
        <v>29</v>
      </c>
      <c r="E133" s="3" t="s">
        <v>54</v>
      </c>
      <c r="F133" s="3" t="s">
        <v>84</v>
      </c>
      <c r="G133" s="3" t="s">
        <v>56</v>
      </c>
      <c r="H133" s="3" t="s">
        <v>17</v>
      </c>
    </row>
    <row r="134" spans="2:8" x14ac:dyDescent="0.2">
      <c r="B134" s="5" t="str">
        <f>""</f>
        <v/>
      </c>
      <c r="C134" s="3" t="s">
        <v>22</v>
      </c>
      <c r="D134" s="3" t="s">
        <v>48</v>
      </c>
      <c r="E134" s="3" t="s">
        <v>34</v>
      </c>
      <c r="F134" s="3" t="s">
        <v>58</v>
      </c>
      <c r="G134" s="3" t="s">
        <v>59</v>
      </c>
      <c r="H134" s="3" t="s">
        <v>60</v>
      </c>
    </row>
    <row r="135" spans="2:8" x14ac:dyDescent="0.2">
      <c r="B135" s="5" t="str">
        <f>"EPILEPSY"</f>
        <v>EPILEPSY</v>
      </c>
      <c r="C135" s="3" t="s">
        <v>75</v>
      </c>
      <c r="D135" s="3" t="s">
        <v>56</v>
      </c>
      <c r="E135" s="3" t="s">
        <v>61</v>
      </c>
      <c r="F135" s="3" t="s">
        <v>84</v>
      </c>
      <c r="G135" s="3" t="s">
        <v>101</v>
      </c>
      <c r="H135" s="3" t="s">
        <v>202</v>
      </c>
    </row>
    <row r="136" spans="2:8" x14ac:dyDescent="0.2">
      <c r="B136" s="5" t="str">
        <f>""</f>
        <v/>
      </c>
      <c r="C136" s="3" t="s">
        <v>24</v>
      </c>
      <c r="D136" s="3" t="s">
        <v>49</v>
      </c>
      <c r="E136" s="3" t="s">
        <v>61</v>
      </c>
      <c r="F136" s="3" t="s">
        <v>58</v>
      </c>
      <c r="G136" s="3" t="s">
        <v>59</v>
      </c>
      <c r="H136" s="3" t="s">
        <v>23</v>
      </c>
    </row>
    <row r="137" spans="2:8" x14ac:dyDescent="0.2">
      <c r="B137" s="5" t="str">
        <f>"ESTROGEN"</f>
        <v>ESTROGEN</v>
      </c>
      <c r="C137" s="3" t="s">
        <v>76</v>
      </c>
      <c r="D137" s="3" t="s">
        <v>237</v>
      </c>
      <c r="E137" s="3" t="s">
        <v>216</v>
      </c>
      <c r="F137" s="3" t="s">
        <v>18</v>
      </c>
      <c r="G137" s="3" t="s">
        <v>238</v>
      </c>
      <c r="H137" s="3" t="s">
        <v>18</v>
      </c>
    </row>
    <row r="138" spans="2:8" x14ac:dyDescent="0.2">
      <c r="B138" s="5" t="str">
        <f>""</f>
        <v/>
      </c>
      <c r="C138" s="3" t="s">
        <v>199</v>
      </c>
      <c r="D138" s="3" t="s">
        <v>83</v>
      </c>
      <c r="E138" s="3" t="s">
        <v>34</v>
      </c>
      <c r="F138" s="3" t="s">
        <v>50</v>
      </c>
      <c r="G138" s="3" t="s">
        <v>99</v>
      </c>
      <c r="H138" s="3" t="s">
        <v>23</v>
      </c>
    </row>
    <row r="139" spans="2:8" x14ac:dyDescent="0.2">
      <c r="B139" s="5" t="str">
        <f>"EYE DISEASE AND DISORDERS OF VIS"</f>
        <v>EYE DISEASE AND DISORDERS OF VIS</v>
      </c>
      <c r="C139" s="3" t="s">
        <v>239</v>
      </c>
      <c r="D139" s="3" t="s">
        <v>207</v>
      </c>
      <c r="E139" s="3" t="s">
        <v>104</v>
      </c>
      <c r="F139" s="3" t="s">
        <v>93</v>
      </c>
      <c r="G139" s="3" t="s">
        <v>240</v>
      </c>
      <c r="H139" s="3" t="s">
        <v>241</v>
      </c>
    </row>
    <row r="140" spans="2:8" x14ac:dyDescent="0.2">
      <c r="B140" s="5" t="str">
        <f>""</f>
        <v/>
      </c>
      <c r="C140" s="3" t="s">
        <v>22</v>
      </c>
      <c r="D140" s="3" t="s">
        <v>24</v>
      </c>
      <c r="E140" s="3" t="s">
        <v>34</v>
      </c>
      <c r="F140" s="3" t="s">
        <v>58</v>
      </c>
      <c r="G140" s="3" t="s">
        <v>59</v>
      </c>
      <c r="H140" s="3" t="s">
        <v>34</v>
      </c>
    </row>
    <row r="141" spans="2:8" x14ac:dyDescent="0.2">
      <c r="B141" s="5" t="str">
        <f>"FACIOSCAPULOHUMERAL MUSCULAR DYS"</f>
        <v>FACIOSCAPULOHUMERAL MUSCULAR DYS</v>
      </c>
      <c r="C141" s="3" t="s">
        <v>53</v>
      </c>
      <c r="D141" s="3" t="s">
        <v>85</v>
      </c>
      <c r="E141" s="3" t="s">
        <v>61</v>
      </c>
      <c r="F141" s="3" t="s">
        <v>55</v>
      </c>
      <c r="G141" s="3" t="s">
        <v>61</v>
      </c>
      <c r="H141" s="3" t="s">
        <v>61</v>
      </c>
    </row>
    <row r="142" spans="2:8" x14ac:dyDescent="0.2">
      <c r="B142" s="5" t="str">
        <f>""</f>
        <v/>
      </c>
      <c r="C142" s="3" t="s">
        <v>24</v>
      </c>
      <c r="D142" s="3" t="s">
        <v>49</v>
      </c>
      <c r="E142" s="3" t="s">
        <v>61</v>
      </c>
      <c r="F142" s="3" t="s">
        <v>58</v>
      </c>
      <c r="G142" s="3" t="s">
        <v>61</v>
      </c>
      <c r="H142" s="3" t="s">
        <v>61</v>
      </c>
    </row>
    <row r="143" spans="2:8" x14ac:dyDescent="0.2">
      <c r="B143" s="5" t="str">
        <f>"FETAL ALCOHOL SYNDROME"</f>
        <v>FETAL ALCOHOL SYNDROME</v>
      </c>
      <c r="C143" s="3" t="s">
        <v>91</v>
      </c>
      <c r="D143" s="3" t="s">
        <v>16</v>
      </c>
      <c r="E143" s="3" t="s">
        <v>54</v>
      </c>
      <c r="F143" s="3" t="s">
        <v>55</v>
      </c>
      <c r="G143" s="3" t="s">
        <v>61</v>
      </c>
      <c r="H143" s="3" t="s">
        <v>62</v>
      </c>
    </row>
    <row r="144" spans="2:8" x14ac:dyDescent="0.2">
      <c r="B144" s="5" t="str">
        <f>""</f>
        <v/>
      </c>
      <c r="C144" s="3" t="s">
        <v>24</v>
      </c>
      <c r="D144" s="3" t="s">
        <v>49</v>
      </c>
      <c r="E144" s="3" t="s">
        <v>34</v>
      </c>
      <c r="F144" s="3" t="s">
        <v>58</v>
      </c>
      <c r="G144" s="3" t="s">
        <v>61</v>
      </c>
      <c r="H144" s="3" t="s">
        <v>23</v>
      </c>
    </row>
    <row r="145" spans="2:8" x14ac:dyDescent="0.2">
      <c r="B145" s="5" t="str">
        <f>"FIBROID TUMORS (UTERINE)"</f>
        <v>FIBROID TUMORS (UTERINE)</v>
      </c>
      <c r="C145" s="3" t="s">
        <v>53</v>
      </c>
      <c r="D145" s="3" t="s">
        <v>16</v>
      </c>
      <c r="E145" s="3" t="s">
        <v>61</v>
      </c>
      <c r="F145" s="3" t="s">
        <v>78</v>
      </c>
      <c r="G145" s="3" t="s">
        <v>56</v>
      </c>
      <c r="H145" s="3" t="s">
        <v>62</v>
      </c>
    </row>
    <row r="146" spans="2:8" x14ac:dyDescent="0.2">
      <c r="B146" s="5" t="str">
        <f>""</f>
        <v/>
      </c>
      <c r="C146" s="3" t="s">
        <v>24</v>
      </c>
      <c r="D146" s="3" t="s">
        <v>49</v>
      </c>
      <c r="E146" s="3" t="s">
        <v>61</v>
      </c>
      <c r="F146" s="3" t="s">
        <v>58</v>
      </c>
      <c r="G146" s="3" t="s">
        <v>59</v>
      </c>
      <c r="H146" s="3" t="s">
        <v>23</v>
      </c>
    </row>
    <row r="147" spans="2:8" x14ac:dyDescent="0.2">
      <c r="B147" s="5" t="str">
        <f>"FIBROMYALGIA"</f>
        <v>FIBROMYALGIA</v>
      </c>
      <c r="C147" s="3" t="s">
        <v>91</v>
      </c>
      <c r="D147" s="3" t="s">
        <v>61</v>
      </c>
      <c r="E147" s="3" t="s">
        <v>54</v>
      </c>
      <c r="F147" s="3" t="s">
        <v>61</v>
      </c>
      <c r="G147" s="3" t="s">
        <v>61</v>
      </c>
      <c r="H147" s="3" t="s">
        <v>110</v>
      </c>
    </row>
    <row r="148" spans="2:8" x14ac:dyDescent="0.2">
      <c r="B148" s="5" t="str">
        <f>""</f>
        <v/>
      </c>
      <c r="C148" s="3" t="s">
        <v>24</v>
      </c>
      <c r="D148" s="3" t="s">
        <v>61</v>
      </c>
      <c r="E148" s="3" t="s">
        <v>34</v>
      </c>
      <c r="F148" s="3" t="s">
        <v>61</v>
      </c>
      <c r="G148" s="3" t="s">
        <v>61</v>
      </c>
      <c r="H148" s="3" t="s">
        <v>60</v>
      </c>
    </row>
    <row r="149" spans="2:8" x14ac:dyDescent="0.2">
      <c r="B149" s="5" t="str">
        <f>"FOOD ALLERGIES"</f>
        <v>FOOD ALLERGIES</v>
      </c>
      <c r="C149" s="3" t="s">
        <v>180</v>
      </c>
      <c r="D149" s="3" t="s">
        <v>51</v>
      </c>
      <c r="E149" s="3" t="s">
        <v>20</v>
      </c>
      <c r="F149" s="3" t="s">
        <v>140</v>
      </c>
      <c r="G149" s="3" t="s">
        <v>56</v>
      </c>
      <c r="H149" s="3" t="s">
        <v>57</v>
      </c>
    </row>
    <row r="150" spans="2:8" x14ac:dyDescent="0.2">
      <c r="B150" s="5" t="str">
        <f>""</f>
        <v/>
      </c>
      <c r="C150" s="3" t="s">
        <v>24</v>
      </c>
      <c r="D150" s="3" t="s">
        <v>49</v>
      </c>
      <c r="E150" s="3" t="s">
        <v>34</v>
      </c>
      <c r="F150" s="3" t="s">
        <v>50</v>
      </c>
      <c r="G150" s="3" t="s">
        <v>59</v>
      </c>
      <c r="H150" s="3" t="s">
        <v>23</v>
      </c>
    </row>
    <row r="151" spans="2:8" x14ac:dyDescent="0.2">
      <c r="B151" s="5" t="str">
        <f>"FOODBORNE ILLNESS"</f>
        <v>FOODBORNE ILLNESS</v>
      </c>
      <c r="C151" s="3" t="s">
        <v>188</v>
      </c>
      <c r="D151" s="3" t="s">
        <v>177</v>
      </c>
      <c r="E151" s="3" t="s">
        <v>29</v>
      </c>
      <c r="F151" s="3" t="s">
        <v>84</v>
      </c>
      <c r="G151" s="3" t="s">
        <v>31</v>
      </c>
      <c r="H151" s="3" t="s">
        <v>110</v>
      </c>
    </row>
    <row r="152" spans="2:8" x14ac:dyDescent="0.2">
      <c r="B152" s="5" t="str">
        <f>""</f>
        <v/>
      </c>
      <c r="C152" s="3" t="s">
        <v>100</v>
      </c>
      <c r="D152" s="3" t="s">
        <v>199</v>
      </c>
      <c r="E152" s="3" t="s">
        <v>34</v>
      </c>
      <c r="F152" s="3" t="s">
        <v>58</v>
      </c>
      <c r="G152" s="3" t="s">
        <v>59</v>
      </c>
      <c r="H152" s="3" t="s">
        <v>23</v>
      </c>
    </row>
    <row r="153" spans="2:8" x14ac:dyDescent="0.2">
      <c r="B153" s="5" t="str">
        <f>"FRAGILE X SYNDROME"</f>
        <v>FRAGILE X SYNDROME</v>
      </c>
      <c r="C153" s="3" t="s">
        <v>180</v>
      </c>
      <c r="D153" s="3" t="s">
        <v>85</v>
      </c>
      <c r="E153" s="3" t="s">
        <v>61</v>
      </c>
      <c r="F153" s="3" t="s">
        <v>55</v>
      </c>
      <c r="G153" s="3" t="s">
        <v>61</v>
      </c>
      <c r="H153" s="3" t="s">
        <v>62</v>
      </c>
    </row>
    <row r="154" spans="2:8" x14ac:dyDescent="0.2">
      <c r="B154" s="5" t="str">
        <f>""</f>
        <v/>
      </c>
      <c r="C154" s="3" t="s">
        <v>24</v>
      </c>
      <c r="D154" s="3" t="s">
        <v>49</v>
      </c>
      <c r="E154" s="3" t="s">
        <v>61</v>
      </c>
      <c r="F154" s="3" t="s">
        <v>58</v>
      </c>
      <c r="G154" s="3" t="s">
        <v>61</v>
      </c>
      <c r="H154" s="3" t="s">
        <v>23</v>
      </c>
    </row>
    <row r="155" spans="2:8" x14ac:dyDescent="0.2">
      <c r="B155" s="5" t="str">
        <f>"FRONTOTEMPORAL DEMENTIA (FTD)"</f>
        <v>FRONTOTEMPORAL DEMENTIA (FTD)</v>
      </c>
      <c r="C155" s="3" t="s">
        <v>53</v>
      </c>
      <c r="D155" s="3" t="s">
        <v>16</v>
      </c>
      <c r="E155" s="3" t="s">
        <v>61</v>
      </c>
      <c r="F155" s="3" t="s">
        <v>55</v>
      </c>
      <c r="G155" s="3" t="s">
        <v>16</v>
      </c>
      <c r="H155" s="3" t="s">
        <v>62</v>
      </c>
    </row>
    <row r="156" spans="2:8" x14ac:dyDescent="0.2">
      <c r="B156" s="5" t="str">
        <f>""</f>
        <v/>
      </c>
      <c r="C156" s="3" t="s">
        <v>24</v>
      </c>
      <c r="D156" s="3" t="s">
        <v>49</v>
      </c>
      <c r="E156" s="3" t="s">
        <v>61</v>
      </c>
      <c r="F156" s="3" t="s">
        <v>58</v>
      </c>
      <c r="G156" s="3" t="s">
        <v>59</v>
      </c>
      <c r="H156" s="3" t="s">
        <v>23</v>
      </c>
    </row>
    <row r="157" spans="2:8" x14ac:dyDescent="0.2">
      <c r="B157" s="5" t="str">
        <f>"GENE THERAPY"</f>
        <v>GENE THERAPY</v>
      </c>
      <c r="C157" s="3" t="s">
        <v>55</v>
      </c>
      <c r="D157" s="3" t="s">
        <v>101</v>
      </c>
      <c r="E157" s="3" t="s">
        <v>31</v>
      </c>
      <c r="F157" s="3" t="s">
        <v>140</v>
      </c>
      <c r="G157" s="3" t="s">
        <v>242</v>
      </c>
      <c r="H157" s="3" t="s">
        <v>62</v>
      </c>
    </row>
    <row r="158" spans="2:8" x14ac:dyDescent="0.2">
      <c r="B158" s="5" t="str">
        <f>""</f>
        <v/>
      </c>
      <c r="C158" s="3" t="s">
        <v>100</v>
      </c>
      <c r="D158" s="3" t="s">
        <v>49</v>
      </c>
      <c r="E158" s="3" t="s">
        <v>34</v>
      </c>
      <c r="F158" s="3" t="s">
        <v>58</v>
      </c>
      <c r="G158" s="3" t="s">
        <v>243</v>
      </c>
      <c r="H158" s="3" t="s">
        <v>23</v>
      </c>
    </row>
    <row r="159" spans="2:8" x14ac:dyDescent="0.2">
      <c r="B159" s="5" t="str">
        <f>"GENETIC TESTING"</f>
        <v>GENETIC TESTING</v>
      </c>
      <c r="C159" s="3" t="s">
        <v>244</v>
      </c>
      <c r="D159" s="3" t="s">
        <v>245</v>
      </c>
      <c r="E159" s="3" t="s">
        <v>29</v>
      </c>
      <c r="F159" s="3" t="s">
        <v>139</v>
      </c>
      <c r="G159" s="3" t="s">
        <v>37</v>
      </c>
      <c r="H159" s="3" t="s">
        <v>246</v>
      </c>
    </row>
    <row r="160" spans="2:8" x14ac:dyDescent="0.2">
      <c r="B160" s="5" t="str">
        <f>""</f>
        <v/>
      </c>
      <c r="C160" s="3" t="s">
        <v>58</v>
      </c>
      <c r="D160" s="3" t="s">
        <v>247</v>
      </c>
      <c r="E160" s="3" t="s">
        <v>34</v>
      </c>
      <c r="F160" s="3" t="s">
        <v>48</v>
      </c>
      <c r="G160" s="3" t="s">
        <v>59</v>
      </c>
      <c r="H160" s="3" t="s">
        <v>23</v>
      </c>
    </row>
    <row r="161" spans="2:8" x14ac:dyDescent="0.2">
      <c r="B161" s="5" t="str">
        <f>"GENETICS"</f>
        <v>GENETICS</v>
      </c>
      <c r="C161" s="3" t="s">
        <v>248</v>
      </c>
      <c r="D161" s="3" t="s">
        <v>249</v>
      </c>
      <c r="E161" s="3" t="s">
        <v>153</v>
      </c>
      <c r="F161" s="3" t="s">
        <v>250</v>
      </c>
      <c r="G161" s="3" t="s">
        <v>251</v>
      </c>
      <c r="H161" s="3" t="s">
        <v>252</v>
      </c>
    </row>
    <row r="162" spans="2:8" x14ac:dyDescent="0.2">
      <c r="B162" s="5" t="str">
        <f>""</f>
        <v/>
      </c>
      <c r="C162" s="3" t="s">
        <v>253</v>
      </c>
      <c r="D162" s="3" t="s">
        <v>254</v>
      </c>
      <c r="E162" s="3" t="s">
        <v>58</v>
      </c>
      <c r="F162" s="3" t="s">
        <v>255</v>
      </c>
      <c r="G162" s="3" t="s">
        <v>256</v>
      </c>
      <c r="H162" s="3" t="s">
        <v>32</v>
      </c>
    </row>
    <row r="163" spans="2:8" x14ac:dyDescent="0.2">
      <c r="B163" s="5" t="str">
        <f>"HEADACHES"</f>
        <v>HEADACHES</v>
      </c>
      <c r="C163" s="3" t="s">
        <v>53</v>
      </c>
      <c r="D163" s="3" t="s">
        <v>16</v>
      </c>
      <c r="E163" s="3" t="s">
        <v>54</v>
      </c>
      <c r="F163" s="3" t="s">
        <v>61</v>
      </c>
      <c r="G163" s="3" t="s">
        <v>56</v>
      </c>
      <c r="H163" s="3" t="s">
        <v>110</v>
      </c>
    </row>
    <row r="164" spans="2:8" x14ac:dyDescent="0.2">
      <c r="B164" s="5" t="str">
        <f>""</f>
        <v/>
      </c>
      <c r="C164" s="3" t="s">
        <v>24</v>
      </c>
      <c r="D164" s="3" t="s">
        <v>49</v>
      </c>
      <c r="E164" s="3" t="s">
        <v>34</v>
      </c>
      <c r="F164" s="3" t="s">
        <v>61</v>
      </c>
      <c r="G164" s="3" t="s">
        <v>59</v>
      </c>
      <c r="H164" s="3" t="s">
        <v>23</v>
      </c>
    </row>
    <row r="165" spans="2:8" x14ac:dyDescent="0.2">
      <c r="B165" s="5" t="str">
        <f>"HEALTH EFFECTS OF INDOOR AIR POL"</f>
        <v>HEALTH EFFECTS OF INDOOR AIR POL</v>
      </c>
      <c r="C165" s="3" t="s">
        <v>180</v>
      </c>
      <c r="D165" s="3" t="s">
        <v>51</v>
      </c>
      <c r="E165" s="3" t="s">
        <v>204</v>
      </c>
      <c r="F165" s="3" t="s">
        <v>61</v>
      </c>
      <c r="G165" s="3" t="s">
        <v>56</v>
      </c>
      <c r="H165" s="3" t="s">
        <v>62</v>
      </c>
    </row>
    <row r="166" spans="2:8" x14ac:dyDescent="0.2">
      <c r="B166" s="5" t="str">
        <f>""</f>
        <v/>
      </c>
      <c r="C166" s="3" t="s">
        <v>24</v>
      </c>
      <c r="D166" s="3" t="s">
        <v>49</v>
      </c>
      <c r="E166" s="3" t="s">
        <v>22</v>
      </c>
      <c r="F166" s="3" t="s">
        <v>61</v>
      </c>
      <c r="G166" s="3" t="s">
        <v>59</v>
      </c>
      <c r="H166" s="3" t="s">
        <v>23</v>
      </c>
    </row>
    <row r="167" spans="2:8" x14ac:dyDescent="0.2">
      <c r="B167" s="5" t="str">
        <f>"HEART DISEASE"</f>
        <v>HEART DISEASE</v>
      </c>
      <c r="C167" s="3" t="s">
        <v>257</v>
      </c>
      <c r="D167" s="3" t="s">
        <v>258</v>
      </c>
      <c r="E167" s="3" t="s">
        <v>171</v>
      </c>
      <c r="F167" s="3" t="s">
        <v>259</v>
      </c>
      <c r="G167" s="3" t="s">
        <v>260</v>
      </c>
      <c r="H167" s="3" t="s">
        <v>261</v>
      </c>
    </row>
    <row r="168" spans="2:8" x14ac:dyDescent="0.2">
      <c r="B168" s="5" t="str">
        <f>""</f>
        <v/>
      </c>
      <c r="C168" s="3" t="s">
        <v>24</v>
      </c>
      <c r="D168" s="3" t="s">
        <v>148</v>
      </c>
      <c r="E168" s="3" t="s">
        <v>82</v>
      </c>
      <c r="F168" s="3" t="s">
        <v>58</v>
      </c>
      <c r="G168" s="3" t="s">
        <v>47</v>
      </c>
      <c r="H168" s="3" t="s">
        <v>50</v>
      </c>
    </row>
    <row r="169" spans="2:8" x14ac:dyDescent="0.2">
      <c r="B169" s="5" t="str">
        <f>"HEART DISEASE - CORONARY HEART D"</f>
        <v>HEART DISEASE - CORONARY HEART D</v>
      </c>
      <c r="C169" s="3" t="s">
        <v>188</v>
      </c>
      <c r="D169" s="3" t="s">
        <v>262</v>
      </c>
      <c r="E169" s="3" t="s">
        <v>104</v>
      </c>
      <c r="F169" s="3" t="s">
        <v>54</v>
      </c>
      <c r="G169" s="3" t="s">
        <v>20</v>
      </c>
      <c r="H169" s="3" t="s">
        <v>30</v>
      </c>
    </row>
    <row r="170" spans="2:8" x14ac:dyDescent="0.2">
      <c r="B170" s="5" t="str">
        <f>""</f>
        <v/>
      </c>
      <c r="C170" s="3" t="s">
        <v>24</v>
      </c>
      <c r="D170" s="3" t="s">
        <v>49</v>
      </c>
      <c r="E170" s="3" t="s">
        <v>34</v>
      </c>
      <c r="F170" s="3" t="s">
        <v>58</v>
      </c>
      <c r="G170" s="3" t="s">
        <v>59</v>
      </c>
      <c r="H170" s="3" t="s">
        <v>82</v>
      </c>
    </row>
    <row r="171" spans="2:8" x14ac:dyDescent="0.2">
      <c r="B171" s="5" t="str">
        <f>"HEMATOLOGY"</f>
        <v>HEMATOLOGY</v>
      </c>
      <c r="C171" s="3" t="s">
        <v>263</v>
      </c>
      <c r="D171" s="3" t="s">
        <v>264</v>
      </c>
      <c r="E171" s="3" t="s">
        <v>97</v>
      </c>
      <c r="F171" s="3" t="s">
        <v>265</v>
      </c>
      <c r="G171" s="3" t="s">
        <v>266</v>
      </c>
      <c r="H171" s="3" t="s">
        <v>267</v>
      </c>
    </row>
    <row r="172" spans="2:8" x14ac:dyDescent="0.2">
      <c r="B172" s="5" t="str">
        <f>""</f>
        <v/>
      </c>
      <c r="C172" s="3" t="s">
        <v>268</v>
      </c>
      <c r="D172" s="3" t="s">
        <v>269</v>
      </c>
      <c r="E172" s="3" t="s">
        <v>34</v>
      </c>
      <c r="F172" s="3" t="s">
        <v>209</v>
      </c>
      <c r="G172" s="3" t="s">
        <v>270</v>
      </c>
      <c r="H172" s="3" t="s">
        <v>90</v>
      </c>
    </row>
    <row r="173" spans="2:8" x14ac:dyDescent="0.2">
      <c r="B173" s="5" t="str">
        <f>"HEPATITIS"</f>
        <v>HEPATITIS</v>
      </c>
      <c r="C173" s="3" t="s">
        <v>55</v>
      </c>
      <c r="D173" s="3" t="s">
        <v>114</v>
      </c>
      <c r="E173" s="3" t="s">
        <v>29</v>
      </c>
      <c r="F173" s="3" t="s">
        <v>79</v>
      </c>
      <c r="G173" s="3" t="s">
        <v>246</v>
      </c>
      <c r="H173" s="3" t="s">
        <v>55</v>
      </c>
    </row>
    <row r="174" spans="2:8" x14ac:dyDescent="0.2">
      <c r="B174" s="5" t="str">
        <f>""</f>
        <v/>
      </c>
      <c r="C174" s="3" t="s">
        <v>100</v>
      </c>
      <c r="D174" s="3" t="s">
        <v>25</v>
      </c>
      <c r="E174" s="3" t="s">
        <v>34</v>
      </c>
      <c r="F174" s="3" t="s">
        <v>58</v>
      </c>
      <c r="G174" s="3" t="s">
        <v>59</v>
      </c>
      <c r="H174" s="3" t="s">
        <v>60</v>
      </c>
    </row>
    <row r="175" spans="2:8" x14ac:dyDescent="0.2">
      <c r="B175" s="5" t="str">
        <f>"HEPATITIS - B"</f>
        <v>HEPATITIS - B</v>
      </c>
      <c r="C175" s="3" t="s">
        <v>180</v>
      </c>
      <c r="D175" s="3" t="s">
        <v>173</v>
      </c>
      <c r="E175" s="3" t="s">
        <v>31</v>
      </c>
      <c r="F175" s="3" t="s">
        <v>78</v>
      </c>
      <c r="G175" s="3" t="s">
        <v>79</v>
      </c>
      <c r="H175" s="3" t="s">
        <v>17</v>
      </c>
    </row>
    <row r="176" spans="2:8" x14ac:dyDescent="0.2">
      <c r="B176" s="5" t="str">
        <f>""</f>
        <v/>
      </c>
      <c r="C176" s="3" t="s">
        <v>100</v>
      </c>
      <c r="D176" s="3" t="s">
        <v>49</v>
      </c>
      <c r="E176" s="3" t="s">
        <v>34</v>
      </c>
      <c r="F176" s="3" t="s">
        <v>58</v>
      </c>
      <c r="G176" s="3" t="s">
        <v>59</v>
      </c>
      <c r="H176" s="3" t="s">
        <v>23</v>
      </c>
    </row>
    <row r="177" spans="2:8" x14ac:dyDescent="0.2">
      <c r="B177" s="5" t="str">
        <f>"HEPATITIS - C"</f>
        <v>HEPATITIS - C</v>
      </c>
      <c r="C177" s="3" t="s">
        <v>180</v>
      </c>
      <c r="D177" s="3" t="s">
        <v>271</v>
      </c>
      <c r="E177" s="3" t="s">
        <v>20</v>
      </c>
      <c r="F177" s="3" t="s">
        <v>84</v>
      </c>
      <c r="G177" s="3" t="s">
        <v>104</v>
      </c>
      <c r="H177" s="3" t="s">
        <v>272</v>
      </c>
    </row>
    <row r="178" spans="2:8" x14ac:dyDescent="0.2">
      <c r="B178" s="5" t="str">
        <f>""</f>
        <v/>
      </c>
      <c r="C178" s="3" t="s">
        <v>24</v>
      </c>
      <c r="D178" s="3" t="s">
        <v>32</v>
      </c>
      <c r="E178" s="3" t="s">
        <v>34</v>
      </c>
      <c r="F178" s="3" t="s">
        <v>58</v>
      </c>
      <c r="G178" s="3" t="s">
        <v>59</v>
      </c>
      <c r="H178" s="3" t="s">
        <v>60</v>
      </c>
    </row>
    <row r="179" spans="2:8" x14ac:dyDescent="0.2">
      <c r="B179" s="5" t="str">
        <f>"HIV/AIDS"</f>
        <v>HIV/AIDS</v>
      </c>
      <c r="C179" s="3" t="s">
        <v>273</v>
      </c>
      <c r="D179" s="3" t="s">
        <v>274</v>
      </c>
      <c r="E179" s="3" t="s">
        <v>275</v>
      </c>
      <c r="F179" s="3" t="s">
        <v>181</v>
      </c>
      <c r="G179" s="3" t="s">
        <v>276</v>
      </c>
      <c r="H179" s="3" t="s">
        <v>277</v>
      </c>
    </row>
    <row r="180" spans="2:8" x14ac:dyDescent="0.2">
      <c r="B180" s="5" t="str">
        <f>""</f>
        <v/>
      </c>
      <c r="C180" s="3" t="s">
        <v>81</v>
      </c>
      <c r="D180" s="3" t="s">
        <v>278</v>
      </c>
      <c r="E180" s="3" t="s">
        <v>48</v>
      </c>
      <c r="F180" s="3" t="s">
        <v>50</v>
      </c>
      <c r="G180" s="3" t="s">
        <v>279</v>
      </c>
      <c r="H180" s="3" t="s">
        <v>134</v>
      </c>
    </row>
    <row r="181" spans="2:8" x14ac:dyDescent="0.2">
      <c r="B181" s="5" t="str">
        <f>"HODGKIN'S DISEASE"</f>
        <v>HODGKIN'S DISEASE</v>
      </c>
      <c r="C181" s="3" t="s">
        <v>53</v>
      </c>
      <c r="D181" s="3" t="s">
        <v>42</v>
      </c>
      <c r="E181" s="3" t="s">
        <v>54</v>
      </c>
      <c r="F181" s="3" t="s">
        <v>78</v>
      </c>
      <c r="G181" s="3" t="s">
        <v>79</v>
      </c>
      <c r="H181" s="3" t="s">
        <v>62</v>
      </c>
    </row>
    <row r="182" spans="2:8" x14ac:dyDescent="0.2">
      <c r="B182" s="5" t="str">
        <f>""</f>
        <v/>
      </c>
      <c r="C182" s="3" t="s">
        <v>24</v>
      </c>
      <c r="D182" s="3" t="s">
        <v>50</v>
      </c>
      <c r="E182" s="3" t="s">
        <v>34</v>
      </c>
      <c r="F182" s="3" t="s">
        <v>58</v>
      </c>
      <c r="G182" s="3" t="s">
        <v>59</v>
      </c>
      <c r="H182" s="3" t="s">
        <v>23</v>
      </c>
    </row>
    <row r="183" spans="2:8" x14ac:dyDescent="0.2">
      <c r="B183" s="5" t="str">
        <f>"HPV AND/OR CERVICAL CANCER VACCI"</f>
        <v>HPV AND/OR CERVICAL CANCER VACCI</v>
      </c>
      <c r="C183" s="3" t="s">
        <v>91</v>
      </c>
      <c r="D183" s="3" t="s">
        <v>204</v>
      </c>
      <c r="E183" s="3" t="s">
        <v>280</v>
      </c>
      <c r="F183" s="3" t="s">
        <v>169</v>
      </c>
      <c r="G183" s="3" t="s">
        <v>79</v>
      </c>
      <c r="H183" s="3" t="s">
        <v>87</v>
      </c>
    </row>
    <row r="184" spans="2:8" x14ac:dyDescent="0.2">
      <c r="B184" s="5" t="str">
        <f>""</f>
        <v/>
      </c>
      <c r="C184" s="3" t="s">
        <v>24</v>
      </c>
      <c r="D184" s="3" t="s">
        <v>49</v>
      </c>
      <c r="E184" s="3" t="s">
        <v>22</v>
      </c>
      <c r="F184" s="3" t="s">
        <v>50</v>
      </c>
      <c r="G184" s="3" t="s">
        <v>83</v>
      </c>
      <c r="H184" s="3" t="s">
        <v>34</v>
      </c>
    </row>
    <row r="185" spans="2:8" x14ac:dyDescent="0.2">
      <c r="B185" s="5" t="str">
        <f>"HUMAN FETAL TISSUE"</f>
        <v>HUMAN FETAL TISSUE</v>
      </c>
      <c r="C185" s="3" t="s">
        <v>180</v>
      </c>
      <c r="D185" s="3" t="s">
        <v>16</v>
      </c>
      <c r="E185" s="3" t="s">
        <v>54</v>
      </c>
      <c r="F185" s="3" t="s">
        <v>55</v>
      </c>
      <c r="G185" s="3" t="s">
        <v>56</v>
      </c>
      <c r="H185" s="3" t="s">
        <v>61</v>
      </c>
    </row>
    <row r="186" spans="2:8" x14ac:dyDescent="0.2">
      <c r="B186" s="5" t="str">
        <f>""</f>
        <v/>
      </c>
      <c r="C186" s="3" t="s">
        <v>100</v>
      </c>
      <c r="D186" s="3" t="s">
        <v>49</v>
      </c>
      <c r="E186" s="3" t="s">
        <v>34</v>
      </c>
      <c r="F186" s="3" t="s">
        <v>58</v>
      </c>
      <c r="G186" s="3" t="s">
        <v>59</v>
      </c>
      <c r="H186" s="3" t="s">
        <v>61</v>
      </c>
    </row>
    <row r="187" spans="2:8" x14ac:dyDescent="0.2">
      <c r="B187" s="5" t="str">
        <f>"HUMAN GENOME"</f>
        <v>HUMAN GENOME</v>
      </c>
      <c r="C187" s="3" t="s">
        <v>281</v>
      </c>
      <c r="D187" s="3" t="s">
        <v>282</v>
      </c>
      <c r="E187" s="3" t="s">
        <v>95</v>
      </c>
      <c r="F187" s="3" t="s">
        <v>283</v>
      </c>
      <c r="G187" s="3" t="s">
        <v>252</v>
      </c>
      <c r="H187" s="3" t="s">
        <v>28</v>
      </c>
    </row>
    <row r="188" spans="2:8" x14ac:dyDescent="0.2">
      <c r="B188" s="5" t="str">
        <f>""</f>
        <v/>
      </c>
      <c r="C188" s="3" t="s">
        <v>284</v>
      </c>
      <c r="D188" s="3" t="s">
        <v>285</v>
      </c>
      <c r="E188" s="3" t="s">
        <v>33</v>
      </c>
      <c r="F188" s="3" t="s">
        <v>47</v>
      </c>
      <c r="G188" s="3" t="s">
        <v>243</v>
      </c>
      <c r="H188" s="3" t="s">
        <v>21</v>
      </c>
    </row>
    <row r="189" spans="2:8" x14ac:dyDescent="0.2">
      <c r="B189" s="5" t="str">
        <f>"HUNTINGTON'S DISEASE"</f>
        <v>HUNTINGTON'S DISEASE</v>
      </c>
      <c r="C189" s="3" t="s">
        <v>75</v>
      </c>
      <c r="D189" s="3" t="s">
        <v>16</v>
      </c>
      <c r="E189" s="3" t="s">
        <v>61</v>
      </c>
      <c r="F189" s="3" t="s">
        <v>55</v>
      </c>
      <c r="G189" s="3" t="s">
        <v>56</v>
      </c>
      <c r="H189" s="3" t="s">
        <v>110</v>
      </c>
    </row>
    <row r="190" spans="2:8" x14ac:dyDescent="0.2">
      <c r="B190" s="5" t="str">
        <f>""</f>
        <v/>
      </c>
      <c r="C190" s="3" t="s">
        <v>24</v>
      </c>
      <c r="D190" s="3" t="s">
        <v>49</v>
      </c>
      <c r="E190" s="3" t="s">
        <v>61</v>
      </c>
      <c r="F190" s="3" t="s">
        <v>58</v>
      </c>
      <c r="G190" s="3" t="s">
        <v>59</v>
      </c>
      <c r="H190" s="3" t="s">
        <v>23</v>
      </c>
    </row>
    <row r="191" spans="2:8" x14ac:dyDescent="0.2">
      <c r="B191" s="5" t="str">
        <f>"HYDROCEPHALUS"</f>
        <v>HYDROCEPHALUS</v>
      </c>
      <c r="C191" s="3" t="s">
        <v>53</v>
      </c>
      <c r="D191" s="3" t="s">
        <v>61</v>
      </c>
      <c r="E191" s="3" t="s">
        <v>61</v>
      </c>
      <c r="F191" s="3" t="s">
        <v>55</v>
      </c>
      <c r="G191" s="3" t="s">
        <v>56</v>
      </c>
      <c r="H191" s="3" t="s">
        <v>62</v>
      </c>
    </row>
    <row r="192" spans="2:8" x14ac:dyDescent="0.2">
      <c r="B192" s="5" t="str">
        <f>""</f>
        <v/>
      </c>
      <c r="C192" s="3" t="s">
        <v>24</v>
      </c>
      <c r="D192" s="3" t="s">
        <v>61</v>
      </c>
      <c r="E192" s="3" t="s">
        <v>61</v>
      </c>
      <c r="F192" s="3" t="s">
        <v>58</v>
      </c>
      <c r="G192" s="3" t="s">
        <v>59</v>
      </c>
      <c r="H192" s="3" t="s">
        <v>23</v>
      </c>
    </row>
    <row r="193" spans="2:8" x14ac:dyDescent="0.2">
      <c r="B193" s="5" t="str">
        <f>"HYPERTENSION"</f>
        <v>HYPERTENSION</v>
      </c>
      <c r="C193" s="3" t="s">
        <v>51</v>
      </c>
      <c r="D193" s="3" t="s">
        <v>286</v>
      </c>
      <c r="E193" s="3" t="s">
        <v>95</v>
      </c>
      <c r="F193" s="3" t="s">
        <v>78</v>
      </c>
      <c r="G193" s="3" t="s">
        <v>29</v>
      </c>
      <c r="H193" s="3" t="s">
        <v>287</v>
      </c>
    </row>
    <row r="194" spans="2:8" x14ac:dyDescent="0.2">
      <c r="B194" s="5" t="str">
        <f>""</f>
        <v/>
      </c>
      <c r="C194" s="3" t="s">
        <v>82</v>
      </c>
      <c r="D194" s="3" t="s">
        <v>100</v>
      </c>
      <c r="E194" s="3" t="s">
        <v>34</v>
      </c>
      <c r="F194" s="3" t="s">
        <v>58</v>
      </c>
      <c r="G194" s="3" t="s">
        <v>25</v>
      </c>
      <c r="H194" s="3" t="s">
        <v>60</v>
      </c>
    </row>
    <row r="195" spans="2:8" x14ac:dyDescent="0.2">
      <c r="B195" s="5" t="str">
        <f>"INFANT MORTALITY"</f>
        <v>INFANT MORTALITY</v>
      </c>
      <c r="C195" s="3" t="s">
        <v>91</v>
      </c>
      <c r="D195" s="3" t="s">
        <v>85</v>
      </c>
      <c r="E195" s="3" t="s">
        <v>54</v>
      </c>
      <c r="F195" s="3" t="s">
        <v>55</v>
      </c>
      <c r="G195" s="3" t="s">
        <v>16</v>
      </c>
      <c r="H195" s="3" t="s">
        <v>62</v>
      </c>
    </row>
    <row r="196" spans="2:8" x14ac:dyDescent="0.2">
      <c r="B196" s="5" t="str">
        <f>""</f>
        <v/>
      </c>
      <c r="C196" s="3" t="s">
        <v>24</v>
      </c>
      <c r="D196" s="3" t="s">
        <v>49</v>
      </c>
      <c r="E196" s="3" t="s">
        <v>34</v>
      </c>
      <c r="F196" s="3" t="s">
        <v>58</v>
      </c>
      <c r="G196" s="3" t="s">
        <v>59</v>
      </c>
      <c r="H196" s="3" t="s">
        <v>23</v>
      </c>
    </row>
    <row r="197" spans="2:8" x14ac:dyDescent="0.2">
      <c r="B197" s="5" t="str">
        <f>"INFANT MORTALITY/ (LBW)"</f>
        <v>INFANT MORTALITY/ (LBW)</v>
      </c>
      <c r="C197" s="3" t="s">
        <v>35</v>
      </c>
      <c r="D197" s="3" t="s">
        <v>28</v>
      </c>
      <c r="E197" s="3" t="s">
        <v>29</v>
      </c>
      <c r="F197" s="3" t="s">
        <v>140</v>
      </c>
      <c r="G197" s="3" t="s">
        <v>54</v>
      </c>
      <c r="H197" s="3" t="s">
        <v>105</v>
      </c>
    </row>
    <row r="198" spans="2:8" x14ac:dyDescent="0.2">
      <c r="B198" s="5" t="str">
        <f>""</f>
        <v/>
      </c>
      <c r="C198" s="3" t="s">
        <v>24</v>
      </c>
      <c r="D198" s="3" t="s">
        <v>58</v>
      </c>
      <c r="E198" s="3" t="s">
        <v>34</v>
      </c>
      <c r="F198" s="3" t="s">
        <v>58</v>
      </c>
      <c r="G198" s="3" t="s">
        <v>83</v>
      </c>
      <c r="H198" s="3" t="s">
        <v>23</v>
      </c>
    </row>
    <row r="199" spans="2:8" x14ac:dyDescent="0.2">
      <c r="B199" s="5" t="str">
        <f>"INFECTIOUS DISEASES"</f>
        <v>INFECTIOUS DISEASES</v>
      </c>
      <c r="C199" s="3" t="s">
        <v>191</v>
      </c>
      <c r="D199" s="3" t="s">
        <v>288</v>
      </c>
      <c r="E199" s="3" t="s">
        <v>238</v>
      </c>
      <c r="F199" s="3" t="s">
        <v>289</v>
      </c>
      <c r="G199" s="3" t="s">
        <v>290</v>
      </c>
      <c r="H199" s="3" t="s">
        <v>291</v>
      </c>
    </row>
    <row r="200" spans="2:8" x14ac:dyDescent="0.2">
      <c r="B200" s="5" t="str">
        <f>""</f>
        <v/>
      </c>
      <c r="C200" s="3" t="s">
        <v>292</v>
      </c>
      <c r="D200" s="3" t="s">
        <v>293</v>
      </c>
      <c r="E200" s="3" t="s">
        <v>32</v>
      </c>
      <c r="F200" s="3" t="s">
        <v>99</v>
      </c>
      <c r="G200" s="3" t="s">
        <v>198</v>
      </c>
      <c r="H200" s="3" t="s">
        <v>69</v>
      </c>
    </row>
    <row r="201" spans="2:8" x14ac:dyDescent="0.2">
      <c r="B201" s="5" t="str">
        <f>"INFERTILITY"</f>
        <v>INFERTILITY</v>
      </c>
      <c r="C201" s="3" t="s">
        <v>37</v>
      </c>
      <c r="D201" s="3" t="s">
        <v>104</v>
      </c>
      <c r="E201" s="3" t="s">
        <v>54</v>
      </c>
      <c r="F201" s="3" t="s">
        <v>140</v>
      </c>
      <c r="G201" s="3" t="s">
        <v>56</v>
      </c>
      <c r="H201" s="3" t="s">
        <v>85</v>
      </c>
    </row>
    <row r="202" spans="2:8" x14ac:dyDescent="0.2">
      <c r="B202" s="5" t="str">
        <f>""</f>
        <v/>
      </c>
      <c r="C202" s="3" t="s">
        <v>58</v>
      </c>
      <c r="D202" s="3" t="s">
        <v>49</v>
      </c>
      <c r="E202" s="3" t="s">
        <v>34</v>
      </c>
      <c r="F202" s="3" t="s">
        <v>58</v>
      </c>
      <c r="G202" s="3" t="s">
        <v>59</v>
      </c>
      <c r="H202" s="3" t="s">
        <v>34</v>
      </c>
    </row>
    <row r="203" spans="2:8" x14ac:dyDescent="0.2">
      <c r="B203" s="5" t="str">
        <f>"INFLAMMATORY BOWEL DISEASE"</f>
        <v>INFLAMMATORY BOWEL DISEASE</v>
      </c>
      <c r="C203" s="3" t="s">
        <v>30</v>
      </c>
      <c r="D203" s="3" t="s">
        <v>294</v>
      </c>
      <c r="E203" s="3" t="s">
        <v>37</v>
      </c>
      <c r="F203" s="3" t="s">
        <v>54</v>
      </c>
      <c r="G203" s="3" t="s">
        <v>28</v>
      </c>
      <c r="H203" s="3" t="s">
        <v>87</v>
      </c>
    </row>
    <row r="204" spans="2:8" x14ac:dyDescent="0.2">
      <c r="B204" s="5" t="str">
        <f>""</f>
        <v/>
      </c>
      <c r="C204" s="3" t="s">
        <v>58</v>
      </c>
      <c r="D204" s="3" t="s">
        <v>58</v>
      </c>
      <c r="E204" s="3" t="s">
        <v>34</v>
      </c>
      <c r="F204" s="3" t="s">
        <v>58</v>
      </c>
      <c r="G204" s="3" t="s">
        <v>175</v>
      </c>
      <c r="H204" s="3" t="s">
        <v>23</v>
      </c>
    </row>
    <row r="205" spans="2:8" x14ac:dyDescent="0.2">
      <c r="B205" s="5" t="str">
        <f>"INFLUENZA"</f>
        <v>INFLUENZA</v>
      </c>
      <c r="C205" s="3" t="s">
        <v>55</v>
      </c>
      <c r="D205" s="3" t="s">
        <v>295</v>
      </c>
      <c r="E205" s="3" t="s">
        <v>42</v>
      </c>
      <c r="F205" s="3" t="s">
        <v>78</v>
      </c>
      <c r="G205" s="3" t="s">
        <v>51</v>
      </c>
      <c r="H205" s="3" t="s">
        <v>202</v>
      </c>
    </row>
    <row r="206" spans="2:8" x14ac:dyDescent="0.2">
      <c r="B206" s="5" t="str">
        <f>""</f>
        <v/>
      </c>
      <c r="C206" s="3" t="s">
        <v>22</v>
      </c>
      <c r="D206" s="3" t="s">
        <v>49</v>
      </c>
      <c r="E206" s="3" t="s">
        <v>23</v>
      </c>
      <c r="F206" s="3" t="s">
        <v>58</v>
      </c>
      <c r="G206" s="3" t="s">
        <v>59</v>
      </c>
      <c r="H206" s="3" t="s">
        <v>34</v>
      </c>
    </row>
    <row r="207" spans="2:8" x14ac:dyDescent="0.2">
      <c r="B207" s="5" t="str">
        <f>"INJURY (TOTAL) ACCIDENTS/ADVERSE"</f>
        <v>INJURY (TOTAL) ACCIDENTS/ADVERSE</v>
      </c>
      <c r="C207" s="3" t="s">
        <v>79</v>
      </c>
      <c r="D207" s="3" t="s">
        <v>42</v>
      </c>
      <c r="E207" s="3" t="s">
        <v>37</v>
      </c>
      <c r="F207" s="3" t="s">
        <v>16</v>
      </c>
      <c r="G207" s="3" t="s">
        <v>20</v>
      </c>
      <c r="H207" s="3" t="s">
        <v>296</v>
      </c>
    </row>
    <row r="208" spans="2:8" x14ac:dyDescent="0.2">
      <c r="B208" s="5" t="str">
        <f>""</f>
        <v/>
      </c>
      <c r="C208" s="3" t="s">
        <v>24</v>
      </c>
      <c r="D208" s="3" t="s">
        <v>100</v>
      </c>
      <c r="E208" s="3" t="s">
        <v>33</v>
      </c>
      <c r="F208" s="3" t="s">
        <v>58</v>
      </c>
      <c r="G208" s="3" t="s">
        <v>59</v>
      </c>
      <c r="H208" s="3" t="s">
        <v>24</v>
      </c>
    </row>
    <row r="209" spans="2:8" x14ac:dyDescent="0.2">
      <c r="B209" s="5" t="str">
        <f>"INJURY - TRAUMA - (HEAD AND SPIN"</f>
        <v>INJURY - TRAUMA - (HEAD AND SPIN</v>
      </c>
      <c r="C209" s="3" t="s">
        <v>88</v>
      </c>
      <c r="D209" s="3" t="s">
        <v>85</v>
      </c>
      <c r="E209" s="3" t="s">
        <v>54</v>
      </c>
      <c r="F209" s="3" t="s">
        <v>84</v>
      </c>
      <c r="G209" s="3" t="s">
        <v>101</v>
      </c>
      <c r="H209" s="3" t="s">
        <v>297</v>
      </c>
    </row>
    <row r="210" spans="2:8" x14ac:dyDescent="0.2">
      <c r="B210" s="5" t="str">
        <f>""</f>
        <v/>
      </c>
      <c r="C210" s="3" t="s">
        <v>24</v>
      </c>
      <c r="D210" s="3" t="s">
        <v>49</v>
      </c>
      <c r="E210" s="3" t="s">
        <v>34</v>
      </c>
      <c r="F210" s="3" t="s">
        <v>58</v>
      </c>
      <c r="G210" s="3" t="s">
        <v>59</v>
      </c>
      <c r="H210" s="3" t="s">
        <v>41</v>
      </c>
    </row>
    <row r="211" spans="2:8" x14ac:dyDescent="0.2">
      <c r="B211" s="5" t="str">
        <f>"INJURY - TRAUMATIC BRAIN INJURY"</f>
        <v>INJURY - TRAUMATIC BRAIN INJURY</v>
      </c>
      <c r="C211" s="3" t="s">
        <v>91</v>
      </c>
      <c r="D211" s="3" t="s">
        <v>85</v>
      </c>
      <c r="E211" s="3" t="s">
        <v>61</v>
      </c>
      <c r="F211" s="3" t="s">
        <v>78</v>
      </c>
      <c r="G211" s="3" t="s">
        <v>101</v>
      </c>
      <c r="H211" s="3" t="s">
        <v>87</v>
      </c>
    </row>
    <row r="212" spans="2:8" x14ac:dyDescent="0.2">
      <c r="B212" s="5" t="str">
        <f>""</f>
        <v/>
      </c>
      <c r="C212" s="3" t="s">
        <v>24</v>
      </c>
      <c r="D212" s="3" t="s">
        <v>49</v>
      </c>
      <c r="E212" s="3" t="s">
        <v>61</v>
      </c>
      <c r="F212" s="3" t="s">
        <v>58</v>
      </c>
      <c r="G212" s="3" t="s">
        <v>59</v>
      </c>
      <c r="H212" s="3" t="s">
        <v>33</v>
      </c>
    </row>
    <row r="213" spans="2:8" x14ac:dyDescent="0.2">
      <c r="B213" s="5" t="str">
        <f>"INTELLECTUAL AND DEVELOPMENTAL D"</f>
        <v>INTELLECTUAL AND DEVELOPMENTAL D</v>
      </c>
      <c r="C213" s="3" t="s">
        <v>298</v>
      </c>
      <c r="D213" s="3" t="s">
        <v>295</v>
      </c>
      <c r="E213" s="3" t="s">
        <v>31</v>
      </c>
      <c r="F213" s="3" t="s">
        <v>84</v>
      </c>
      <c r="G213" s="3" t="s">
        <v>101</v>
      </c>
      <c r="H213" s="3" t="s">
        <v>299</v>
      </c>
    </row>
    <row r="214" spans="2:8" x14ac:dyDescent="0.2">
      <c r="B214" s="5" t="str">
        <f>""</f>
        <v/>
      </c>
      <c r="C214" s="3" t="s">
        <v>24</v>
      </c>
      <c r="D214" s="3" t="s">
        <v>100</v>
      </c>
      <c r="E214" s="3" t="s">
        <v>34</v>
      </c>
      <c r="F214" s="3" t="s">
        <v>58</v>
      </c>
      <c r="G214" s="3" t="s">
        <v>59</v>
      </c>
      <c r="H214" s="3" t="s">
        <v>23</v>
      </c>
    </row>
    <row r="215" spans="2:8" x14ac:dyDescent="0.2">
      <c r="B215" s="5" t="str">
        <f>"INTERSTITIAL CYSTITIS"</f>
        <v>INTERSTITIAL CYSTITIS</v>
      </c>
      <c r="C215" s="3" t="s">
        <v>53</v>
      </c>
      <c r="D215" s="3" t="s">
        <v>85</v>
      </c>
      <c r="E215" s="3" t="s">
        <v>61</v>
      </c>
      <c r="F215" s="3" t="s">
        <v>61</v>
      </c>
      <c r="G215" s="3" t="s">
        <v>56</v>
      </c>
      <c r="H215" s="3" t="s">
        <v>62</v>
      </c>
    </row>
    <row r="216" spans="2:8" x14ac:dyDescent="0.2">
      <c r="B216" s="5" t="str">
        <f>""</f>
        <v/>
      </c>
      <c r="C216" s="3" t="s">
        <v>24</v>
      </c>
      <c r="D216" s="3" t="s">
        <v>49</v>
      </c>
      <c r="E216" s="3" t="s">
        <v>61</v>
      </c>
      <c r="F216" s="3" t="s">
        <v>61</v>
      </c>
      <c r="G216" s="3" t="s">
        <v>59</v>
      </c>
      <c r="H216" s="3" t="s">
        <v>60</v>
      </c>
    </row>
    <row r="217" spans="2:8" x14ac:dyDescent="0.2">
      <c r="B217" s="5" t="str">
        <f>"KIDNEY DISEASE"</f>
        <v>KIDNEY DISEASE</v>
      </c>
      <c r="C217" s="3" t="s">
        <v>145</v>
      </c>
      <c r="D217" s="3" t="s">
        <v>300</v>
      </c>
      <c r="E217" s="3" t="s">
        <v>29</v>
      </c>
      <c r="F217" s="3" t="s">
        <v>301</v>
      </c>
      <c r="G217" s="3" t="s">
        <v>302</v>
      </c>
      <c r="H217" s="3" t="s">
        <v>303</v>
      </c>
    </row>
    <row r="218" spans="2:8" x14ac:dyDescent="0.2">
      <c r="B218" s="5" t="str">
        <f>""</f>
        <v/>
      </c>
      <c r="C218" s="3" t="s">
        <v>48</v>
      </c>
      <c r="D218" s="3" t="s">
        <v>47</v>
      </c>
      <c r="E218" s="3" t="s">
        <v>34</v>
      </c>
      <c r="F218" s="3" t="s">
        <v>83</v>
      </c>
      <c r="G218" s="3" t="s">
        <v>304</v>
      </c>
      <c r="H218" s="3" t="s">
        <v>24</v>
      </c>
    </row>
    <row r="219" spans="2:8" x14ac:dyDescent="0.2">
      <c r="B219" s="5" t="str">
        <f>"LEAD POISONING"</f>
        <v>LEAD POISONING</v>
      </c>
      <c r="C219" s="3" t="s">
        <v>91</v>
      </c>
      <c r="D219" s="3" t="s">
        <v>16</v>
      </c>
      <c r="E219" s="3" t="s">
        <v>54</v>
      </c>
      <c r="F219" s="3" t="s">
        <v>55</v>
      </c>
      <c r="G219" s="3" t="s">
        <v>61</v>
      </c>
      <c r="H219" s="3" t="s">
        <v>61</v>
      </c>
    </row>
    <row r="220" spans="2:8" x14ac:dyDescent="0.2">
      <c r="B220" s="5" t="str">
        <f>""</f>
        <v/>
      </c>
      <c r="C220" s="3" t="s">
        <v>24</v>
      </c>
      <c r="D220" s="3" t="s">
        <v>49</v>
      </c>
      <c r="E220" s="3" t="s">
        <v>34</v>
      </c>
      <c r="F220" s="3" t="s">
        <v>58</v>
      </c>
      <c r="G220" s="3" t="s">
        <v>61</v>
      </c>
      <c r="H220" s="3" t="s">
        <v>61</v>
      </c>
    </row>
    <row r="221" spans="2:8" x14ac:dyDescent="0.2">
      <c r="B221" s="5" t="str">
        <f>"LIVER CANCER"</f>
        <v>LIVER CANCER</v>
      </c>
      <c r="C221" s="3" t="s">
        <v>204</v>
      </c>
      <c r="D221" s="3" t="s">
        <v>240</v>
      </c>
      <c r="E221" s="3" t="s">
        <v>20</v>
      </c>
      <c r="F221" s="3" t="s">
        <v>246</v>
      </c>
      <c r="G221" s="3" t="s">
        <v>305</v>
      </c>
      <c r="H221" s="3" t="s">
        <v>306</v>
      </c>
    </row>
    <row r="222" spans="2:8" x14ac:dyDescent="0.2">
      <c r="B222" s="5" t="str">
        <f>""</f>
        <v/>
      </c>
      <c r="C222" s="3" t="s">
        <v>21</v>
      </c>
      <c r="D222" s="3" t="s">
        <v>59</v>
      </c>
      <c r="E222" s="3" t="s">
        <v>34</v>
      </c>
      <c r="F222" s="3" t="s">
        <v>32</v>
      </c>
      <c r="G222" s="3" t="s">
        <v>32</v>
      </c>
      <c r="H222" s="3" t="s">
        <v>60</v>
      </c>
    </row>
    <row r="223" spans="2:8" x14ac:dyDescent="0.2">
      <c r="B223" s="5" t="str">
        <f>"LIVER DISEASE"</f>
        <v>LIVER DISEASE</v>
      </c>
      <c r="C223" s="3" t="s">
        <v>307</v>
      </c>
      <c r="D223" s="3" t="s">
        <v>308</v>
      </c>
      <c r="E223" s="3" t="s">
        <v>309</v>
      </c>
      <c r="F223" s="3" t="s">
        <v>310</v>
      </c>
      <c r="G223" s="3" t="s">
        <v>311</v>
      </c>
      <c r="H223" s="3" t="s">
        <v>262</v>
      </c>
    </row>
    <row r="224" spans="2:8" x14ac:dyDescent="0.2">
      <c r="B224" s="5" t="str">
        <f>""</f>
        <v/>
      </c>
      <c r="C224" s="3" t="s">
        <v>47</v>
      </c>
      <c r="D224" s="3" t="s">
        <v>148</v>
      </c>
      <c r="E224" s="3" t="s">
        <v>33</v>
      </c>
      <c r="F224" s="3" t="s">
        <v>243</v>
      </c>
      <c r="G224" s="3" t="s">
        <v>279</v>
      </c>
      <c r="H224" s="3" t="s">
        <v>48</v>
      </c>
    </row>
    <row r="225" spans="2:8" x14ac:dyDescent="0.2">
      <c r="B225" s="5" t="str">
        <f>"LUNG"</f>
        <v>LUNG</v>
      </c>
      <c r="C225" s="3" t="s">
        <v>312</v>
      </c>
      <c r="D225" s="3" t="s">
        <v>313</v>
      </c>
      <c r="E225" s="3" t="s">
        <v>117</v>
      </c>
      <c r="F225" s="3" t="s">
        <v>314</v>
      </c>
      <c r="G225" s="3" t="s">
        <v>315</v>
      </c>
      <c r="H225" s="3" t="s">
        <v>316</v>
      </c>
    </row>
    <row r="226" spans="2:8" x14ac:dyDescent="0.2">
      <c r="B226" s="5" t="str">
        <f>""</f>
        <v/>
      </c>
      <c r="C226" s="3" t="s">
        <v>141</v>
      </c>
      <c r="D226" s="3" t="s">
        <v>317</v>
      </c>
      <c r="E226" s="3" t="s">
        <v>22</v>
      </c>
      <c r="F226" s="3" t="s">
        <v>98</v>
      </c>
      <c r="G226" s="3" t="s">
        <v>318</v>
      </c>
      <c r="H226" s="3" t="s">
        <v>319</v>
      </c>
    </row>
    <row r="227" spans="2:8" x14ac:dyDescent="0.2">
      <c r="B227" s="5" t="str">
        <f>"LUNG CANCER"</f>
        <v>LUNG CANCER</v>
      </c>
      <c r="C227" s="3" t="s">
        <v>320</v>
      </c>
      <c r="D227" s="3" t="s">
        <v>242</v>
      </c>
      <c r="E227" s="3" t="s">
        <v>321</v>
      </c>
      <c r="F227" s="3" t="s">
        <v>322</v>
      </c>
      <c r="G227" s="3" t="s">
        <v>323</v>
      </c>
      <c r="H227" s="3" t="s">
        <v>170</v>
      </c>
    </row>
    <row r="228" spans="2:8" x14ac:dyDescent="0.2">
      <c r="B228" s="5" t="str">
        <f>""</f>
        <v/>
      </c>
      <c r="C228" s="3" t="s">
        <v>197</v>
      </c>
      <c r="D228" s="3" t="s">
        <v>149</v>
      </c>
      <c r="E228" s="3" t="s">
        <v>60</v>
      </c>
      <c r="F228" s="3" t="s">
        <v>324</v>
      </c>
      <c r="G228" s="3" t="s">
        <v>115</v>
      </c>
      <c r="H228" s="3" t="s">
        <v>98</v>
      </c>
    </row>
    <row r="229" spans="2:8" x14ac:dyDescent="0.2">
      <c r="B229" s="5" t="str">
        <f>"LUPUS"</f>
        <v>LUPUS</v>
      </c>
      <c r="C229" s="3" t="s">
        <v>101</v>
      </c>
      <c r="D229" s="3" t="s">
        <v>104</v>
      </c>
      <c r="E229" s="3" t="s">
        <v>54</v>
      </c>
      <c r="F229" s="3" t="s">
        <v>78</v>
      </c>
      <c r="G229" s="3" t="s">
        <v>104</v>
      </c>
      <c r="H229" s="3" t="s">
        <v>202</v>
      </c>
    </row>
    <row r="230" spans="2:8" x14ac:dyDescent="0.2">
      <c r="B230" s="5" t="str">
        <f>""</f>
        <v/>
      </c>
      <c r="C230" s="3" t="s">
        <v>50</v>
      </c>
      <c r="D230" s="3" t="s">
        <v>50</v>
      </c>
      <c r="E230" s="3" t="s">
        <v>34</v>
      </c>
      <c r="F230" s="3" t="s">
        <v>58</v>
      </c>
      <c r="G230" s="3" t="s">
        <v>83</v>
      </c>
      <c r="H230" s="3" t="s">
        <v>60</v>
      </c>
    </row>
    <row r="231" spans="2:8" x14ac:dyDescent="0.2">
      <c r="B231" s="5" t="str">
        <f>"LYME DISEASE"</f>
        <v>LYME DISEASE</v>
      </c>
      <c r="C231" s="3" t="s">
        <v>53</v>
      </c>
      <c r="D231" s="3" t="s">
        <v>85</v>
      </c>
      <c r="E231" s="3" t="s">
        <v>54</v>
      </c>
      <c r="F231" s="3" t="s">
        <v>55</v>
      </c>
      <c r="G231" s="3" t="s">
        <v>16</v>
      </c>
      <c r="H231" s="3" t="s">
        <v>61</v>
      </c>
    </row>
    <row r="232" spans="2:8" x14ac:dyDescent="0.2">
      <c r="B232" s="5" t="str">
        <f>""</f>
        <v/>
      </c>
      <c r="C232" s="3" t="s">
        <v>24</v>
      </c>
      <c r="D232" s="3" t="s">
        <v>49</v>
      </c>
      <c r="E232" s="3" t="s">
        <v>34</v>
      </c>
      <c r="F232" s="3" t="s">
        <v>58</v>
      </c>
      <c r="G232" s="3" t="s">
        <v>59</v>
      </c>
      <c r="H232" s="3" t="s">
        <v>61</v>
      </c>
    </row>
    <row r="233" spans="2:8" x14ac:dyDescent="0.2">
      <c r="B233" s="5" t="str">
        <f>"LYMPHOMA"</f>
        <v>LYMPHOMA</v>
      </c>
      <c r="C233" s="3" t="s">
        <v>325</v>
      </c>
      <c r="D233" s="3" t="s">
        <v>145</v>
      </c>
      <c r="E233" s="3" t="s">
        <v>51</v>
      </c>
      <c r="F233" s="3" t="s">
        <v>326</v>
      </c>
      <c r="G233" s="3" t="s">
        <v>146</v>
      </c>
      <c r="H233" s="3" t="s">
        <v>20</v>
      </c>
    </row>
    <row r="234" spans="2:8" x14ac:dyDescent="0.2">
      <c r="B234" s="5" t="str">
        <f>""</f>
        <v/>
      </c>
      <c r="C234" s="3" t="s">
        <v>48</v>
      </c>
      <c r="D234" s="3" t="s">
        <v>99</v>
      </c>
      <c r="E234" s="3" t="s">
        <v>34</v>
      </c>
      <c r="F234" s="3" t="s">
        <v>197</v>
      </c>
      <c r="G234" s="3" t="s">
        <v>231</v>
      </c>
      <c r="H234" s="3" t="s">
        <v>82</v>
      </c>
    </row>
    <row r="235" spans="2:8" x14ac:dyDescent="0.2">
      <c r="B235" s="5" t="str">
        <f>"MACULAR DEGENERATION"</f>
        <v>MACULAR DEGENERATION</v>
      </c>
      <c r="C235" s="3" t="s">
        <v>88</v>
      </c>
      <c r="D235" s="3" t="s">
        <v>104</v>
      </c>
      <c r="E235" s="3" t="s">
        <v>54</v>
      </c>
      <c r="F235" s="3" t="s">
        <v>78</v>
      </c>
      <c r="G235" s="3" t="s">
        <v>31</v>
      </c>
      <c r="H235" s="3" t="s">
        <v>110</v>
      </c>
    </row>
    <row r="236" spans="2:8" x14ac:dyDescent="0.2">
      <c r="B236" s="5" t="str">
        <f>""</f>
        <v/>
      </c>
      <c r="C236" s="3" t="s">
        <v>22</v>
      </c>
      <c r="D236" s="3" t="s">
        <v>58</v>
      </c>
      <c r="E236" s="3" t="s">
        <v>34</v>
      </c>
      <c r="F236" s="3" t="s">
        <v>58</v>
      </c>
      <c r="G236" s="3" t="s">
        <v>106</v>
      </c>
      <c r="H236" s="3" t="s">
        <v>60</v>
      </c>
    </row>
    <row r="237" spans="2:8" x14ac:dyDescent="0.2">
      <c r="B237" s="5" t="str">
        <f>"MAJOR DEPRESSIVE DISORDER"</f>
        <v>MAJOR DEPRESSIVE DISORDER</v>
      </c>
      <c r="C237" s="3" t="s">
        <v>53</v>
      </c>
      <c r="D237" s="3" t="s">
        <v>16</v>
      </c>
      <c r="E237" s="3" t="s">
        <v>54</v>
      </c>
      <c r="F237" s="3" t="s">
        <v>55</v>
      </c>
      <c r="G237" s="3" t="s">
        <v>16</v>
      </c>
      <c r="H237" s="3" t="s">
        <v>110</v>
      </c>
    </row>
    <row r="238" spans="2:8" x14ac:dyDescent="0.2">
      <c r="B238" s="5" t="str">
        <f>""</f>
        <v/>
      </c>
      <c r="C238" s="3" t="s">
        <v>24</v>
      </c>
      <c r="D238" s="3" t="s">
        <v>49</v>
      </c>
      <c r="E238" s="3" t="s">
        <v>34</v>
      </c>
      <c r="F238" s="3" t="s">
        <v>58</v>
      </c>
      <c r="G238" s="3" t="s">
        <v>59</v>
      </c>
      <c r="H238" s="3" t="s">
        <v>23</v>
      </c>
    </row>
    <row r="239" spans="2:8" x14ac:dyDescent="0.2">
      <c r="B239" s="5" t="str">
        <f>"MALARIA"</f>
        <v>MALARIA</v>
      </c>
      <c r="C239" s="3" t="s">
        <v>78</v>
      </c>
      <c r="D239" s="3" t="s">
        <v>54</v>
      </c>
      <c r="E239" s="3" t="s">
        <v>31</v>
      </c>
      <c r="F239" s="3" t="s">
        <v>78</v>
      </c>
      <c r="G239" s="3" t="s">
        <v>97</v>
      </c>
      <c r="H239" s="3" t="s">
        <v>110</v>
      </c>
    </row>
    <row r="240" spans="2:8" x14ac:dyDescent="0.2">
      <c r="B240" s="5" t="str">
        <f>""</f>
        <v/>
      </c>
      <c r="C240" s="3" t="s">
        <v>58</v>
      </c>
      <c r="D240" s="3" t="s">
        <v>50</v>
      </c>
      <c r="E240" s="3" t="s">
        <v>34</v>
      </c>
      <c r="F240" s="3" t="s">
        <v>58</v>
      </c>
      <c r="G240" s="3" t="s">
        <v>184</v>
      </c>
      <c r="H240" s="3" t="s">
        <v>60</v>
      </c>
    </row>
    <row r="241" spans="2:8" x14ac:dyDescent="0.2">
      <c r="B241" s="5" t="str">
        <f>"MENTAL HEALTH"</f>
        <v>MENTAL HEALTH</v>
      </c>
      <c r="C241" s="3" t="s">
        <v>97</v>
      </c>
      <c r="D241" s="3" t="s">
        <v>239</v>
      </c>
      <c r="E241" s="3" t="s">
        <v>257</v>
      </c>
      <c r="F241" s="3" t="s">
        <v>79</v>
      </c>
      <c r="G241" s="3" t="s">
        <v>29</v>
      </c>
      <c r="H241" s="3" t="s">
        <v>327</v>
      </c>
    </row>
    <row r="242" spans="2:8" x14ac:dyDescent="0.2">
      <c r="B242" s="5" t="str">
        <f>""</f>
        <v/>
      </c>
      <c r="C242" s="3" t="s">
        <v>50</v>
      </c>
      <c r="D242" s="3" t="s">
        <v>58</v>
      </c>
      <c r="E242" s="3" t="s">
        <v>60</v>
      </c>
      <c r="F242" s="3" t="s">
        <v>49</v>
      </c>
      <c r="G242" s="3" t="s">
        <v>59</v>
      </c>
      <c r="H242" s="3" t="s">
        <v>328</v>
      </c>
    </row>
    <row r="243" spans="2:8" x14ac:dyDescent="0.2">
      <c r="B243" s="5" t="str">
        <f>"METHAMPHETAMINE"</f>
        <v>METHAMPHETAMINE</v>
      </c>
      <c r="C243" s="3" t="s">
        <v>53</v>
      </c>
      <c r="D243" s="3" t="s">
        <v>85</v>
      </c>
      <c r="E243" s="3" t="s">
        <v>54</v>
      </c>
      <c r="F243" s="3" t="s">
        <v>61</v>
      </c>
      <c r="G243" s="3" t="s">
        <v>56</v>
      </c>
      <c r="H243" s="3" t="s">
        <v>62</v>
      </c>
    </row>
    <row r="244" spans="2:8" x14ac:dyDescent="0.2">
      <c r="B244" s="5" t="str">
        <f>""</f>
        <v/>
      </c>
      <c r="C244" s="3" t="s">
        <v>24</v>
      </c>
      <c r="D244" s="3" t="s">
        <v>49</v>
      </c>
      <c r="E244" s="3" t="s">
        <v>34</v>
      </c>
      <c r="F244" s="3" t="s">
        <v>61</v>
      </c>
      <c r="G244" s="3" t="s">
        <v>59</v>
      </c>
      <c r="H244" s="3" t="s">
        <v>23</v>
      </c>
    </row>
    <row r="245" spans="2:8" x14ac:dyDescent="0.2">
      <c r="B245" s="5" t="str">
        <f>"MIGRAINES"</f>
        <v>MIGRAINES</v>
      </c>
      <c r="C245" s="3" t="s">
        <v>53</v>
      </c>
      <c r="D245" s="3" t="s">
        <v>16</v>
      </c>
      <c r="E245" s="3" t="s">
        <v>54</v>
      </c>
      <c r="F245" s="3" t="s">
        <v>61</v>
      </c>
      <c r="G245" s="3" t="s">
        <v>61</v>
      </c>
      <c r="H245" s="3" t="s">
        <v>62</v>
      </c>
    </row>
    <row r="246" spans="2:8" x14ac:dyDescent="0.2">
      <c r="B246" s="5" t="str">
        <f>""</f>
        <v/>
      </c>
      <c r="C246" s="3" t="s">
        <v>24</v>
      </c>
      <c r="D246" s="3" t="s">
        <v>49</v>
      </c>
      <c r="E246" s="3" t="s">
        <v>34</v>
      </c>
      <c r="F246" s="3" t="s">
        <v>61</v>
      </c>
      <c r="G246" s="3" t="s">
        <v>61</v>
      </c>
      <c r="H246" s="3" t="s">
        <v>23</v>
      </c>
    </row>
    <row r="247" spans="2:8" x14ac:dyDescent="0.2">
      <c r="B247" s="5" t="str">
        <f>"MIND AND BODY"</f>
        <v>MIND AND BODY</v>
      </c>
      <c r="C247" s="3" t="s">
        <v>53</v>
      </c>
      <c r="D247" s="3" t="s">
        <v>56</v>
      </c>
      <c r="E247" s="3" t="s">
        <v>40</v>
      </c>
      <c r="F247" s="3" t="s">
        <v>84</v>
      </c>
      <c r="G247" s="3" t="s">
        <v>20</v>
      </c>
      <c r="H247" s="3" t="s">
        <v>329</v>
      </c>
    </row>
    <row r="248" spans="2:8" x14ac:dyDescent="0.2">
      <c r="B248" s="5" t="str">
        <f>""</f>
        <v/>
      </c>
      <c r="C248" s="3" t="s">
        <v>24</v>
      </c>
      <c r="D248" s="3" t="s">
        <v>49</v>
      </c>
      <c r="E248" s="3" t="s">
        <v>82</v>
      </c>
      <c r="F248" s="3" t="s">
        <v>58</v>
      </c>
      <c r="G248" s="3" t="s">
        <v>83</v>
      </c>
      <c r="H248" s="3" t="s">
        <v>278</v>
      </c>
    </row>
    <row r="249" spans="2:8" x14ac:dyDescent="0.2">
      <c r="B249" s="5" t="str">
        <f>"MUCOPOLYSACCHARIDOSES (MPS)"</f>
        <v>MUCOPOLYSACCHARIDOSES (MPS)</v>
      </c>
      <c r="C249" s="3" t="s">
        <v>53</v>
      </c>
      <c r="D249" s="3" t="s">
        <v>61</v>
      </c>
      <c r="E249" s="3" t="s">
        <v>61</v>
      </c>
      <c r="F249" s="3" t="s">
        <v>55</v>
      </c>
      <c r="G249" s="3" t="s">
        <v>16</v>
      </c>
      <c r="H249" s="3" t="s">
        <v>62</v>
      </c>
    </row>
    <row r="250" spans="2:8" x14ac:dyDescent="0.2">
      <c r="B250" s="5" t="str">
        <f>""</f>
        <v/>
      </c>
      <c r="C250" s="3" t="s">
        <v>24</v>
      </c>
      <c r="D250" s="3" t="s">
        <v>61</v>
      </c>
      <c r="E250" s="3" t="s">
        <v>61</v>
      </c>
      <c r="F250" s="3" t="s">
        <v>58</v>
      </c>
      <c r="G250" s="3" t="s">
        <v>59</v>
      </c>
      <c r="H250" s="3" t="s">
        <v>23</v>
      </c>
    </row>
    <row r="251" spans="2:8" x14ac:dyDescent="0.2">
      <c r="B251" s="5" t="str">
        <f>"MULTIPLE SCLEROSIS"</f>
        <v>MULTIPLE SCLEROSIS</v>
      </c>
      <c r="C251" s="3" t="s">
        <v>78</v>
      </c>
      <c r="D251" s="3" t="s">
        <v>31</v>
      </c>
      <c r="E251" s="3" t="s">
        <v>54</v>
      </c>
      <c r="F251" s="3" t="s">
        <v>140</v>
      </c>
      <c r="G251" s="3" t="s">
        <v>54</v>
      </c>
      <c r="H251" s="3" t="s">
        <v>330</v>
      </c>
    </row>
    <row r="252" spans="2:8" x14ac:dyDescent="0.2">
      <c r="B252" s="5" t="str">
        <f>""</f>
        <v/>
      </c>
      <c r="C252" s="3" t="s">
        <v>24</v>
      </c>
      <c r="D252" s="3" t="s">
        <v>49</v>
      </c>
      <c r="E252" s="3" t="s">
        <v>34</v>
      </c>
      <c r="F252" s="3" t="s">
        <v>58</v>
      </c>
      <c r="G252" s="3" t="s">
        <v>59</v>
      </c>
      <c r="H252" s="3" t="s">
        <v>60</v>
      </c>
    </row>
    <row r="253" spans="2:8" x14ac:dyDescent="0.2">
      <c r="B253" s="5" t="str">
        <f>"MUSCULAR DYSTROPHY"</f>
        <v>MUSCULAR DYSTROPHY</v>
      </c>
      <c r="C253" s="3" t="s">
        <v>35</v>
      </c>
      <c r="D253" s="3" t="s">
        <v>16</v>
      </c>
      <c r="E253" s="3" t="s">
        <v>61</v>
      </c>
      <c r="F253" s="3" t="s">
        <v>55</v>
      </c>
      <c r="G253" s="3" t="s">
        <v>56</v>
      </c>
      <c r="H253" s="3" t="s">
        <v>62</v>
      </c>
    </row>
    <row r="254" spans="2:8" x14ac:dyDescent="0.2">
      <c r="B254" s="5" t="str">
        <f>""</f>
        <v/>
      </c>
      <c r="C254" s="3" t="s">
        <v>58</v>
      </c>
      <c r="D254" s="3" t="s">
        <v>49</v>
      </c>
      <c r="E254" s="3" t="s">
        <v>61</v>
      </c>
      <c r="F254" s="3" t="s">
        <v>58</v>
      </c>
      <c r="G254" s="3" t="s">
        <v>59</v>
      </c>
      <c r="H254" s="3" t="s">
        <v>23</v>
      </c>
    </row>
    <row r="255" spans="2:8" x14ac:dyDescent="0.2">
      <c r="B255" s="5" t="str">
        <f>"MYASTHENIA GRAVIS"</f>
        <v>MYASTHENIA GRAVIS</v>
      </c>
      <c r="C255" s="3" t="s">
        <v>109</v>
      </c>
      <c r="D255" s="3" t="s">
        <v>61</v>
      </c>
      <c r="E255" s="3" t="s">
        <v>61</v>
      </c>
      <c r="F255" s="3" t="s">
        <v>61</v>
      </c>
      <c r="G255" s="3" t="s">
        <v>16</v>
      </c>
      <c r="H255" s="3" t="s">
        <v>62</v>
      </c>
    </row>
    <row r="256" spans="2:8" x14ac:dyDescent="0.2">
      <c r="B256" s="5" t="str">
        <f>""</f>
        <v/>
      </c>
      <c r="C256" s="3" t="s">
        <v>24</v>
      </c>
      <c r="D256" s="3" t="s">
        <v>61</v>
      </c>
      <c r="E256" s="3" t="s">
        <v>61</v>
      </c>
      <c r="F256" s="3" t="s">
        <v>61</v>
      </c>
      <c r="G256" s="3" t="s">
        <v>59</v>
      </c>
      <c r="H256" s="3" t="s">
        <v>23</v>
      </c>
    </row>
    <row r="257" spans="2:8" x14ac:dyDescent="0.2">
      <c r="B257" s="5" t="str">
        <f>"MYOTONIC DYSTROPHY"</f>
        <v>MYOTONIC DYSTROPHY</v>
      </c>
      <c r="C257" s="3" t="s">
        <v>53</v>
      </c>
      <c r="D257" s="3" t="s">
        <v>85</v>
      </c>
      <c r="E257" s="3" t="s">
        <v>61</v>
      </c>
      <c r="F257" s="3" t="s">
        <v>55</v>
      </c>
      <c r="G257" s="3" t="s">
        <v>56</v>
      </c>
      <c r="H257" s="3" t="s">
        <v>62</v>
      </c>
    </row>
    <row r="258" spans="2:8" x14ac:dyDescent="0.2">
      <c r="B258" s="5" t="str">
        <f>""</f>
        <v/>
      </c>
      <c r="C258" s="3" t="s">
        <v>24</v>
      </c>
      <c r="D258" s="3" t="s">
        <v>49</v>
      </c>
      <c r="E258" s="3" t="s">
        <v>61</v>
      </c>
      <c r="F258" s="3" t="s">
        <v>58</v>
      </c>
      <c r="G258" s="3" t="s">
        <v>59</v>
      </c>
      <c r="H258" s="3" t="s">
        <v>23</v>
      </c>
    </row>
    <row r="259" spans="2:8" x14ac:dyDescent="0.2">
      <c r="B259" s="5" t="str">
        <f>"NANOTECHNOLOGY"</f>
        <v>NANOTECHNOLOGY</v>
      </c>
      <c r="C259" s="3" t="s">
        <v>29</v>
      </c>
      <c r="D259" s="3" t="s">
        <v>101</v>
      </c>
      <c r="E259" s="3" t="s">
        <v>20</v>
      </c>
      <c r="F259" s="3" t="s">
        <v>331</v>
      </c>
      <c r="G259" s="3" t="s">
        <v>332</v>
      </c>
      <c r="H259" s="3" t="s">
        <v>62</v>
      </c>
    </row>
    <row r="260" spans="2:8" x14ac:dyDescent="0.2">
      <c r="B260" s="5" t="str">
        <f>""</f>
        <v/>
      </c>
      <c r="C260" s="3" t="s">
        <v>22</v>
      </c>
      <c r="D260" s="3" t="s">
        <v>48</v>
      </c>
      <c r="E260" s="3" t="s">
        <v>34</v>
      </c>
      <c r="F260" s="3" t="s">
        <v>333</v>
      </c>
      <c r="G260" s="3" t="s">
        <v>319</v>
      </c>
      <c r="H260" s="3" t="s">
        <v>23</v>
      </c>
    </row>
    <row r="261" spans="2:8" x14ac:dyDescent="0.2">
      <c r="B261" s="5" t="str">
        <f>"NEUROBLASTOMA"</f>
        <v>NEUROBLASTOMA</v>
      </c>
      <c r="C261" s="3" t="s">
        <v>295</v>
      </c>
      <c r="D261" s="3" t="s">
        <v>31</v>
      </c>
      <c r="E261" s="3" t="s">
        <v>54</v>
      </c>
      <c r="F261" s="3" t="s">
        <v>101</v>
      </c>
      <c r="G261" s="3" t="s">
        <v>183</v>
      </c>
      <c r="H261" s="3" t="s">
        <v>110</v>
      </c>
    </row>
    <row r="262" spans="2:8" x14ac:dyDescent="0.2">
      <c r="B262" s="5" t="str">
        <f>""</f>
        <v/>
      </c>
      <c r="C262" s="3" t="s">
        <v>50</v>
      </c>
      <c r="D262" s="3" t="s">
        <v>49</v>
      </c>
      <c r="E262" s="3" t="s">
        <v>34</v>
      </c>
      <c r="F262" s="3" t="s">
        <v>58</v>
      </c>
      <c r="G262" s="3" t="s">
        <v>106</v>
      </c>
      <c r="H262" s="3" t="s">
        <v>23</v>
      </c>
    </row>
    <row r="263" spans="2:8" x14ac:dyDescent="0.2">
      <c r="B263" s="5" t="str">
        <f>"NEURODEGENERATIVE"</f>
        <v>NEURODEGENERATIVE</v>
      </c>
      <c r="C263" s="3" t="s">
        <v>334</v>
      </c>
      <c r="D263" s="3" t="s">
        <v>77</v>
      </c>
      <c r="E263" s="3" t="s">
        <v>37</v>
      </c>
      <c r="F263" s="3" t="s">
        <v>335</v>
      </c>
      <c r="G263" s="3" t="s">
        <v>336</v>
      </c>
      <c r="H263" s="3" t="s">
        <v>337</v>
      </c>
    </row>
    <row r="264" spans="2:8" x14ac:dyDescent="0.2">
      <c r="B264" s="5" t="str">
        <f>""</f>
        <v/>
      </c>
      <c r="C264" s="3" t="s">
        <v>22</v>
      </c>
      <c r="D264" s="3" t="s">
        <v>24</v>
      </c>
      <c r="E264" s="3" t="s">
        <v>33</v>
      </c>
      <c r="F264" s="3" t="s">
        <v>199</v>
      </c>
      <c r="G264" s="3" t="s">
        <v>47</v>
      </c>
      <c r="H264" s="3" t="s">
        <v>100</v>
      </c>
    </row>
    <row r="265" spans="2:8" x14ac:dyDescent="0.2">
      <c r="B265" s="5" t="str">
        <f>"NEUROFIBROMATOSIS"</f>
        <v>NEUROFIBROMATOSIS</v>
      </c>
      <c r="C265" s="3" t="s">
        <v>140</v>
      </c>
      <c r="D265" s="3" t="s">
        <v>56</v>
      </c>
      <c r="E265" s="3" t="s">
        <v>61</v>
      </c>
      <c r="F265" s="3" t="s">
        <v>84</v>
      </c>
      <c r="G265" s="3" t="s">
        <v>79</v>
      </c>
      <c r="H265" s="3" t="s">
        <v>62</v>
      </c>
    </row>
    <row r="266" spans="2:8" x14ac:dyDescent="0.2">
      <c r="B266" s="5" t="str">
        <f>""</f>
        <v/>
      </c>
      <c r="C266" s="3" t="s">
        <v>49</v>
      </c>
      <c r="D266" s="3" t="s">
        <v>48</v>
      </c>
      <c r="E266" s="3" t="s">
        <v>61</v>
      </c>
      <c r="F266" s="3" t="s">
        <v>58</v>
      </c>
      <c r="G266" s="3" t="s">
        <v>59</v>
      </c>
      <c r="H266" s="3" t="s">
        <v>23</v>
      </c>
    </row>
    <row r="267" spans="2:8" x14ac:dyDescent="0.2">
      <c r="B267" s="5" t="str">
        <f>"NEUROSCIENCES"</f>
        <v>NEUROSCIENCES</v>
      </c>
      <c r="C267" s="3" t="s">
        <v>338</v>
      </c>
      <c r="D267" s="3" t="s">
        <v>339</v>
      </c>
      <c r="E267" s="3" t="s">
        <v>259</v>
      </c>
      <c r="F267" s="3" t="s">
        <v>340</v>
      </c>
      <c r="G267" s="3" t="s">
        <v>341</v>
      </c>
      <c r="H267" s="3" t="s">
        <v>342</v>
      </c>
    </row>
    <row r="268" spans="2:8" x14ac:dyDescent="0.2">
      <c r="B268" s="5" t="str">
        <f>""</f>
        <v/>
      </c>
      <c r="C268" s="3" t="s">
        <v>231</v>
      </c>
      <c r="D268" s="3" t="s">
        <v>168</v>
      </c>
      <c r="E268" s="3" t="s">
        <v>24</v>
      </c>
      <c r="F268" s="3" t="s">
        <v>120</v>
      </c>
      <c r="G268" s="3" t="s">
        <v>90</v>
      </c>
      <c r="H268" s="3" t="s">
        <v>149</v>
      </c>
    </row>
    <row r="269" spans="2:8" x14ac:dyDescent="0.2">
      <c r="B269" s="5" t="str">
        <f>"NUTRITION"</f>
        <v>NUTRITION</v>
      </c>
      <c r="C269" s="3" t="s">
        <v>343</v>
      </c>
      <c r="D269" s="3" t="s">
        <v>123</v>
      </c>
      <c r="E269" s="3" t="s">
        <v>344</v>
      </c>
      <c r="F269" s="3" t="s">
        <v>345</v>
      </c>
      <c r="G269" s="3" t="s">
        <v>182</v>
      </c>
      <c r="H269" s="3" t="s">
        <v>346</v>
      </c>
    </row>
    <row r="270" spans="2:8" x14ac:dyDescent="0.2">
      <c r="B270" s="5" t="str">
        <f>""</f>
        <v/>
      </c>
      <c r="C270" s="3" t="s">
        <v>324</v>
      </c>
      <c r="D270" s="3" t="s">
        <v>347</v>
      </c>
      <c r="E270" s="3" t="s">
        <v>127</v>
      </c>
      <c r="F270" s="3" t="s">
        <v>49</v>
      </c>
      <c r="G270" s="3" t="s">
        <v>99</v>
      </c>
      <c r="H270" s="3" t="s">
        <v>184</v>
      </c>
    </row>
    <row r="271" spans="2:8" x14ac:dyDescent="0.2">
      <c r="B271" s="5" t="str">
        <f>"OBESITY"</f>
        <v>OBESITY</v>
      </c>
      <c r="C271" s="3" t="s">
        <v>348</v>
      </c>
      <c r="D271" s="3" t="s">
        <v>349</v>
      </c>
      <c r="E271" s="3" t="s">
        <v>350</v>
      </c>
      <c r="F271" s="3" t="s">
        <v>85</v>
      </c>
      <c r="G271" s="3" t="s">
        <v>42</v>
      </c>
      <c r="H271" s="3" t="s">
        <v>351</v>
      </c>
    </row>
    <row r="272" spans="2:8" x14ac:dyDescent="0.2">
      <c r="B272" s="5" t="str">
        <f>""</f>
        <v/>
      </c>
      <c r="C272" s="3" t="s">
        <v>24</v>
      </c>
      <c r="D272" s="3" t="s">
        <v>175</v>
      </c>
      <c r="E272" s="3" t="s">
        <v>69</v>
      </c>
      <c r="F272" s="3" t="s">
        <v>58</v>
      </c>
      <c r="G272" s="3" t="s">
        <v>83</v>
      </c>
      <c r="H272" s="3" t="s">
        <v>50</v>
      </c>
    </row>
    <row r="273" spans="2:8" x14ac:dyDescent="0.2">
      <c r="B273" s="5" t="str">
        <f>"ORGAN TRANSPLANTATION"</f>
        <v>ORGAN TRANSPLANTATION</v>
      </c>
      <c r="C273" s="3" t="s">
        <v>105</v>
      </c>
      <c r="D273" s="3" t="s">
        <v>37</v>
      </c>
      <c r="E273" s="3" t="s">
        <v>31</v>
      </c>
      <c r="F273" s="3" t="s">
        <v>188</v>
      </c>
      <c r="G273" s="3" t="s">
        <v>345</v>
      </c>
      <c r="H273" s="3" t="s">
        <v>56</v>
      </c>
    </row>
    <row r="274" spans="2:8" x14ac:dyDescent="0.2">
      <c r="B274" s="5" t="str">
        <f>""</f>
        <v/>
      </c>
      <c r="C274" s="3" t="s">
        <v>24</v>
      </c>
      <c r="D274" s="3" t="s">
        <v>48</v>
      </c>
      <c r="E274" s="3" t="s">
        <v>34</v>
      </c>
      <c r="F274" s="3" t="s">
        <v>50</v>
      </c>
      <c r="G274" s="3" t="s">
        <v>175</v>
      </c>
      <c r="H274" s="3" t="s">
        <v>23</v>
      </c>
    </row>
    <row r="275" spans="2:8" x14ac:dyDescent="0.2">
      <c r="B275" s="5" t="str">
        <f>"ORPHAN DRUG"</f>
        <v>ORPHAN DRUG</v>
      </c>
      <c r="C275" s="3" t="s">
        <v>232</v>
      </c>
      <c r="D275" s="3" t="s">
        <v>352</v>
      </c>
      <c r="E275" s="3" t="s">
        <v>104</v>
      </c>
      <c r="F275" s="3" t="s">
        <v>348</v>
      </c>
      <c r="G275" s="3" t="s">
        <v>353</v>
      </c>
      <c r="H275" s="3" t="s">
        <v>354</v>
      </c>
    </row>
    <row r="276" spans="2:8" x14ac:dyDescent="0.2">
      <c r="B276" s="5" t="str">
        <f>""</f>
        <v/>
      </c>
      <c r="C276" s="3" t="s">
        <v>48</v>
      </c>
      <c r="D276" s="3" t="s">
        <v>50</v>
      </c>
      <c r="E276" s="3" t="s">
        <v>33</v>
      </c>
      <c r="F276" s="3" t="s">
        <v>100</v>
      </c>
      <c r="G276" s="3" t="s">
        <v>127</v>
      </c>
      <c r="H276" s="3" t="s">
        <v>23</v>
      </c>
    </row>
    <row r="277" spans="2:8" x14ac:dyDescent="0.2">
      <c r="B277" s="5" t="str">
        <f>"OSTEOARTHRITIS"</f>
        <v>OSTEOARTHRITIS</v>
      </c>
      <c r="C277" s="3" t="s">
        <v>53</v>
      </c>
      <c r="D277" s="3" t="s">
        <v>101</v>
      </c>
      <c r="E277" s="3" t="s">
        <v>54</v>
      </c>
      <c r="F277" s="3" t="s">
        <v>78</v>
      </c>
      <c r="G277" s="3" t="s">
        <v>16</v>
      </c>
      <c r="H277" s="3" t="s">
        <v>355</v>
      </c>
    </row>
    <row r="278" spans="2:8" x14ac:dyDescent="0.2">
      <c r="B278" s="5" t="str">
        <f>""</f>
        <v/>
      </c>
      <c r="C278" s="3" t="s">
        <v>24</v>
      </c>
      <c r="D278" s="3" t="s">
        <v>50</v>
      </c>
      <c r="E278" s="3" t="s">
        <v>34</v>
      </c>
      <c r="F278" s="3" t="s">
        <v>58</v>
      </c>
      <c r="G278" s="3" t="s">
        <v>59</v>
      </c>
      <c r="H278" s="3" t="s">
        <v>82</v>
      </c>
    </row>
    <row r="279" spans="2:8" x14ac:dyDescent="0.2">
      <c r="B279" s="5" t="str">
        <f>"OSTEOGENESIS IMPERFECTA"</f>
        <v>OSTEOGENESIS IMPERFECTA</v>
      </c>
      <c r="C279" s="3" t="s">
        <v>91</v>
      </c>
      <c r="D279" s="3" t="s">
        <v>85</v>
      </c>
      <c r="E279" s="3" t="s">
        <v>61</v>
      </c>
      <c r="F279" s="3" t="s">
        <v>55</v>
      </c>
      <c r="G279" s="3" t="s">
        <v>61</v>
      </c>
      <c r="H279" s="3" t="s">
        <v>61</v>
      </c>
    </row>
    <row r="280" spans="2:8" x14ac:dyDescent="0.2">
      <c r="B280" s="5" t="str">
        <f>""</f>
        <v/>
      </c>
      <c r="C280" s="3" t="s">
        <v>24</v>
      </c>
      <c r="D280" s="3" t="s">
        <v>49</v>
      </c>
      <c r="E280" s="3" t="s">
        <v>61</v>
      </c>
      <c r="F280" s="3" t="s">
        <v>58</v>
      </c>
      <c r="G280" s="3" t="s">
        <v>61</v>
      </c>
      <c r="H280" s="3" t="s">
        <v>61</v>
      </c>
    </row>
    <row r="281" spans="2:8" x14ac:dyDescent="0.2">
      <c r="B281" s="5" t="str">
        <f>"OSTEOPOROSIS"</f>
        <v>OSTEOPOROSIS</v>
      </c>
      <c r="C281" s="3" t="s">
        <v>97</v>
      </c>
      <c r="D281" s="3" t="s">
        <v>95</v>
      </c>
      <c r="E281" s="3" t="s">
        <v>95</v>
      </c>
      <c r="F281" s="3" t="s">
        <v>85</v>
      </c>
      <c r="G281" s="3" t="s">
        <v>95</v>
      </c>
      <c r="H281" s="3" t="s">
        <v>97</v>
      </c>
    </row>
    <row r="282" spans="2:8" x14ac:dyDescent="0.2">
      <c r="B282" s="5" t="str">
        <f>""</f>
        <v/>
      </c>
      <c r="C282" s="3" t="s">
        <v>32</v>
      </c>
      <c r="D282" s="3" t="s">
        <v>48</v>
      </c>
      <c r="E282" s="3" t="s">
        <v>33</v>
      </c>
      <c r="F282" s="3" t="s">
        <v>58</v>
      </c>
      <c r="G282" s="3" t="s">
        <v>83</v>
      </c>
      <c r="H282" s="3" t="s">
        <v>33</v>
      </c>
    </row>
    <row r="283" spans="2:8" x14ac:dyDescent="0.2">
      <c r="B283" s="5" t="str">
        <f>"OTITIS MEDIA"</f>
        <v>OTITIS MEDIA</v>
      </c>
      <c r="C283" s="3" t="s">
        <v>53</v>
      </c>
      <c r="D283" s="3" t="s">
        <v>16</v>
      </c>
      <c r="E283" s="3" t="s">
        <v>54</v>
      </c>
      <c r="F283" s="3" t="s">
        <v>55</v>
      </c>
      <c r="G283" s="3" t="s">
        <v>16</v>
      </c>
      <c r="H283" s="3" t="s">
        <v>62</v>
      </c>
    </row>
    <row r="284" spans="2:8" x14ac:dyDescent="0.2">
      <c r="B284" s="5" t="str">
        <f>""</f>
        <v/>
      </c>
      <c r="C284" s="3" t="s">
        <v>24</v>
      </c>
      <c r="D284" s="3" t="s">
        <v>49</v>
      </c>
      <c r="E284" s="3" t="s">
        <v>34</v>
      </c>
      <c r="F284" s="3" t="s">
        <v>58</v>
      </c>
      <c r="G284" s="3" t="s">
        <v>59</v>
      </c>
      <c r="H284" s="3" t="s">
        <v>23</v>
      </c>
    </row>
    <row r="285" spans="2:8" x14ac:dyDescent="0.2">
      <c r="B285" s="5" t="str">
        <f>"OVARIAN CANCER"</f>
        <v>OVARIAN CANCER</v>
      </c>
      <c r="C285" s="3" t="s">
        <v>356</v>
      </c>
      <c r="D285" s="3" t="s">
        <v>357</v>
      </c>
      <c r="E285" s="3" t="s">
        <v>29</v>
      </c>
      <c r="F285" s="3" t="s">
        <v>238</v>
      </c>
      <c r="G285" s="3" t="s">
        <v>358</v>
      </c>
      <c r="H285" s="3" t="s">
        <v>359</v>
      </c>
    </row>
    <row r="286" spans="2:8" x14ac:dyDescent="0.2">
      <c r="B286" s="5" t="str">
        <f>""</f>
        <v/>
      </c>
      <c r="C286" s="3" t="s">
        <v>99</v>
      </c>
      <c r="D286" s="3" t="s">
        <v>360</v>
      </c>
      <c r="E286" s="3" t="s">
        <v>33</v>
      </c>
      <c r="F286" s="3" t="s">
        <v>71</v>
      </c>
      <c r="G286" s="3" t="s">
        <v>168</v>
      </c>
      <c r="H286" s="3" t="s">
        <v>33</v>
      </c>
    </row>
    <row r="287" spans="2:8" x14ac:dyDescent="0.2">
      <c r="B287" s="5" t="str">
        <f>"PAIN CONDITIONS - CHRONIC"</f>
        <v>PAIN CONDITIONS - CHRONIC</v>
      </c>
      <c r="C287" s="3" t="s">
        <v>78</v>
      </c>
      <c r="D287" s="3" t="s">
        <v>104</v>
      </c>
      <c r="E287" s="3" t="s">
        <v>20</v>
      </c>
      <c r="F287" s="3" t="s">
        <v>16</v>
      </c>
      <c r="G287" s="3" t="s">
        <v>335</v>
      </c>
      <c r="H287" s="3" t="s">
        <v>361</v>
      </c>
    </row>
    <row r="288" spans="2:8" x14ac:dyDescent="0.2">
      <c r="B288" s="5" t="str">
        <f>""</f>
        <v/>
      </c>
      <c r="C288" s="3" t="s">
        <v>100</v>
      </c>
      <c r="D288" s="3" t="s">
        <v>50</v>
      </c>
      <c r="E288" s="3" t="s">
        <v>34</v>
      </c>
      <c r="F288" s="3" t="s">
        <v>58</v>
      </c>
      <c r="G288" s="3" t="s">
        <v>47</v>
      </c>
      <c r="H288" s="3" t="s">
        <v>184</v>
      </c>
    </row>
    <row r="289" spans="2:8" x14ac:dyDescent="0.2">
      <c r="B289" s="5" t="str">
        <f>"PAIN RESEARCH"</f>
        <v>PAIN RESEARCH</v>
      </c>
      <c r="C289" s="3" t="s">
        <v>85</v>
      </c>
      <c r="D289" s="3" t="s">
        <v>42</v>
      </c>
      <c r="E289" s="3" t="s">
        <v>37</v>
      </c>
      <c r="F289" s="3" t="s">
        <v>104</v>
      </c>
      <c r="G289" s="3" t="s">
        <v>130</v>
      </c>
      <c r="H289" s="3" t="s">
        <v>362</v>
      </c>
    </row>
    <row r="290" spans="2:8" x14ac:dyDescent="0.2">
      <c r="B290" s="5" t="str">
        <f>""</f>
        <v/>
      </c>
      <c r="C290" s="3" t="s">
        <v>100</v>
      </c>
      <c r="D290" s="3" t="s">
        <v>50</v>
      </c>
      <c r="E290" s="3" t="s">
        <v>33</v>
      </c>
      <c r="F290" s="3" t="s">
        <v>50</v>
      </c>
      <c r="G290" s="3" t="s">
        <v>21</v>
      </c>
      <c r="H290" s="3" t="s">
        <v>363</v>
      </c>
    </row>
    <row r="291" spans="2:8" x14ac:dyDescent="0.2">
      <c r="B291" s="5" t="str">
        <f>"PANCREATIC CANCER"</f>
        <v>PANCREATIC CANCER</v>
      </c>
      <c r="C291" s="3" t="s">
        <v>364</v>
      </c>
      <c r="D291" s="3" t="s">
        <v>365</v>
      </c>
      <c r="E291" s="3" t="s">
        <v>30</v>
      </c>
      <c r="F291" s="3" t="s">
        <v>366</v>
      </c>
      <c r="G291" s="3" t="s">
        <v>116</v>
      </c>
      <c r="H291" s="3" t="s">
        <v>42</v>
      </c>
    </row>
    <row r="292" spans="2:8" x14ac:dyDescent="0.2">
      <c r="B292" s="5" t="str">
        <f>""</f>
        <v/>
      </c>
      <c r="C292" s="3" t="s">
        <v>324</v>
      </c>
      <c r="D292" s="3" t="s">
        <v>25</v>
      </c>
      <c r="E292" s="3" t="s">
        <v>33</v>
      </c>
      <c r="F292" s="3" t="s">
        <v>32</v>
      </c>
      <c r="G292" s="3" t="s">
        <v>184</v>
      </c>
      <c r="H292" s="3" t="s">
        <v>82</v>
      </c>
    </row>
    <row r="293" spans="2:8" x14ac:dyDescent="0.2">
      <c r="B293" s="5" t="str">
        <f>"PARKINSON'S DISEASE"</f>
        <v>PARKINSON'S DISEASE</v>
      </c>
      <c r="C293" s="3" t="s">
        <v>35</v>
      </c>
      <c r="D293" s="3" t="s">
        <v>31</v>
      </c>
      <c r="E293" s="3" t="s">
        <v>54</v>
      </c>
      <c r="F293" s="3" t="s">
        <v>84</v>
      </c>
      <c r="G293" s="3" t="s">
        <v>101</v>
      </c>
      <c r="H293" s="3" t="s">
        <v>202</v>
      </c>
    </row>
    <row r="294" spans="2:8" x14ac:dyDescent="0.2">
      <c r="B294" s="5" t="str">
        <f>""</f>
        <v/>
      </c>
      <c r="C294" s="3" t="s">
        <v>100</v>
      </c>
      <c r="D294" s="3" t="s">
        <v>49</v>
      </c>
      <c r="E294" s="3" t="s">
        <v>34</v>
      </c>
      <c r="F294" s="3" t="s">
        <v>58</v>
      </c>
      <c r="G294" s="3" t="s">
        <v>59</v>
      </c>
      <c r="H294" s="3" t="s">
        <v>23</v>
      </c>
    </row>
    <row r="295" spans="2:8" x14ac:dyDescent="0.2">
      <c r="B295" s="5" t="str">
        <f>"PEDIATRIC"</f>
        <v>PEDIATRIC</v>
      </c>
      <c r="C295" s="3" t="s">
        <v>367</v>
      </c>
      <c r="D295" s="3" t="s">
        <v>368</v>
      </c>
      <c r="E295" s="3" t="s">
        <v>369</v>
      </c>
      <c r="F295" s="3" t="s">
        <v>236</v>
      </c>
      <c r="G295" s="3" t="s">
        <v>370</v>
      </c>
      <c r="H295" s="3" t="s">
        <v>371</v>
      </c>
    </row>
    <row r="296" spans="2:8" x14ac:dyDescent="0.2">
      <c r="B296" s="5" t="str">
        <f>""</f>
        <v/>
      </c>
      <c r="C296" s="3" t="s">
        <v>198</v>
      </c>
      <c r="D296" s="3" t="s">
        <v>372</v>
      </c>
      <c r="E296" s="3" t="s">
        <v>157</v>
      </c>
      <c r="F296" s="3" t="s">
        <v>148</v>
      </c>
      <c r="G296" s="3" t="s">
        <v>373</v>
      </c>
      <c r="H296" s="3" t="s">
        <v>247</v>
      </c>
    </row>
    <row r="297" spans="2:8" x14ac:dyDescent="0.2">
      <c r="B297" s="5" t="str">
        <f>"PEDIATRIC AIDS"</f>
        <v>PEDIATRIC AIDS</v>
      </c>
      <c r="C297" s="3" t="s">
        <v>91</v>
      </c>
      <c r="D297" s="3" t="s">
        <v>101</v>
      </c>
      <c r="E297" s="3" t="s">
        <v>20</v>
      </c>
      <c r="F297" s="3" t="s">
        <v>55</v>
      </c>
      <c r="G297" s="3" t="s">
        <v>56</v>
      </c>
      <c r="H297" s="3" t="s">
        <v>91</v>
      </c>
    </row>
    <row r="298" spans="2:8" x14ac:dyDescent="0.2">
      <c r="B298" s="5" t="str">
        <f>""</f>
        <v/>
      </c>
      <c r="C298" s="3" t="s">
        <v>24</v>
      </c>
      <c r="D298" s="3" t="s">
        <v>48</v>
      </c>
      <c r="E298" s="3" t="s">
        <v>34</v>
      </c>
      <c r="F298" s="3" t="s">
        <v>58</v>
      </c>
      <c r="G298" s="3" t="s">
        <v>59</v>
      </c>
      <c r="H298" s="3" t="s">
        <v>22</v>
      </c>
    </row>
    <row r="299" spans="2:8" x14ac:dyDescent="0.2">
      <c r="B299" s="5" t="str">
        <f>"PEDIATRIC CANCER"</f>
        <v>PEDIATRIC CANCER</v>
      </c>
      <c r="C299" s="3" t="s">
        <v>206</v>
      </c>
      <c r="D299" s="3" t="s">
        <v>374</v>
      </c>
      <c r="E299" s="3" t="s">
        <v>20</v>
      </c>
      <c r="F299" s="3" t="s">
        <v>352</v>
      </c>
      <c r="G299" s="3" t="s">
        <v>357</v>
      </c>
      <c r="H299" s="3" t="s">
        <v>375</v>
      </c>
    </row>
    <row r="300" spans="2:8" x14ac:dyDescent="0.2">
      <c r="B300" s="5" t="str">
        <f>""</f>
        <v/>
      </c>
      <c r="C300" s="3" t="s">
        <v>99</v>
      </c>
      <c r="D300" s="3" t="s">
        <v>48</v>
      </c>
      <c r="E300" s="3" t="s">
        <v>34</v>
      </c>
      <c r="F300" s="3" t="s">
        <v>32</v>
      </c>
      <c r="G300" s="3" t="s">
        <v>150</v>
      </c>
      <c r="H300" s="3" t="s">
        <v>32</v>
      </c>
    </row>
    <row r="301" spans="2:8" x14ac:dyDescent="0.2">
      <c r="B301" s="5" t="str">
        <f>"PEDIATRIC RESEARCH INITIATIVE"</f>
        <v>PEDIATRIC RESEARCH INITIATIVE</v>
      </c>
      <c r="C301" s="3" t="s">
        <v>174</v>
      </c>
      <c r="D301" s="3" t="s">
        <v>376</v>
      </c>
      <c r="E301" s="3" t="s">
        <v>377</v>
      </c>
      <c r="F301" s="3" t="s">
        <v>295</v>
      </c>
      <c r="G301" s="3" t="s">
        <v>378</v>
      </c>
      <c r="H301" s="3" t="s">
        <v>97</v>
      </c>
    </row>
    <row r="302" spans="2:8" x14ac:dyDescent="0.2">
      <c r="B302" s="5" t="str">
        <f>""</f>
        <v/>
      </c>
      <c r="C302" s="3" t="s">
        <v>58</v>
      </c>
      <c r="D302" s="3" t="s">
        <v>47</v>
      </c>
      <c r="E302" s="3" t="s">
        <v>23</v>
      </c>
      <c r="F302" s="3" t="s">
        <v>50</v>
      </c>
      <c r="G302" s="3" t="s">
        <v>21</v>
      </c>
      <c r="H302" s="3" t="s">
        <v>82</v>
      </c>
    </row>
    <row r="303" spans="2:8" x14ac:dyDescent="0.2">
      <c r="B303" s="5" t="str">
        <f>"PERINATAL - BIRTH - PRETERM (LBW"</f>
        <v>PERINATAL - BIRTH - PRETERM (LBW</v>
      </c>
      <c r="C303" s="3" t="s">
        <v>88</v>
      </c>
      <c r="D303" s="3" t="s">
        <v>95</v>
      </c>
      <c r="E303" s="3" t="s">
        <v>20</v>
      </c>
      <c r="F303" s="3" t="s">
        <v>140</v>
      </c>
      <c r="G303" s="3" t="s">
        <v>101</v>
      </c>
      <c r="H303" s="3" t="s">
        <v>78</v>
      </c>
    </row>
    <row r="304" spans="2:8" x14ac:dyDescent="0.2">
      <c r="B304" s="5" t="str">
        <f>""</f>
        <v/>
      </c>
      <c r="C304" s="3" t="s">
        <v>24</v>
      </c>
      <c r="D304" s="3" t="s">
        <v>50</v>
      </c>
      <c r="E304" s="3" t="s">
        <v>34</v>
      </c>
      <c r="F304" s="3" t="s">
        <v>58</v>
      </c>
      <c r="G304" s="3" t="s">
        <v>83</v>
      </c>
      <c r="H304" s="3" t="s">
        <v>82</v>
      </c>
    </row>
    <row r="305" spans="2:8" x14ac:dyDescent="0.2">
      <c r="B305" s="5" t="str">
        <f>"PERINATAL - NEONATAL RESPIRATORY"</f>
        <v>PERINATAL - NEONATAL RESPIRATORY</v>
      </c>
      <c r="C305" s="3" t="s">
        <v>53</v>
      </c>
      <c r="D305" s="3" t="s">
        <v>16</v>
      </c>
      <c r="E305" s="3" t="s">
        <v>54</v>
      </c>
      <c r="F305" s="3" t="s">
        <v>61</v>
      </c>
      <c r="G305" s="3" t="s">
        <v>56</v>
      </c>
      <c r="H305" s="3" t="s">
        <v>62</v>
      </c>
    </row>
    <row r="306" spans="2:8" x14ac:dyDescent="0.2">
      <c r="B306" s="5" t="str">
        <f>""</f>
        <v/>
      </c>
      <c r="C306" s="3" t="s">
        <v>24</v>
      </c>
      <c r="D306" s="3" t="s">
        <v>49</v>
      </c>
      <c r="E306" s="3" t="s">
        <v>34</v>
      </c>
      <c r="F306" s="3" t="s">
        <v>61</v>
      </c>
      <c r="G306" s="3" t="s">
        <v>59</v>
      </c>
      <c r="H306" s="3" t="s">
        <v>23</v>
      </c>
    </row>
    <row r="307" spans="2:8" x14ac:dyDescent="0.2">
      <c r="B307" s="5" t="str">
        <f>"PERINATAL PERIOD - CONDITIONS OR"</f>
        <v>PERINATAL PERIOD - CONDITIONS OR</v>
      </c>
      <c r="C307" s="3" t="s">
        <v>188</v>
      </c>
      <c r="D307" s="3" t="s">
        <v>335</v>
      </c>
      <c r="E307" s="3" t="s">
        <v>28</v>
      </c>
      <c r="F307" s="3" t="s">
        <v>105</v>
      </c>
      <c r="G307" s="3" t="s">
        <v>54</v>
      </c>
      <c r="H307" s="3" t="s">
        <v>37</v>
      </c>
    </row>
    <row r="308" spans="2:8" x14ac:dyDescent="0.2">
      <c r="B308" s="5" t="str">
        <f>""</f>
        <v/>
      </c>
      <c r="C308" s="3" t="s">
        <v>100</v>
      </c>
      <c r="D308" s="3" t="s">
        <v>32</v>
      </c>
      <c r="E308" s="3" t="s">
        <v>34</v>
      </c>
      <c r="F308" s="3" t="s">
        <v>50</v>
      </c>
      <c r="G308" s="3" t="s">
        <v>83</v>
      </c>
      <c r="H308" s="3" t="s">
        <v>82</v>
      </c>
    </row>
    <row r="309" spans="2:8" x14ac:dyDescent="0.2">
      <c r="B309" s="5" t="str">
        <f>"PERIPHERAL NEUROPATHY"</f>
        <v>PERIPHERAL NEUROPATHY</v>
      </c>
      <c r="C309" s="3" t="s">
        <v>88</v>
      </c>
      <c r="D309" s="3" t="s">
        <v>56</v>
      </c>
      <c r="E309" s="3" t="s">
        <v>61</v>
      </c>
      <c r="F309" s="3" t="s">
        <v>78</v>
      </c>
      <c r="G309" s="3" t="s">
        <v>29</v>
      </c>
      <c r="H309" s="3" t="s">
        <v>79</v>
      </c>
    </row>
    <row r="310" spans="2:8" x14ac:dyDescent="0.2">
      <c r="B310" s="5" t="str">
        <f>""</f>
        <v/>
      </c>
      <c r="C310" s="3" t="s">
        <v>22</v>
      </c>
      <c r="D310" s="3" t="s">
        <v>49</v>
      </c>
      <c r="E310" s="3" t="s">
        <v>61</v>
      </c>
      <c r="F310" s="3" t="s">
        <v>58</v>
      </c>
      <c r="G310" s="3" t="s">
        <v>25</v>
      </c>
      <c r="H310" s="3" t="s">
        <v>34</v>
      </c>
    </row>
    <row r="311" spans="2:8" x14ac:dyDescent="0.2">
      <c r="B311" s="5" t="str">
        <f>"PHYSICAL REHABILITATION"</f>
        <v>PHYSICAL REHABILITATION</v>
      </c>
      <c r="C311" s="3" t="s">
        <v>53</v>
      </c>
      <c r="D311" s="3" t="s">
        <v>61</v>
      </c>
      <c r="E311" s="3" t="s">
        <v>54</v>
      </c>
      <c r="F311" s="3" t="s">
        <v>61</v>
      </c>
      <c r="G311" s="3" t="s">
        <v>16</v>
      </c>
      <c r="H311" s="3" t="s">
        <v>379</v>
      </c>
    </row>
    <row r="312" spans="2:8" x14ac:dyDescent="0.2">
      <c r="B312" s="5" t="str">
        <f>""</f>
        <v/>
      </c>
      <c r="C312" s="3" t="s">
        <v>24</v>
      </c>
      <c r="D312" s="3" t="s">
        <v>61</v>
      </c>
      <c r="E312" s="3" t="s">
        <v>34</v>
      </c>
      <c r="F312" s="3" t="s">
        <v>61</v>
      </c>
      <c r="G312" s="3" t="s">
        <v>59</v>
      </c>
      <c r="H312" s="3" t="s">
        <v>41</v>
      </c>
    </row>
    <row r="313" spans="2:8" x14ac:dyDescent="0.2">
      <c r="B313" s="5" t="str">
        <f>"PICK'S DISEASE"</f>
        <v>PICK'S DISEASE</v>
      </c>
      <c r="C313" s="3" t="s">
        <v>91</v>
      </c>
      <c r="D313" s="3" t="s">
        <v>61</v>
      </c>
      <c r="E313" s="3" t="s">
        <v>61</v>
      </c>
      <c r="F313" s="3" t="s">
        <v>61</v>
      </c>
      <c r="G313" s="3" t="s">
        <v>61</v>
      </c>
      <c r="H313" s="3" t="s">
        <v>61</v>
      </c>
    </row>
    <row r="314" spans="2:8" x14ac:dyDescent="0.2">
      <c r="B314" s="5" t="str">
        <f>""</f>
        <v/>
      </c>
      <c r="C314" s="3" t="s">
        <v>24</v>
      </c>
      <c r="D314" s="3" t="s">
        <v>61</v>
      </c>
      <c r="E314" s="3" t="s">
        <v>61</v>
      </c>
      <c r="F314" s="3" t="s">
        <v>61</v>
      </c>
      <c r="G314" s="3" t="s">
        <v>61</v>
      </c>
      <c r="H314" s="3" t="s">
        <v>61</v>
      </c>
    </row>
    <row r="315" spans="2:8" x14ac:dyDescent="0.2">
      <c r="B315" s="5" t="str">
        <f>"PNEUMONIA"</f>
        <v>PNEUMONIA</v>
      </c>
      <c r="C315" s="3" t="s">
        <v>88</v>
      </c>
      <c r="D315" s="3" t="s">
        <v>20</v>
      </c>
      <c r="E315" s="3" t="s">
        <v>31</v>
      </c>
      <c r="F315" s="3" t="s">
        <v>78</v>
      </c>
      <c r="G315" s="3" t="s">
        <v>54</v>
      </c>
      <c r="H315" s="3" t="s">
        <v>119</v>
      </c>
    </row>
    <row r="316" spans="2:8" x14ac:dyDescent="0.2">
      <c r="B316" s="5" t="str">
        <f>""</f>
        <v/>
      </c>
      <c r="C316" s="3" t="s">
        <v>24</v>
      </c>
      <c r="D316" s="3" t="s">
        <v>48</v>
      </c>
      <c r="E316" s="3" t="s">
        <v>34</v>
      </c>
      <c r="F316" s="3" t="s">
        <v>58</v>
      </c>
      <c r="G316" s="3" t="s">
        <v>83</v>
      </c>
      <c r="H316" s="3" t="s">
        <v>34</v>
      </c>
    </row>
    <row r="317" spans="2:8" x14ac:dyDescent="0.2">
      <c r="B317" s="5" t="str">
        <f>"PNEUMONIA &amp; INFLUENZA"</f>
        <v>PNEUMONIA &amp; INFLUENZA</v>
      </c>
      <c r="C317" s="3" t="s">
        <v>140</v>
      </c>
      <c r="D317" s="3" t="s">
        <v>375</v>
      </c>
      <c r="E317" s="3" t="s">
        <v>42</v>
      </c>
      <c r="F317" s="3" t="s">
        <v>84</v>
      </c>
      <c r="G317" s="3" t="s">
        <v>42</v>
      </c>
      <c r="H317" s="3" t="s">
        <v>46</v>
      </c>
    </row>
    <row r="318" spans="2:8" x14ac:dyDescent="0.2">
      <c r="B318" s="5" t="str">
        <f>""</f>
        <v/>
      </c>
      <c r="C318" s="3" t="s">
        <v>22</v>
      </c>
      <c r="D318" s="3" t="s">
        <v>32</v>
      </c>
      <c r="E318" s="3" t="s">
        <v>23</v>
      </c>
      <c r="F318" s="3" t="s">
        <v>58</v>
      </c>
      <c r="G318" s="3" t="s">
        <v>59</v>
      </c>
      <c r="H318" s="3" t="s">
        <v>33</v>
      </c>
    </row>
    <row r="319" spans="2:8" x14ac:dyDescent="0.2">
      <c r="B319" s="5" t="str">
        <f>"POLYCYSTIC KIDNEY DISEASE"</f>
        <v>POLYCYSTIC KIDNEY DISEASE</v>
      </c>
      <c r="C319" s="3" t="s">
        <v>78</v>
      </c>
      <c r="D319" s="3" t="s">
        <v>16</v>
      </c>
      <c r="E319" s="3" t="s">
        <v>61</v>
      </c>
      <c r="F319" s="3" t="s">
        <v>55</v>
      </c>
      <c r="G319" s="3" t="s">
        <v>56</v>
      </c>
      <c r="H319" s="3" t="s">
        <v>62</v>
      </c>
    </row>
    <row r="320" spans="2:8" x14ac:dyDescent="0.2">
      <c r="B320" s="5" t="str">
        <f>""</f>
        <v/>
      </c>
      <c r="C320" s="3" t="s">
        <v>22</v>
      </c>
      <c r="D320" s="3" t="s">
        <v>49</v>
      </c>
      <c r="E320" s="3" t="s">
        <v>61</v>
      </c>
      <c r="F320" s="3" t="s">
        <v>58</v>
      </c>
      <c r="G320" s="3" t="s">
        <v>59</v>
      </c>
      <c r="H320" s="3" t="s">
        <v>23</v>
      </c>
    </row>
    <row r="321" spans="2:8" x14ac:dyDescent="0.2">
      <c r="B321" s="5" t="str">
        <f>"POST-TRAUMATIC STRESS DISORDER ("</f>
        <v>POST-TRAUMATIC STRESS DISORDER (</v>
      </c>
      <c r="C321" s="3" t="s">
        <v>91</v>
      </c>
      <c r="D321" s="3" t="s">
        <v>56</v>
      </c>
      <c r="E321" s="3" t="s">
        <v>54</v>
      </c>
      <c r="F321" s="3" t="s">
        <v>55</v>
      </c>
      <c r="G321" s="3" t="s">
        <v>61</v>
      </c>
      <c r="H321" s="3" t="s">
        <v>17</v>
      </c>
    </row>
    <row r="322" spans="2:8" x14ac:dyDescent="0.2">
      <c r="B322" s="5" t="str">
        <f>""</f>
        <v/>
      </c>
      <c r="C322" s="3" t="s">
        <v>24</v>
      </c>
      <c r="D322" s="3" t="s">
        <v>49</v>
      </c>
      <c r="E322" s="3" t="s">
        <v>34</v>
      </c>
      <c r="F322" s="3" t="s">
        <v>58</v>
      </c>
      <c r="G322" s="3" t="s">
        <v>61</v>
      </c>
      <c r="H322" s="3" t="s">
        <v>23</v>
      </c>
    </row>
    <row r="323" spans="2:8" x14ac:dyDescent="0.2">
      <c r="B323" s="5" t="str">
        <f>"PROSTATE CANCER"</f>
        <v>PROSTATE CANCER</v>
      </c>
      <c r="C323" s="3" t="s">
        <v>380</v>
      </c>
      <c r="D323" s="3" t="s">
        <v>381</v>
      </c>
      <c r="E323" s="3" t="s">
        <v>174</v>
      </c>
      <c r="F323" s="3" t="s">
        <v>382</v>
      </c>
      <c r="G323" s="3" t="s">
        <v>383</v>
      </c>
      <c r="H323" s="3" t="s">
        <v>384</v>
      </c>
    </row>
    <row r="324" spans="2:8" x14ac:dyDescent="0.2">
      <c r="B324" s="5" t="str">
        <f>""</f>
        <v/>
      </c>
      <c r="C324" s="3" t="s">
        <v>385</v>
      </c>
      <c r="D324" s="3" t="s">
        <v>149</v>
      </c>
      <c r="E324" s="3" t="s">
        <v>58</v>
      </c>
      <c r="F324" s="3" t="s">
        <v>386</v>
      </c>
      <c r="G324" s="3" t="s">
        <v>198</v>
      </c>
      <c r="H324" s="3" t="s">
        <v>387</v>
      </c>
    </row>
    <row r="325" spans="2:8" x14ac:dyDescent="0.2">
      <c r="B325" s="5" t="str">
        <f>"PSORIASIS"</f>
        <v>PSORIASIS</v>
      </c>
      <c r="C325" s="3" t="s">
        <v>78</v>
      </c>
      <c r="D325" s="3" t="s">
        <v>104</v>
      </c>
      <c r="E325" s="3" t="s">
        <v>54</v>
      </c>
      <c r="F325" s="3" t="s">
        <v>78</v>
      </c>
      <c r="G325" s="3" t="s">
        <v>54</v>
      </c>
      <c r="H325" s="3" t="s">
        <v>57</v>
      </c>
    </row>
    <row r="326" spans="2:8" x14ac:dyDescent="0.2">
      <c r="B326" s="5" t="str">
        <f>""</f>
        <v/>
      </c>
      <c r="C326" s="3" t="s">
        <v>24</v>
      </c>
      <c r="D326" s="3" t="s">
        <v>58</v>
      </c>
      <c r="E326" s="3" t="s">
        <v>34</v>
      </c>
      <c r="F326" s="3" t="s">
        <v>58</v>
      </c>
      <c r="G326" s="3" t="s">
        <v>59</v>
      </c>
      <c r="H326" s="3" t="s">
        <v>60</v>
      </c>
    </row>
    <row r="327" spans="2:8" x14ac:dyDescent="0.2">
      <c r="B327" s="5" t="str">
        <f>"RARE DISEASES"</f>
        <v>RARE DISEASES</v>
      </c>
      <c r="C327" s="3" t="s">
        <v>388</v>
      </c>
      <c r="D327" s="3" t="s">
        <v>389</v>
      </c>
      <c r="E327" s="3" t="s">
        <v>130</v>
      </c>
      <c r="F327" s="3" t="s">
        <v>390</v>
      </c>
      <c r="G327" s="3" t="s">
        <v>391</v>
      </c>
      <c r="H327" s="3" t="s">
        <v>392</v>
      </c>
    </row>
    <row r="328" spans="2:8" x14ac:dyDescent="0.2">
      <c r="B328" s="5" t="str">
        <f>""</f>
        <v/>
      </c>
      <c r="C328" s="3" t="s">
        <v>393</v>
      </c>
      <c r="D328" s="3" t="s">
        <v>293</v>
      </c>
      <c r="E328" s="3" t="s">
        <v>100</v>
      </c>
      <c r="F328" s="3" t="s">
        <v>394</v>
      </c>
      <c r="G328" s="3" t="s">
        <v>395</v>
      </c>
      <c r="H328" s="3" t="s">
        <v>396</v>
      </c>
    </row>
    <row r="329" spans="2:8" x14ac:dyDescent="0.2">
      <c r="B329" s="5" t="str">
        <f>"REGENERATIVE MEDICINE"</f>
        <v>REGENERATIVE MEDICINE</v>
      </c>
      <c r="C329" s="3" t="s">
        <v>397</v>
      </c>
      <c r="D329" s="3" t="s">
        <v>97</v>
      </c>
      <c r="E329" s="3" t="s">
        <v>54</v>
      </c>
      <c r="F329" s="3" t="s">
        <v>54</v>
      </c>
      <c r="G329" s="3" t="s">
        <v>307</v>
      </c>
      <c r="H329" s="3" t="s">
        <v>140</v>
      </c>
    </row>
    <row r="330" spans="2:8" x14ac:dyDescent="0.2">
      <c r="B330" s="5" t="str">
        <f>""</f>
        <v/>
      </c>
      <c r="C330" s="3" t="s">
        <v>198</v>
      </c>
      <c r="D330" s="3" t="s">
        <v>49</v>
      </c>
      <c r="E330" s="3" t="s">
        <v>34</v>
      </c>
      <c r="F330" s="3" t="s">
        <v>58</v>
      </c>
      <c r="G330" s="3" t="s">
        <v>360</v>
      </c>
      <c r="H330" s="3" t="s">
        <v>60</v>
      </c>
    </row>
    <row r="331" spans="2:8" x14ac:dyDescent="0.2">
      <c r="B331" s="5" t="str">
        <f>"REHABILITATION"</f>
        <v>REHABILITATION</v>
      </c>
      <c r="C331" s="3" t="s">
        <v>180</v>
      </c>
      <c r="D331" s="3" t="s">
        <v>95</v>
      </c>
      <c r="E331" s="3" t="s">
        <v>204</v>
      </c>
      <c r="F331" s="3" t="s">
        <v>188</v>
      </c>
      <c r="G331" s="3" t="s">
        <v>95</v>
      </c>
      <c r="H331" s="3" t="s">
        <v>398</v>
      </c>
    </row>
    <row r="332" spans="2:8" x14ac:dyDescent="0.2">
      <c r="B332" s="5" t="str">
        <f>""</f>
        <v/>
      </c>
      <c r="C332" s="3" t="s">
        <v>24</v>
      </c>
      <c r="D332" s="3" t="s">
        <v>49</v>
      </c>
      <c r="E332" s="3" t="s">
        <v>33</v>
      </c>
      <c r="F332" s="3" t="s">
        <v>58</v>
      </c>
      <c r="G332" s="3" t="s">
        <v>175</v>
      </c>
      <c r="H332" s="3" t="s">
        <v>399</v>
      </c>
    </row>
    <row r="333" spans="2:8" x14ac:dyDescent="0.2">
      <c r="B333" s="5" t="str">
        <f>"RETT SYNDROME"</f>
        <v>RETT SYNDROME</v>
      </c>
      <c r="C333" s="3" t="s">
        <v>53</v>
      </c>
      <c r="D333" s="3" t="s">
        <v>85</v>
      </c>
      <c r="E333" s="3" t="s">
        <v>61</v>
      </c>
      <c r="F333" s="3" t="s">
        <v>61</v>
      </c>
      <c r="G333" s="3" t="s">
        <v>61</v>
      </c>
      <c r="H333" s="3" t="s">
        <v>62</v>
      </c>
    </row>
    <row r="334" spans="2:8" x14ac:dyDescent="0.2">
      <c r="B334" s="5" t="str">
        <f>""</f>
        <v/>
      </c>
      <c r="C334" s="3" t="s">
        <v>24</v>
      </c>
      <c r="D334" s="3" t="s">
        <v>49</v>
      </c>
      <c r="E334" s="3" t="s">
        <v>61</v>
      </c>
      <c r="F334" s="3" t="s">
        <v>61</v>
      </c>
      <c r="G334" s="3" t="s">
        <v>61</v>
      </c>
      <c r="H334" s="3" t="s">
        <v>23</v>
      </c>
    </row>
    <row r="335" spans="2:8" x14ac:dyDescent="0.2">
      <c r="B335" s="5" t="str">
        <f>"RHEUMATOID ARTHRITIS"</f>
        <v>RHEUMATOID ARTHRITIS</v>
      </c>
      <c r="C335" s="3" t="s">
        <v>75</v>
      </c>
      <c r="D335" s="3" t="s">
        <v>30</v>
      </c>
      <c r="E335" s="3" t="s">
        <v>54</v>
      </c>
      <c r="F335" s="3" t="s">
        <v>78</v>
      </c>
      <c r="G335" s="3" t="s">
        <v>31</v>
      </c>
      <c r="H335" s="3" t="s">
        <v>57</v>
      </c>
    </row>
    <row r="336" spans="2:8" x14ac:dyDescent="0.2">
      <c r="B336" s="5" t="str">
        <f>""</f>
        <v/>
      </c>
      <c r="C336" s="3" t="s">
        <v>24</v>
      </c>
      <c r="D336" s="3" t="s">
        <v>100</v>
      </c>
      <c r="E336" s="3" t="s">
        <v>34</v>
      </c>
      <c r="F336" s="3" t="s">
        <v>58</v>
      </c>
      <c r="G336" s="3" t="s">
        <v>25</v>
      </c>
      <c r="H336" s="3" t="s">
        <v>60</v>
      </c>
    </row>
    <row r="337" spans="2:8" x14ac:dyDescent="0.2">
      <c r="B337" s="5" t="str">
        <f>"RURAL HEALTH"</f>
        <v>RURAL HEALTH</v>
      </c>
      <c r="C337" s="3" t="s">
        <v>53</v>
      </c>
      <c r="D337" s="3" t="s">
        <v>30</v>
      </c>
      <c r="E337" s="3" t="s">
        <v>30</v>
      </c>
      <c r="F337" s="3" t="s">
        <v>188</v>
      </c>
      <c r="G337" s="3" t="s">
        <v>101</v>
      </c>
      <c r="H337" s="3" t="s">
        <v>177</v>
      </c>
    </row>
    <row r="338" spans="2:8" x14ac:dyDescent="0.2">
      <c r="B338" s="5" t="str">
        <f>""</f>
        <v/>
      </c>
      <c r="C338" s="3" t="s">
        <v>24</v>
      </c>
      <c r="D338" s="3" t="s">
        <v>21</v>
      </c>
      <c r="E338" s="3" t="s">
        <v>34</v>
      </c>
      <c r="F338" s="3" t="s">
        <v>58</v>
      </c>
      <c r="G338" s="3" t="s">
        <v>59</v>
      </c>
      <c r="H338" s="3" t="s">
        <v>25</v>
      </c>
    </row>
    <row r="339" spans="2:8" x14ac:dyDescent="0.2">
      <c r="B339" s="5" t="str">
        <f>"SCHIZOPHRENIA"</f>
        <v>SCHIZOPHRENIA</v>
      </c>
      <c r="C339" s="3" t="s">
        <v>75</v>
      </c>
      <c r="D339" s="3" t="s">
        <v>31</v>
      </c>
      <c r="E339" s="3" t="s">
        <v>31</v>
      </c>
      <c r="F339" s="3" t="s">
        <v>55</v>
      </c>
      <c r="G339" s="3" t="s">
        <v>56</v>
      </c>
      <c r="H339" s="3" t="s">
        <v>78</v>
      </c>
    </row>
    <row r="340" spans="2:8" x14ac:dyDescent="0.2">
      <c r="B340" s="5" t="str">
        <f>""</f>
        <v/>
      </c>
      <c r="C340" s="3" t="s">
        <v>24</v>
      </c>
      <c r="D340" s="3" t="s">
        <v>50</v>
      </c>
      <c r="E340" s="3" t="s">
        <v>34</v>
      </c>
      <c r="F340" s="3" t="s">
        <v>58</v>
      </c>
      <c r="G340" s="3" t="s">
        <v>59</v>
      </c>
      <c r="H340" s="3" t="s">
        <v>22</v>
      </c>
    </row>
    <row r="341" spans="2:8" x14ac:dyDescent="0.2">
      <c r="B341" s="5" t="str">
        <f>"SCLERODERMA"</f>
        <v>SCLERODERMA</v>
      </c>
      <c r="C341" s="3" t="s">
        <v>53</v>
      </c>
      <c r="D341" s="3" t="s">
        <v>104</v>
      </c>
      <c r="E341" s="3" t="s">
        <v>61</v>
      </c>
      <c r="F341" s="3" t="s">
        <v>55</v>
      </c>
      <c r="G341" s="3" t="s">
        <v>56</v>
      </c>
      <c r="H341" s="3" t="s">
        <v>110</v>
      </c>
    </row>
    <row r="342" spans="2:8" x14ac:dyDescent="0.2">
      <c r="B342" s="5" t="str">
        <f>""</f>
        <v/>
      </c>
      <c r="C342" s="3" t="s">
        <v>24</v>
      </c>
      <c r="D342" s="3" t="s">
        <v>100</v>
      </c>
      <c r="E342" s="3" t="s">
        <v>61</v>
      </c>
      <c r="F342" s="3" t="s">
        <v>58</v>
      </c>
      <c r="G342" s="3" t="s">
        <v>59</v>
      </c>
      <c r="H342" s="3" t="s">
        <v>60</v>
      </c>
    </row>
    <row r="343" spans="2:8" x14ac:dyDescent="0.2">
      <c r="B343" s="5" t="str">
        <f>"SEPTICEMIA"</f>
        <v>SEPTICEMIA</v>
      </c>
      <c r="C343" s="3" t="s">
        <v>88</v>
      </c>
      <c r="D343" s="3" t="s">
        <v>56</v>
      </c>
      <c r="E343" s="3" t="s">
        <v>54</v>
      </c>
      <c r="F343" s="3" t="s">
        <v>78</v>
      </c>
      <c r="G343" s="3" t="s">
        <v>79</v>
      </c>
      <c r="H343" s="3" t="s">
        <v>119</v>
      </c>
    </row>
    <row r="344" spans="2:8" x14ac:dyDescent="0.2">
      <c r="B344" s="5" t="str">
        <f>""</f>
        <v/>
      </c>
      <c r="C344" s="3" t="s">
        <v>100</v>
      </c>
      <c r="D344" s="3" t="s">
        <v>49</v>
      </c>
      <c r="E344" s="3" t="s">
        <v>34</v>
      </c>
      <c r="F344" s="3" t="s">
        <v>58</v>
      </c>
      <c r="G344" s="3" t="s">
        <v>59</v>
      </c>
      <c r="H344" s="3" t="s">
        <v>23</v>
      </c>
    </row>
    <row r="345" spans="2:8" x14ac:dyDescent="0.2">
      <c r="B345" s="5" t="str">
        <f>"SERIOUS MENTAL ILLNESS"</f>
        <v>SERIOUS MENTAL ILLNESS</v>
      </c>
      <c r="C345" s="3" t="s">
        <v>75</v>
      </c>
      <c r="D345" s="3" t="s">
        <v>20</v>
      </c>
      <c r="E345" s="3" t="s">
        <v>20</v>
      </c>
      <c r="F345" s="3" t="s">
        <v>55</v>
      </c>
      <c r="G345" s="3" t="s">
        <v>56</v>
      </c>
      <c r="H345" s="3" t="s">
        <v>400</v>
      </c>
    </row>
    <row r="346" spans="2:8" x14ac:dyDescent="0.2">
      <c r="B346" s="5" t="str">
        <f>""</f>
        <v/>
      </c>
      <c r="C346" s="3" t="s">
        <v>24</v>
      </c>
      <c r="D346" s="3" t="s">
        <v>50</v>
      </c>
      <c r="E346" s="3" t="s">
        <v>34</v>
      </c>
      <c r="F346" s="3" t="s">
        <v>58</v>
      </c>
      <c r="G346" s="3" t="s">
        <v>59</v>
      </c>
      <c r="H346" s="3" t="s">
        <v>34</v>
      </c>
    </row>
    <row r="347" spans="2:8" x14ac:dyDescent="0.2">
      <c r="B347" s="5" t="str">
        <f>"SEXUAL AND GENDER MINORITIES (SG"</f>
        <v>SEXUAL AND GENDER MINORITIES (SG</v>
      </c>
      <c r="C347" s="3" t="s">
        <v>53</v>
      </c>
      <c r="D347" s="3" t="s">
        <v>31</v>
      </c>
      <c r="E347" s="3" t="s">
        <v>31</v>
      </c>
      <c r="F347" s="3" t="s">
        <v>55</v>
      </c>
      <c r="G347" s="3" t="s">
        <v>56</v>
      </c>
      <c r="H347" s="3" t="s">
        <v>17</v>
      </c>
    </row>
    <row r="348" spans="2:8" x14ac:dyDescent="0.2">
      <c r="B348" s="5" t="str">
        <f>""</f>
        <v/>
      </c>
      <c r="C348" s="3" t="s">
        <v>24</v>
      </c>
      <c r="D348" s="3" t="s">
        <v>50</v>
      </c>
      <c r="E348" s="3" t="s">
        <v>34</v>
      </c>
      <c r="F348" s="3" t="s">
        <v>58</v>
      </c>
      <c r="G348" s="3" t="s">
        <v>59</v>
      </c>
      <c r="H348" s="3" t="s">
        <v>60</v>
      </c>
    </row>
    <row r="349" spans="2:8" x14ac:dyDescent="0.2">
      <c r="B349" s="5" t="str">
        <f>"SEXUALLY TRANSMITTED DISEASES/HE"</f>
        <v>SEXUALLY TRANSMITTED DISEASES/HE</v>
      </c>
      <c r="C349" s="3" t="s">
        <v>104</v>
      </c>
      <c r="D349" s="3" t="s">
        <v>401</v>
      </c>
      <c r="E349" s="3" t="s">
        <v>402</v>
      </c>
      <c r="F349" s="3" t="s">
        <v>403</v>
      </c>
      <c r="G349" s="3" t="s">
        <v>246</v>
      </c>
      <c r="H349" s="3" t="s">
        <v>30</v>
      </c>
    </row>
    <row r="350" spans="2:8" x14ac:dyDescent="0.2">
      <c r="B350" s="5" t="str">
        <f>""</f>
        <v/>
      </c>
      <c r="C350" s="3" t="s">
        <v>82</v>
      </c>
      <c r="D350" s="3" t="s">
        <v>184</v>
      </c>
      <c r="E350" s="3" t="s">
        <v>50</v>
      </c>
      <c r="F350" s="3" t="s">
        <v>184</v>
      </c>
      <c r="G350" s="3" t="s">
        <v>83</v>
      </c>
      <c r="H350" s="3" t="s">
        <v>34</v>
      </c>
    </row>
    <row r="351" spans="2:8" x14ac:dyDescent="0.2">
      <c r="B351" s="5" t="str">
        <f>"SICKLE CELL DISEASE"</f>
        <v>SICKLE CELL DISEASE</v>
      </c>
      <c r="C351" s="3" t="s">
        <v>53</v>
      </c>
      <c r="D351" s="3" t="s">
        <v>16</v>
      </c>
      <c r="E351" s="3" t="s">
        <v>54</v>
      </c>
      <c r="F351" s="3" t="s">
        <v>55</v>
      </c>
      <c r="G351" s="3" t="s">
        <v>101</v>
      </c>
      <c r="H351" s="3" t="s">
        <v>202</v>
      </c>
    </row>
    <row r="352" spans="2:8" x14ac:dyDescent="0.2">
      <c r="B352" s="5" t="str">
        <f>""</f>
        <v/>
      </c>
      <c r="C352" s="3" t="s">
        <v>24</v>
      </c>
      <c r="D352" s="3" t="s">
        <v>49</v>
      </c>
      <c r="E352" s="3" t="s">
        <v>34</v>
      </c>
      <c r="F352" s="3" t="s">
        <v>58</v>
      </c>
      <c r="G352" s="3" t="s">
        <v>59</v>
      </c>
      <c r="H352" s="3" t="s">
        <v>60</v>
      </c>
    </row>
    <row r="353" spans="2:8" x14ac:dyDescent="0.2">
      <c r="B353" s="5" t="str">
        <f>"SLEEP RESEARCH"</f>
        <v>SLEEP RESEARCH</v>
      </c>
      <c r="C353" s="3" t="s">
        <v>84</v>
      </c>
      <c r="D353" s="3" t="s">
        <v>246</v>
      </c>
      <c r="E353" s="3" t="s">
        <v>29</v>
      </c>
      <c r="F353" s="3" t="s">
        <v>78</v>
      </c>
      <c r="G353" s="3" t="s">
        <v>56</v>
      </c>
      <c r="H353" s="3" t="s">
        <v>28</v>
      </c>
    </row>
    <row r="354" spans="2:8" x14ac:dyDescent="0.2">
      <c r="B354" s="5" t="str">
        <f>""</f>
        <v/>
      </c>
      <c r="C354" s="3" t="s">
        <v>58</v>
      </c>
      <c r="D354" s="3" t="s">
        <v>48</v>
      </c>
      <c r="E354" s="3" t="s">
        <v>34</v>
      </c>
      <c r="F354" s="3" t="s">
        <v>58</v>
      </c>
      <c r="G354" s="3" t="s">
        <v>59</v>
      </c>
      <c r="H354" s="3" t="s">
        <v>100</v>
      </c>
    </row>
    <row r="355" spans="2:8" x14ac:dyDescent="0.2">
      <c r="B355" s="5" t="str">
        <f>"SMALL POX"</f>
        <v>SMALL POX</v>
      </c>
      <c r="C355" s="3" t="s">
        <v>53</v>
      </c>
      <c r="D355" s="3" t="s">
        <v>56</v>
      </c>
      <c r="E355" s="3" t="s">
        <v>54</v>
      </c>
      <c r="F355" s="3" t="s">
        <v>61</v>
      </c>
      <c r="G355" s="3" t="s">
        <v>56</v>
      </c>
      <c r="H355" s="3" t="s">
        <v>61</v>
      </c>
    </row>
    <row r="356" spans="2:8" x14ac:dyDescent="0.2">
      <c r="B356" s="5" t="str">
        <f>""</f>
        <v/>
      </c>
      <c r="C356" s="3" t="s">
        <v>24</v>
      </c>
      <c r="D356" s="3" t="s">
        <v>49</v>
      </c>
      <c r="E356" s="3" t="s">
        <v>34</v>
      </c>
      <c r="F356" s="3" t="s">
        <v>61</v>
      </c>
      <c r="G356" s="3" t="s">
        <v>59</v>
      </c>
      <c r="H356" s="3" t="s">
        <v>61</v>
      </c>
    </row>
    <row r="357" spans="2:8" x14ac:dyDescent="0.2">
      <c r="B357" s="5" t="str">
        <f>"SMOKING AND HEALTH"</f>
        <v>SMOKING AND HEALTH</v>
      </c>
      <c r="C357" s="3" t="s">
        <v>188</v>
      </c>
      <c r="D357" s="3" t="s">
        <v>404</v>
      </c>
      <c r="E357" s="3" t="s">
        <v>405</v>
      </c>
      <c r="F357" s="3" t="s">
        <v>169</v>
      </c>
      <c r="G357" s="3" t="s">
        <v>101</v>
      </c>
      <c r="H357" s="3" t="s">
        <v>93</v>
      </c>
    </row>
    <row r="358" spans="2:8" x14ac:dyDescent="0.2">
      <c r="B358" s="5" t="str">
        <f>""</f>
        <v/>
      </c>
      <c r="C358" s="3" t="s">
        <v>100</v>
      </c>
      <c r="D358" s="3" t="s">
        <v>197</v>
      </c>
      <c r="E358" s="3" t="s">
        <v>406</v>
      </c>
      <c r="F358" s="3" t="s">
        <v>58</v>
      </c>
      <c r="G358" s="3" t="s">
        <v>59</v>
      </c>
      <c r="H358" s="3" t="s">
        <v>24</v>
      </c>
    </row>
    <row r="359" spans="2:8" x14ac:dyDescent="0.2">
      <c r="B359" s="5" t="str">
        <f>"SPINA BIFIDA"</f>
        <v>SPINA BIFIDA</v>
      </c>
      <c r="C359" s="3" t="s">
        <v>53</v>
      </c>
      <c r="D359" s="3" t="s">
        <v>85</v>
      </c>
      <c r="E359" s="3" t="s">
        <v>54</v>
      </c>
      <c r="F359" s="3" t="s">
        <v>55</v>
      </c>
      <c r="G359" s="3" t="s">
        <v>61</v>
      </c>
      <c r="H359" s="3" t="s">
        <v>62</v>
      </c>
    </row>
    <row r="360" spans="2:8" x14ac:dyDescent="0.2">
      <c r="B360" s="5" t="str">
        <f>""</f>
        <v/>
      </c>
      <c r="C360" s="3" t="s">
        <v>24</v>
      </c>
      <c r="D360" s="3" t="s">
        <v>49</v>
      </c>
      <c r="E360" s="3" t="s">
        <v>34</v>
      </c>
      <c r="F360" s="3" t="s">
        <v>58</v>
      </c>
      <c r="G360" s="3" t="s">
        <v>61</v>
      </c>
      <c r="H360" s="3" t="s">
        <v>23</v>
      </c>
    </row>
    <row r="361" spans="2:8" x14ac:dyDescent="0.2">
      <c r="B361" s="5" t="str">
        <f>"SPINAL CORD INJURY"</f>
        <v>SPINAL CORD INJURY</v>
      </c>
      <c r="C361" s="3" t="s">
        <v>180</v>
      </c>
      <c r="D361" s="3" t="s">
        <v>61</v>
      </c>
      <c r="E361" s="3" t="s">
        <v>54</v>
      </c>
      <c r="F361" s="3" t="s">
        <v>78</v>
      </c>
      <c r="G361" s="3" t="s">
        <v>101</v>
      </c>
      <c r="H361" s="3" t="s">
        <v>57</v>
      </c>
    </row>
    <row r="362" spans="2:8" x14ac:dyDescent="0.2">
      <c r="B362" s="5" t="str">
        <f>""</f>
        <v/>
      </c>
      <c r="C362" s="3" t="s">
        <v>24</v>
      </c>
      <c r="D362" s="3" t="s">
        <v>61</v>
      </c>
      <c r="E362" s="3" t="s">
        <v>34</v>
      </c>
      <c r="F362" s="3" t="s">
        <v>58</v>
      </c>
      <c r="G362" s="3" t="s">
        <v>59</v>
      </c>
      <c r="H362" s="3" t="s">
        <v>23</v>
      </c>
    </row>
    <row r="363" spans="2:8" x14ac:dyDescent="0.2">
      <c r="B363" s="5" t="str">
        <f>"SPINAL MUSCULAR ATROPHY"</f>
        <v>SPINAL MUSCULAR ATROPHY</v>
      </c>
      <c r="C363" s="3" t="s">
        <v>53</v>
      </c>
      <c r="D363" s="3" t="s">
        <v>85</v>
      </c>
      <c r="E363" s="3" t="s">
        <v>61</v>
      </c>
      <c r="F363" s="3" t="s">
        <v>55</v>
      </c>
      <c r="G363" s="3" t="s">
        <v>101</v>
      </c>
      <c r="H363" s="3" t="s">
        <v>62</v>
      </c>
    </row>
    <row r="364" spans="2:8" x14ac:dyDescent="0.2">
      <c r="B364" s="5" t="str">
        <f>""</f>
        <v/>
      </c>
      <c r="C364" s="3" t="s">
        <v>24</v>
      </c>
      <c r="D364" s="3" t="s">
        <v>49</v>
      </c>
      <c r="E364" s="3" t="s">
        <v>61</v>
      </c>
      <c r="F364" s="3" t="s">
        <v>58</v>
      </c>
      <c r="G364" s="3" t="s">
        <v>83</v>
      </c>
      <c r="H364" s="3" t="s">
        <v>23</v>
      </c>
    </row>
    <row r="365" spans="2:8" x14ac:dyDescent="0.2">
      <c r="B365" s="5" t="str">
        <f>"STEM CELL RESEARCH"</f>
        <v>STEM CELL RESEARCH</v>
      </c>
      <c r="C365" s="3" t="s">
        <v>407</v>
      </c>
      <c r="D365" s="3" t="s">
        <v>374</v>
      </c>
      <c r="E365" s="3" t="s">
        <v>104</v>
      </c>
      <c r="F365" s="3" t="s">
        <v>294</v>
      </c>
      <c r="G365" s="3" t="s">
        <v>408</v>
      </c>
      <c r="H365" s="3" t="s">
        <v>37</v>
      </c>
    </row>
    <row r="366" spans="2:8" x14ac:dyDescent="0.2">
      <c r="B366" s="5" t="str">
        <f>""</f>
        <v/>
      </c>
      <c r="C366" s="3" t="s">
        <v>409</v>
      </c>
      <c r="D366" s="3" t="s">
        <v>100</v>
      </c>
      <c r="E366" s="3" t="s">
        <v>34</v>
      </c>
      <c r="F366" s="3" t="s">
        <v>58</v>
      </c>
      <c r="G366" s="3" t="s">
        <v>409</v>
      </c>
      <c r="H366" s="3" t="s">
        <v>24</v>
      </c>
    </row>
    <row r="367" spans="2:8" x14ac:dyDescent="0.2">
      <c r="B367" s="5" t="str">
        <f>"STEM CELL RESEARCH - EMBRYONIC -"</f>
        <v>STEM CELL RESEARCH - EMBRYONIC -</v>
      </c>
      <c r="C367" s="3" t="s">
        <v>104</v>
      </c>
      <c r="D367" s="3" t="s">
        <v>16</v>
      </c>
      <c r="E367" s="3" t="s">
        <v>61</v>
      </c>
      <c r="F367" s="3" t="s">
        <v>78</v>
      </c>
      <c r="G367" s="3" t="s">
        <v>56</v>
      </c>
      <c r="H367" s="3" t="s">
        <v>61</v>
      </c>
    </row>
    <row r="368" spans="2:8" x14ac:dyDescent="0.2">
      <c r="B368" s="5" t="str">
        <f>""</f>
        <v/>
      </c>
      <c r="C368" s="3" t="s">
        <v>49</v>
      </c>
      <c r="D368" s="3" t="s">
        <v>49</v>
      </c>
      <c r="E368" s="3" t="s">
        <v>61</v>
      </c>
      <c r="F368" s="3" t="s">
        <v>58</v>
      </c>
      <c r="G368" s="3" t="s">
        <v>59</v>
      </c>
      <c r="H368" s="3" t="s">
        <v>61</v>
      </c>
    </row>
    <row r="369" spans="2:8" x14ac:dyDescent="0.2">
      <c r="B369" s="5" t="str">
        <f>"STEM CELL RESEARCH - EMBRYONIC -"</f>
        <v>STEM CELL RESEARCH - EMBRYONIC -</v>
      </c>
      <c r="C369" s="3" t="s">
        <v>410</v>
      </c>
      <c r="D369" s="3" t="s">
        <v>56</v>
      </c>
      <c r="E369" s="3" t="s">
        <v>54</v>
      </c>
      <c r="F369" s="3" t="s">
        <v>55</v>
      </c>
      <c r="G369" s="3" t="s">
        <v>79</v>
      </c>
      <c r="H369" s="3" t="s">
        <v>62</v>
      </c>
    </row>
    <row r="370" spans="2:8" x14ac:dyDescent="0.2">
      <c r="B370" s="5" t="str">
        <f>""</f>
        <v/>
      </c>
      <c r="C370" s="3" t="s">
        <v>48</v>
      </c>
      <c r="D370" s="3" t="s">
        <v>49</v>
      </c>
      <c r="E370" s="3" t="s">
        <v>34</v>
      </c>
      <c r="F370" s="3" t="s">
        <v>58</v>
      </c>
      <c r="G370" s="3" t="s">
        <v>59</v>
      </c>
      <c r="H370" s="3" t="s">
        <v>23</v>
      </c>
    </row>
    <row r="371" spans="2:8" x14ac:dyDescent="0.2">
      <c r="B371" s="5" t="str">
        <f>"STEM CELL RESEARCH - INDUCED PLU"</f>
        <v>STEM CELL RESEARCH - INDUCED PLU</v>
      </c>
      <c r="C371" s="3" t="s">
        <v>140</v>
      </c>
      <c r="D371" s="3" t="s">
        <v>16</v>
      </c>
      <c r="E371" s="3" t="s">
        <v>61</v>
      </c>
      <c r="F371" s="3" t="s">
        <v>78</v>
      </c>
      <c r="G371" s="3" t="s">
        <v>54</v>
      </c>
      <c r="H371" s="3" t="s">
        <v>62</v>
      </c>
    </row>
    <row r="372" spans="2:8" x14ac:dyDescent="0.2">
      <c r="B372" s="5" t="str">
        <f>""</f>
        <v/>
      </c>
      <c r="C372" s="3" t="s">
        <v>100</v>
      </c>
      <c r="D372" s="3" t="s">
        <v>49</v>
      </c>
      <c r="E372" s="3" t="s">
        <v>61</v>
      </c>
      <c r="F372" s="3" t="s">
        <v>58</v>
      </c>
      <c r="G372" s="3" t="s">
        <v>59</v>
      </c>
      <c r="H372" s="3" t="s">
        <v>23</v>
      </c>
    </row>
    <row r="373" spans="2:8" x14ac:dyDescent="0.2">
      <c r="B373" s="5" t="str">
        <f>"STEM CELL RESEARCH - INDUCED PLU"</f>
        <v>STEM CELL RESEARCH - INDUCED PLU</v>
      </c>
      <c r="C373" s="3" t="s">
        <v>35</v>
      </c>
      <c r="D373" s="3" t="s">
        <v>85</v>
      </c>
      <c r="E373" s="3" t="s">
        <v>61</v>
      </c>
      <c r="F373" s="3" t="s">
        <v>78</v>
      </c>
      <c r="G373" s="3" t="s">
        <v>79</v>
      </c>
      <c r="H373" s="3" t="s">
        <v>62</v>
      </c>
    </row>
    <row r="374" spans="2:8" x14ac:dyDescent="0.2">
      <c r="B374" s="5" t="str">
        <f>""</f>
        <v/>
      </c>
      <c r="C374" s="3" t="s">
        <v>100</v>
      </c>
      <c r="D374" s="3" t="s">
        <v>49</v>
      </c>
      <c r="E374" s="3" t="s">
        <v>61</v>
      </c>
      <c r="F374" s="3" t="s">
        <v>58</v>
      </c>
      <c r="G374" s="3" t="s">
        <v>59</v>
      </c>
      <c r="H374" s="3" t="s">
        <v>23</v>
      </c>
    </row>
    <row r="375" spans="2:8" x14ac:dyDescent="0.2">
      <c r="B375" s="5" t="str">
        <f>"STEM CELL RESEARCH - INDUCED PLU"</f>
        <v>STEM CELL RESEARCH - INDUCED PLU</v>
      </c>
      <c r="C375" s="3" t="s">
        <v>180</v>
      </c>
      <c r="D375" s="3" t="s">
        <v>61</v>
      </c>
      <c r="E375" s="3" t="s">
        <v>61</v>
      </c>
      <c r="F375" s="3" t="s">
        <v>61</v>
      </c>
      <c r="G375" s="3" t="s">
        <v>56</v>
      </c>
      <c r="H375" s="3" t="s">
        <v>61</v>
      </c>
    </row>
    <row r="376" spans="2:8" x14ac:dyDescent="0.2">
      <c r="B376" s="5" t="str">
        <f>""</f>
        <v/>
      </c>
      <c r="C376" s="3" t="s">
        <v>24</v>
      </c>
      <c r="D376" s="3" t="s">
        <v>61</v>
      </c>
      <c r="E376" s="3" t="s">
        <v>61</v>
      </c>
      <c r="F376" s="3" t="s">
        <v>61</v>
      </c>
      <c r="G376" s="3" t="s">
        <v>59</v>
      </c>
      <c r="H376" s="3" t="s">
        <v>61</v>
      </c>
    </row>
    <row r="377" spans="2:8" x14ac:dyDescent="0.2">
      <c r="B377" s="5" t="str">
        <f>"STEM CELL RESEARCH - NONEMBRYONI"</f>
        <v>STEM CELL RESEARCH - NONEMBRYONI</v>
      </c>
      <c r="C377" s="3" t="s">
        <v>111</v>
      </c>
      <c r="D377" s="3" t="s">
        <v>295</v>
      </c>
      <c r="E377" s="3" t="s">
        <v>31</v>
      </c>
      <c r="F377" s="3" t="s">
        <v>37</v>
      </c>
      <c r="G377" s="3" t="s">
        <v>384</v>
      </c>
      <c r="H377" s="3" t="s">
        <v>411</v>
      </c>
    </row>
    <row r="378" spans="2:8" x14ac:dyDescent="0.2">
      <c r="B378" s="5" t="str">
        <f>""</f>
        <v/>
      </c>
      <c r="C378" s="3" t="s">
        <v>98</v>
      </c>
      <c r="D378" s="3" t="s">
        <v>49</v>
      </c>
      <c r="E378" s="3" t="s">
        <v>34</v>
      </c>
      <c r="F378" s="3" t="s">
        <v>58</v>
      </c>
      <c r="G378" s="3" t="s">
        <v>412</v>
      </c>
      <c r="H378" s="3" t="s">
        <v>82</v>
      </c>
    </row>
    <row r="379" spans="2:8" x14ac:dyDescent="0.2">
      <c r="B379" s="5" t="str">
        <f>"STEM CELL RESEARCH - NONEMBRYONI"</f>
        <v>STEM CELL RESEARCH - NONEMBRYONI</v>
      </c>
      <c r="C379" s="3" t="s">
        <v>413</v>
      </c>
      <c r="D379" s="3" t="s">
        <v>414</v>
      </c>
      <c r="E379" s="3" t="s">
        <v>31</v>
      </c>
      <c r="F379" s="3" t="s">
        <v>56</v>
      </c>
      <c r="G379" s="3" t="s">
        <v>232</v>
      </c>
      <c r="H379" s="3" t="s">
        <v>86</v>
      </c>
    </row>
    <row r="380" spans="2:8" x14ac:dyDescent="0.2">
      <c r="B380" s="5" t="str">
        <f>""</f>
        <v/>
      </c>
      <c r="C380" s="3" t="s">
        <v>415</v>
      </c>
      <c r="D380" s="3" t="s">
        <v>50</v>
      </c>
      <c r="E380" s="3" t="s">
        <v>34</v>
      </c>
      <c r="F380" s="3" t="s">
        <v>58</v>
      </c>
      <c r="G380" s="3" t="s">
        <v>324</v>
      </c>
      <c r="H380" s="3" t="s">
        <v>23</v>
      </c>
    </row>
    <row r="381" spans="2:8" x14ac:dyDescent="0.2">
      <c r="B381" s="5" t="str">
        <f>"STEM CELL RESEARCH - UMBILICAL C"</f>
        <v>STEM CELL RESEARCH - UMBILICAL C</v>
      </c>
      <c r="C381" s="3" t="s">
        <v>109</v>
      </c>
      <c r="D381" s="3" t="s">
        <v>16</v>
      </c>
      <c r="E381" s="3" t="s">
        <v>61</v>
      </c>
      <c r="F381" s="3" t="s">
        <v>55</v>
      </c>
      <c r="G381" s="3" t="s">
        <v>104</v>
      </c>
      <c r="H381" s="3" t="s">
        <v>62</v>
      </c>
    </row>
    <row r="382" spans="2:8" x14ac:dyDescent="0.2">
      <c r="B382" s="5" t="str">
        <f>""</f>
        <v/>
      </c>
      <c r="C382" s="3" t="s">
        <v>24</v>
      </c>
      <c r="D382" s="3" t="s">
        <v>49</v>
      </c>
      <c r="E382" s="3" t="s">
        <v>61</v>
      </c>
      <c r="F382" s="3" t="s">
        <v>58</v>
      </c>
      <c r="G382" s="3" t="s">
        <v>25</v>
      </c>
      <c r="H382" s="3" t="s">
        <v>23</v>
      </c>
    </row>
    <row r="383" spans="2:8" x14ac:dyDescent="0.2">
      <c r="B383" s="5" t="str">
        <f>"STEM CELL RESEARCH - UMBILICAL C"</f>
        <v>STEM CELL RESEARCH - UMBILICAL C</v>
      </c>
      <c r="C383" s="3" t="s">
        <v>180</v>
      </c>
      <c r="D383" s="3" t="s">
        <v>85</v>
      </c>
      <c r="E383" s="3" t="s">
        <v>61</v>
      </c>
      <c r="F383" s="3" t="s">
        <v>55</v>
      </c>
      <c r="G383" s="3" t="s">
        <v>31</v>
      </c>
      <c r="H383" s="3" t="s">
        <v>62</v>
      </c>
    </row>
    <row r="384" spans="2:8" x14ac:dyDescent="0.2">
      <c r="B384" s="5" t="str">
        <f>""</f>
        <v/>
      </c>
      <c r="C384" s="3" t="s">
        <v>24</v>
      </c>
      <c r="D384" s="3" t="s">
        <v>49</v>
      </c>
      <c r="E384" s="3" t="s">
        <v>61</v>
      </c>
      <c r="F384" s="3" t="s">
        <v>58</v>
      </c>
      <c r="G384" s="3" t="s">
        <v>25</v>
      </c>
      <c r="H384" s="3" t="s">
        <v>23</v>
      </c>
    </row>
    <row r="385" spans="2:8" x14ac:dyDescent="0.2">
      <c r="B385" s="5" t="str">
        <f>"STROKE"</f>
        <v>STROKE</v>
      </c>
      <c r="C385" s="3" t="s">
        <v>78</v>
      </c>
      <c r="D385" s="3" t="s">
        <v>104</v>
      </c>
      <c r="E385" s="3" t="s">
        <v>31</v>
      </c>
      <c r="F385" s="3" t="s">
        <v>169</v>
      </c>
      <c r="G385" s="3" t="s">
        <v>31</v>
      </c>
      <c r="H385" s="3" t="s">
        <v>95</v>
      </c>
    </row>
    <row r="386" spans="2:8" x14ac:dyDescent="0.2">
      <c r="B386" s="5" t="str">
        <f>""</f>
        <v/>
      </c>
      <c r="C386" s="3" t="s">
        <v>22</v>
      </c>
      <c r="D386" s="3" t="s">
        <v>48</v>
      </c>
      <c r="E386" s="3" t="s">
        <v>34</v>
      </c>
      <c r="F386" s="3" t="s">
        <v>58</v>
      </c>
      <c r="G386" s="3" t="s">
        <v>59</v>
      </c>
      <c r="H386" s="3" t="s">
        <v>34</v>
      </c>
    </row>
    <row r="387" spans="2:8" x14ac:dyDescent="0.2">
      <c r="B387" s="5" t="str">
        <f>"SUBSTANCE ABUSE"</f>
        <v>SUBSTANCE ABUSE</v>
      </c>
      <c r="C387" s="3" t="s">
        <v>105</v>
      </c>
      <c r="D387" s="3" t="s">
        <v>416</v>
      </c>
      <c r="E387" s="3" t="s">
        <v>417</v>
      </c>
      <c r="F387" s="3" t="s">
        <v>169</v>
      </c>
      <c r="G387" s="3" t="s">
        <v>30</v>
      </c>
      <c r="H387" s="3" t="s">
        <v>418</v>
      </c>
    </row>
    <row r="388" spans="2:8" x14ac:dyDescent="0.2">
      <c r="B388" s="5" t="str">
        <f>""</f>
        <v/>
      </c>
      <c r="C388" s="3" t="s">
        <v>24</v>
      </c>
      <c r="D388" s="3" t="s">
        <v>268</v>
      </c>
      <c r="E388" s="3" t="s">
        <v>419</v>
      </c>
      <c r="F388" s="3" t="s">
        <v>58</v>
      </c>
      <c r="G388" s="3" t="s">
        <v>83</v>
      </c>
      <c r="H388" s="3" t="s">
        <v>60</v>
      </c>
    </row>
    <row r="389" spans="2:8" x14ac:dyDescent="0.2">
      <c r="B389" s="5" t="str">
        <f>"SUICIDE"</f>
        <v>SUICIDE</v>
      </c>
      <c r="C389" s="3" t="s">
        <v>53</v>
      </c>
      <c r="D389" s="3" t="s">
        <v>79</v>
      </c>
      <c r="E389" s="3" t="s">
        <v>31</v>
      </c>
      <c r="F389" s="3" t="s">
        <v>61</v>
      </c>
      <c r="G389" s="3" t="s">
        <v>56</v>
      </c>
      <c r="H389" s="3" t="s">
        <v>17</v>
      </c>
    </row>
    <row r="390" spans="2:8" x14ac:dyDescent="0.2">
      <c r="B390" s="5" t="str">
        <f>""</f>
        <v/>
      </c>
      <c r="C390" s="3" t="s">
        <v>24</v>
      </c>
      <c r="D390" s="3" t="s">
        <v>50</v>
      </c>
      <c r="E390" s="3" t="s">
        <v>34</v>
      </c>
      <c r="F390" s="3" t="s">
        <v>61</v>
      </c>
      <c r="G390" s="3" t="s">
        <v>59</v>
      </c>
      <c r="H390" s="3" t="s">
        <v>34</v>
      </c>
    </row>
    <row r="391" spans="2:8" x14ac:dyDescent="0.2">
      <c r="B391" s="5" t="str">
        <f>"TEMPOROMANDIBULAR MUSCLE/JOINT D"</f>
        <v>TEMPOROMANDIBULAR MUSCLE/JOINT D</v>
      </c>
      <c r="C391" s="3" t="s">
        <v>91</v>
      </c>
      <c r="D391" s="3" t="s">
        <v>61</v>
      </c>
      <c r="E391" s="3" t="s">
        <v>61</v>
      </c>
      <c r="F391" s="3" t="s">
        <v>61</v>
      </c>
      <c r="G391" s="3" t="s">
        <v>16</v>
      </c>
      <c r="H391" s="3" t="s">
        <v>62</v>
      </c>
    </row>
    <row r="392" spans="2:8" x14ac:dyDescent="0.2">
      <c r="B392" s="5" t="str">
        <f>""</f>
        <v/>
      </c>
      <c r="C392" s="3" t="s">
        <v>24</v>
      </c>
      <c r="D392" s="3" t="s">
        <v>61</v>
      </c>
      <c r="E392" s="3" t="s">
        <v>61</v>
      </c>
      <c r="F392" s="3" t="s">
        <v>61</v>
      </c>
      <c r="G392" s="3" t="s">
        <v>59</v>
      </c>
      <c r="H392" s="3" t="s">
        <v>23</v>
      </c>
    </row>
    <row r="393" spans="2:8" x14ac:dyDescent="0.2">
      <c r="B393" s="5" t="str">
        <f>"TOBACCO"</f>
        <v>TOBACCO</v>
      </c>
      <c r="C393" s="3" t="s">
        <v>188</v>
      </c>
      <c r="D393" s="3" t="s">
        <v>420</v>
      </c>
      <c r="E393" s="3" t="s">
        <v>421</v>
      </c>
      <c r="F393" s="3" t="s">
        <v>85</v>
      </c>
      <c r="G393" s="3" t="s">
        <v>101</v>
      </c>
      <c r="H393" s="3" t="s">
        <v>113</v>
      </c>
    </row>
    <row r="394" spans="2:8" x14ac:dyDescent="0.2">
      <c r="B394" s="5" t="str">
        <f>""</f>
        <v/>
      </c>
      <c r="C394" s="3" t="s">
        <v>100</v>
      </c>
      <c r="D394" s="3" t="s">
        <v>71</v>
      </c>
      <c r="E394" s="3" t="s">
        <v>422</v>
      </c>
      <c r="F394" s="3" t="s">
        <v>58</v>
      </c>
      <c r="G394" s="3" t="s">
        <v>59</v>
      </c>
      <c r="H394" s="3" t="s">
        <v>100</v>
      </c>
    </row>
    <row r="395" spans="2:8" x14ac:dyDescent="0.2">
      <c r="B395" s="5" t="str">
        <f>"TRANSMISSIBLE SPONGIFORM ENCEPHA"</f>
        <v>TRANSMISSIBLE SPONGIFORM ENCEPHA</v>
      </c>
      <c r="C395" s="3" t="s">
        <v>180</v>
      </c>
      <c r="D395" s="3" t="s">
        <v>16</v>
      </c>
      <c r="E395" s="3" t="s">
        <v>61</v>
      </c>
      <c r="F395" s="3" t="s">
        <v>55</v>
      </c>
      <c r="G395" s="3" t="s">
        <v>56</v>
      </c>
      <c r="H395" s="3" t="s">
        <v>62</v>
      </c>
    </row>
    <row r="396" spans="2:8" x14ac:dyDescent="0.2">
      <c r="B396" s="5" t="str">
        <f>""</f>
        <v/>
      </c>
      <c r="C396" s="3" t="s">
        <v>24</v>
      </c>
      <c r="D396" s="3" t="s">
        <v>49</v>
      </c>
      <c r="E396" s="3" t="s">
        <v>61</v>
      </c>
      <c r="F396" s="3" t="s">
        <v>58</v>
      </c>
      <c r="G396" s="3" t="s">
        <v>59</v>
      </c>
      <c r="H396" s="3" t="s">
        <v>23</v>
      </c>
    </row>
    <row r="397" spans="2:8" x14ac:dyDescent="0.2">
      <c r="B397" s="5" t="str">
        <f>"TRANSPLANTATION"</f>
        <v>TRANSPLANTATION</v>
      </c>
      <c r="C397" s="3" t="s">
        <v>423</v>
      </c>
      <c r="D397" s="3" t="s">
        <v>181</v>
      </c>
      <c r="E397" s="3" t="s">
        <v>31</v>
      </c>
      <c r="F397" s="3" t="s">
        <v>95</v>
      </c>
      <c r="G397" s="3" t="s">
        <v>424</v>
      </c>
      <c r="H397" s="3" t="s">
        <v>425</v>
      </c>
    </row>
    <row r="398" spans="2:8" x14ac:dyDescent="0.2">
      <c r="B398" s="5" t="str">
        <f>""</f>
        <v/>
      </c>
      <c r="C398" s="3" t="s">
        <v>199</v>
      </c>
      <c r="D398" s="3" t="s">
        <v>48</v>
      </c>
      <c r="E398" s="3" t="s">
        <v>34</v>
      </c>
      <c r="F398" s="3" t="s">
        <v>100</v>
      </c>
      <c r="G398" s="3" t="s">
        <v>426</v>
      </c>
      <c r="H398" s="3" t="s">
        <v>175</v>
      </c>
    </row>
    <row r="399" spans="2:8" x14ac:dyDescent="0.2">
      <c r="B399" s="5" t="str">
        <f>"TUBERCULOSIS"</f>
        <v>TUBERCULOSIS</v>
      </c>
      <c r="C399" s="3" t="s">
        <v>188</v>
      </c>
      <c r="D399" s="3" t="s">
        <v>37</v>
      </c>
      <c r="E399" s="3" t="s">
        <v>104</v>
      </c>
      <c r="F399" s="3" t="s">
        <v>169</v>
      </c>
      <c r="G399" s="3" t="s">
        <v>42</v>
      </c>
      <c r="H399" s="3" t="s">
        <v>202</v>
      </c>
    </row>
    <row r="400" spans="2:8" x14ac:dyDescent="0.2">
      <c r="B400" s="5" t="str">
        <f>""</f>
        <v/>
      </c>
      <c r="C400" s="3" t="s">
        <v>22</v>
      </c>
      <c r="D400" s="3" t="s">
        <v>100</v>
      </c>
      <c r="E400" s="3" t="s">
        <v>23</v>
      </c>
      <c r="F400" s="3" t="s">
        <v>58</v>
      </c>
      <c r="G400" s="3" t="s">
        <v>106</v>
      </c>
      <c r="H400" s="3" t="s">
        <v>60</v>
      </c>
    </row>
    <row r="401" spans="2:8" x14ac:dyDescent="0.2">
      <c r="B401" s="5" t="str">
        <f>"TUBERCULOSIS VACCINE"</f>
        <v>TUBERCULOSIS VACCINE</v>
      </c>
      <c r="C401" s="3" t="s">
        <v>91</v>
      </c>
      <c r="D401" s="3" t="s">
        <v>16</v>
      </c>
      <c r="E401" s="3" t="s">
        <v>31</v>
      </c>
      <c r="F401" s="3" t="s">
        <v>55</v>
      </c>
      <c r="G401" s="3" t="s">
        <v>56</v>
      </c>
      <c r="H401" s="3" t="s">
        <v>61</v>
      </c>
    </row>
    <row r="402" spans="2:8" x14ac:dyDescent="0.2">
      <c r="B402" s="5" t="str">
        <f>""</f>
        <v/>
      </c>
      <c r="C402" s="3" t="s">
        <v>24</v>
      </c>
      <c r="D402" s="3" t="s">
        <v>49</v>
      </c>
      <c r="E402" s="3" t="s">
        <v>34</v>
      </c>
      <c r="F402" s="3" t="s">
        <v>58</v>
      </c>
      <c r="G402" s="3" t="s">
        <v>59</v>
      </c>
      <c r="H402" s="3" t="s">
        <v>61</v>
      </c>
    </row>
    <row r="403" spans="2:8" x14ac:dyDescent="0.2">
      <c r="B403" s="5" t="str">
        <f>"TUBEROUS SCLEROSIS"</f>
        <v>TUBEROUS SCLEROSIS</v>
      </c>
      <c r="C403" s="3" t="s">
        <v>78</v>
      </c>
      <c r="D403" s="3" t="s">
        <v>16</v>
      </c>
      <c r="E403" s="3" t="s">
        <v>61</v>
      </c>
      <c r="F403" s="3" t="s">
        <v>61</v>
      </c>
      <c r="G403" s="3" t="s">
        <v>101</v>
      </c>
      <c r="H403" s="3" t="s">
        <v>62</v>
      </c>
    </row>
    <row r="404" spans="2:8" x14ac:dyDescent="0.2">
      <c r="B404" s="5" t="str">
        <f>""</f>
        <v/>
      </c>
      <c r="C404" s="3" t="s">
        <v>24</v>
      </c>
      <c r="D404" s="3" t="s">
        <v>49</v>
      </c>
      <c r="E404" s="3" t="s">
        <v>61</v>
      </c>
      <c r="F404" s="3" t="s">
        <v>61</v>
      </c>
      <c r="G404" s="3" t="s">
        <v>59</v>
      </c>
      <c r="H404" s="3" t="s">
        <v>23</v>
      </c>
    </row>
    <row r="405" spans="2:8" x14ac:dyDescent="0.2">
      <c r="B405" s="5" t="str">
        <f>"UROLOGIC DISEASES"</f>
        <v>UROLOGIC DISEASES</v>
      </c>
      <c r="C405" s="3" t="s">
        <v>427</v>
      </c>
      <c r="D405" s="3" t="s">
        <v>428</v>
      </c>
      <c r="E405" s="3" t="s">
        <v>366</v>
      </c>
      <c r="F405" s="3" t="s">
        <v>429</v>
      </c>
      <c r="G405" s="3" t="s">
        <v>430</v>
      </c>
      <c r="H405" s="3" t="s">
        <v>431</v>
      </c>
    </row>
    <row r="406" spans="2:8" x14ac:dyDescent="0.2">
      <c r="B406" s="5" t="str">
        <f>""</f>
        <v/>
      </c>
      <c r="C406" s="3" t="s">
        <v>70</v>
      </c>
      <c r="D406" s="3" t="s">
        <v>387</v>
      </c>
      <c r="E406" s="3" t="s">
        <v>32</v>
      </c>
      <c r="F406" s="3" t="s">
        <v>432</v>
      </c>
      <c r="G406" s="3" t="s">
        <v>318</v>
      </c>
      <c r="H406" s="3" t="s">
        <v>167</v>
      </c>
    </row>
    <row r="407" spans="2:8" x14ac:dyDescent="0.2">
      <c r="B407" s="5" t="str">
        <f>"USHER SYNDROME"</f>
        <v>USHER SYNDROME</v>
      </c>
      <c r="C407" s="3" t="s">
        <v>53</v>
      </c>
      <c r="D407" s="3" t="s">
        <v>61</v>
      </c>
      <c r="E407" s="3" t="s">
        <v>61</v>
      </c>
      <c r="F407" s="3" t="s">
        <v>61</v>
      </c>
      <c r="G407" s="3" t="s">
        <v>61</v>
      </c>
      <c r="H407" s="3" t="s">
        <v>61</v>
      </c>
    </row>
    <row r="408" spans="2:8" x14ac:dyDescent="0.2">
      <c r="B408" s="5" t="str">
        <f>""</f>
        <v/>
      </c>
      <c r="C408" s="3" t="s">
        <v>24</v>
      </c>
      <c r="D408" s="3" t="s">
        <v>61</v>
      </c>
      <c r="E408" s="3" t="s">
        <v>61</v>
      </c>
      <c r="F408" s="3" t="s">
        <v>61</v>
      </c>
      <c r="G408" s="3" t="s">
        <v>61</v>
      </c>
      <c r="H408" s="3" t="s">
        <v>61</v>
      </c>
    </row>
    <row r="409" spans="2:8" x14ac:dyDescent="0.2">
      <c r="B409" s="5" t="str">
        <f>"UTERINE CANCER"</f>
        <v>UTERINE CANCER</v>
      </c>
      <c r="C409" s="3" t="s">
        <v>173</v>
      </c>
      <c r="D409" s="3" t="s">
        <v>433</v>
      </c>
      <c r="E409" s="3" t="s">
        <v>51</v>
      </c>
      <c r="F409" s="3" t="s">
        <v>95</v>
      </c>
      <c r="G409" s="3" t="s">
        <v>246</v>
      </c>
      <c r="H409" s="3" t="s">
        <v>86</v>
      </c>
    </row>
    <row r="410" spans="2:8" x14ac:dyDescent="0.2">
      <c r="B410" s="5" t="str">
        <f>""</f>
        <v/>
      </c>
      <c r="C410" s="3" t="s">
        <v>58</v>
      </c>
      <c r="D410" s="3" t="s">
        <v>50</v>
      </c>
      <c r="E410" s="3" t="s">
        <v>34</v>
      </c>
      <c r="F410" s="3" t="s">
        <v>50</v>
      </c>
      <c r="G410" s="3" t="s">
        <v>83</v>
      </c>
      <c r="H410" s="3" t="s">
        <v>33</v>
      </c>
    </row>
    <row r="411" spans="2:8" x14ac:dyDescent="0.2">
      <c r="B411" s="5" t="str">
        <f>"VACCINE RELATED"</f>
        <v>VACCINE RELATED</v>
      </c>
      <c r="C411" s="3" t="s">
        <v>434</v>
      </c>
      <c r="D411" s="3" t="s">
        <v>65</v>
      </c>
      <c r="E411" s="3" t="s">
        <v>307</v>
      </c>
      <c r="F411" s="3" t="s">
        <v>345</v>
      </c>
      <c r="G411" s="3" t="s">
        <v>435</v>
      </c>
      <c r="H411" s="3" t="s">
        <v>207</v>
      </c>
    </row>
    <row r="412" spans="2:8" x14ac:dyDescent="0.2">
      <c r="B412" s="5" t="str">
        <f>""</f>
        <v/>
      </c>
      <c r="C412" s="3" t="s">
        <v>436</v>
      </c>
      <c r="D412" s="3" t="s">
        <v>83</v>
      </c>
      <c r="E412" s="3" t="s">
        <v>175</v>
      </c>
      <c r="F412" s="3" t="s">
        <v>48</v>
      </c>
      <c r="G412" s="3" t="s">
        <v>437</v>
      </c>
      <c r="H412" s="3" t="s">
        <v>22</v>
      </c>
    </row>
    <row r="413" spans="2:8" x14ac:dyDescent="0.2">
      <c r="B413" s="5" t="str">
        <f>"VACCINE RELATED (AIDS)"</f>
        <v>VACCINE RELATED (AIDS)</v>
      </c>
      <c r="C413" s="3" t="s">
        <v>78</v>
      </c>
      <c r="D413" s="3" t="s">
        <v>16</v>
      </c>
      <c r="E413" s="3" t="s">
        <v>104</v>
      </c>
      <c r="F413" s="3" t="s">
        <v>61</v>
      </c>
      <c r="G413" s="3" t="s">
        <v>54</v>
      </c>
      <c r="H413" s="3" t="s">
        <v>61</v>
      </c>
    </row>
    <row r="414" spans="2:8" x14ac:dyDescent="0.2">
      <c r="B414" s="5" t="str">
        <f>""</f>
        <v/>
      </c>
      <c r="C414" s="3" t="s">
        <v>24</v>
      </c>
      <c r="D414" s="3" t="s">
        <v>48</v>
      </c>
      <c r="E414" s="3" t="s">
        <v>33</v>
      </c>
      <c r="F414" s="3" t="s">
        <v>61</v>
      </c>
      <c r="G414" s="3" t="s">
        <v>59</v>
      </c>
      <c r="H414" s="3" t="s">
        <v>61</v>
      </c>
    </row>
    <row r="415" spans="2:8" x14ac:dyDescent="0.2">
      <c r="B415" s="5" t="str">
        <f>"VECTOR-BORNE DISEASES"</f>
        <v>VECTOR-BORNE DISEASES</v>
      </c>
      <c r="C415" s="3" t="s">
        <v>31</v>
      </c>
      <c r="D415" s="3" t="s">
        <v>295</v>
      </c>
      <c r="E415" s="3" t="s">
        <v>51</v>
      </c>
      <c r="F415" s="3" t="s">
        <v>84</v>
      </c>
      <c r="G415" s="3" t="s">
        <v>438</v>
      </c>
      <c r="H415" s="3" t="s">
        <v>202</v>
      </c>
    </row>
    <row r="416" spans="2:8" x14ac:dyDescent="0.2">
      <c r="B416" s="5" t="str">
        <f>""</f>
        <v/>
      </c>
      <c r="C416" s="3" t="s">
        <v>48</v>
      </c>
      <c r="D416" s="3" t="s">
        <v>49</v>
      </c>
      <c r="E416" s="3" t="s">
        <v>34</v>
      </c>
      <c r="F416" s="3" t="s">
        <v>58</v>
      </c>
      <c r="G416" s="3" t="s">
        <v>81</v>
      </c>
      <c r="H416" s="3" t="s">
        <v>60</v>
      </c>
    </row>
    <row r="417" spans="2:8" x14ac:dyDescent="0.2">
      <c r="B417" s="5" t="str">
        <f>"VIOLENCE RESEARCH"</f>
        <v>VIOLENCE RESEARCH</v>
      </c>
      <c r="C417" s="3" t="s">
        <v>91</v>
      </c>
      <c r="D417" s="3" t="s">
        <v>56</v>
      </c>
      <c r="E417" s="3" t="s">
        <v>37</v>
      </c>
      <c r="F417" s="3" t="s">
        <v>55</v>
      </c>
      <c r="G417" s="3" t="s">
        <v>61</v>
      </c>
      <c r="H417" s="3" t="s">
        <v>17</v>
      </c>
    </row>
    <row r="418" spans="2:8" x14ac:dyDescent="0.2">
      <c r="B418" s="5" t="str">
        <f>""</f>
        <v/>
      </c>
      <c r="C418" s="3" t="s">
        <v>24</v>
      </c>
      <c r="D418" s="3" t="s">
        <v>49</v>
      </c>
      <c r="E418" s="3" t="s">
        <v>34</v>
      </c>
      <c r="F418" s="3" t="s">
        <v>58</v>
      </c>
      <c r="G418" s="3" t="s">
        <v>61</v>
      </c>
      <c r="H418" s="3" t="s">
        <v>34</v>
      </c>
    </row>
    <row r="419" spans="2:8" x14ac:dyDescent="0.2">
      <c r="B419" s="5" t="str">
        <f>"WEST NILE VIRUS"</f>
        <v>WEST NILE VIRUS</v>
      </c>
      <c r="C419" s="3" t="s">
        <v>53</v>
      </c>
      <c r="D419" s="3" t="s">
        <v>56</v>
      </c>
      <c r="E419" s="3" t="s">
        <v>54</v>
      </c>
      <c r="F419" s="3" t="s">
        <v>55</v>
      </c>
      <c r="G419" s="3" t="s">
        <v>56</v>
      </c>
      <c r="H419" s="3" t="s">
        <v>62</v>
      </c>
    </row>
    <row r="420" spans="2:8" x14ac:dyDescent="0.2">
      <c r="B420" s="5" t="str">
        <f>""</f>
        <v/>
      </c>
      <c r="C420" s="3" t="s">
        <v>24</v>
      </c>
      <c r="D420" s="3" t="s">
        <v>49</v>
      </c>
      <c r="E420" s="3" t="s">
        <v>34</v>
      </c>
      <c r="F420" s="3" t="s">
        <v>58</v>
      </c>
      <c r="G420" s="3" t="s">
        <v>59</v>
      </c>
      <c r="H420" s="3" t="s">
        <v>23</v>
      </c>
    </row>
    <row r="421" spans="2:8" x14ac:dyDescent="0.2">
      <c r="B421" s="5" t="str">
        <f>"ADOLESCENT SEXUAL ACTIVITY"</f>
        <v>ADOLESCENT SEXUAL ACTIVITY</v>
      </c>
      <c r="C421" s="3" t="s">
        <v>61</v>
      </c>
      <c r="D421" s="3" t="s">
        <v>51</v>
      </c>
      <c r="E421" s="3" t="s">
        <v>439</v>
      </c>
      <c r="F421" s="3" t="s">
        <v>55</v>
      </c>
      <c r="G421" s="3" t="s">
        <v>16</v>
      </c>
      <c r="H421" s="3" t="s">
        <v>202</v>
      </c>
    </row>
    <row r="422" spans="2:8" x14ac:dyDescent="0.2">
      <c r="B422" s="5" t="str">
        <f>""</f>
        <v/>
      </c>
      <c r="C422" s="3" t="s">
        <v>61</v>
      </c>
      <c r="D422" s="3" t="s">
        <v>100</v>
      </c>
      <c r="E422" s="3" t="s">
        <v>24</v>
      </c>
      <c r="F422" s="3" t="s">
        <v>58</v>
      </c>
      <c r="G422" s="3" t="s">
        <v>59</v>
      </c>
      <c r="H422" s="3" t="s">
        <v>23</v>
      </c>
    </row>
    <row r="423" spans="2:8" x14ac:dyDescent="0.2">
      <c r="B423" s="5" t="str">
        <f>"ALLERGIC RHINITIS (HAY FEVER)"</f>
        <v>ALLERGIC RHINITIS (HAY FEVER)</v>
      </c>
      <c r="C423" s="3" t="s">
        <v>61</v>
      </c>
      <c r="D423" s="3" t="s">
        <v>16</v>
      </c>
      <c r="E423" s="3" t="s">
        <v>54</v>
      </c>
      <c r="F423" s="3" t="s">
        <v>61</v>
      </c>
      <c r="G423" s="3" t="s">
        <v>56</v>
      </c>
      <c r="H423" s="3" t="s">
        <v>62</v>
      </c>
    </row>
    <row r="424" spans="2:8" x14ac:dyDescent="0.2">
      <c r="B424" s="5" t="str">
        <f>""</f>
        <v/>
      </c>
      <c r="C424" s="3" t="s">
        <v>61</v>
      </c>
      <c r="D424" s="3" t="s">
        <v>49</v>
      </c>
      <c r="E424" s="3" t="s">
        <v>34</v>
      </c>
      <c r="F424" s="3" t="s">
        <v>61</v>
      </c>
      <c r="G424" s="3" t="s">
        <v>59</v>
      </c>
      <c r="H424" s="3" t="s">
        <v>23</v>
      </c>
    </row>
    <row r="425" spans="2:8" x14ac:dyDescent="0.2">
      <c r="B425" s="5" t="str">
        <f>"ANOREXIA"</f>
        <v>ANOREXIA</v>
      </c>
      <c r="C425" s="3" t="s">
        <v>61</v>
      </c>
      <c r="D425" s="3" t="s">
        <v>85</v>
      </c>
      <c r="E425" s="3" t="s">
        <v>54</v>
      </c>
      <c r="F425" s="3" t="s">
        <v>61</v>
      </c>
      <c r="G425" s="3" t="s">
        <v>61</v>
      </c>
      <c r="H425" s="3" t="s">
        <v>62</v>
      </c>
    </row>
    <row r="426" spans="2:8" x14ac:dyDescent="0.2">
      <c r="B426" s="5" t="str">
        <f>""</f>
        <v/>
      </c>
      <c r="C426" s="3" t="s">
        <v>61</v>
      </c>
      <c r="D426" s="3" t="s">
        <v>49</v>
      </c>
      <c r="E426" s="3" t="s">
        <v>34</v>
      </c>
      <c r="F426" s="3" t="s">
        <v>61</v>
      </c>
      <c r="G426" s="3" t="s">
        <v>61</v>
      </c>
      <c r="H426" s="3" t="s">
        <v>23</v>
      </c>
    </row>
    <row r="427" spans="2:8" x14ac:dyDescent="0.2">
      <c r="B427" s="5" t="str">
        <f>"ARCTIC"</f>
        <v>ARCTIC</v>
      </c>
      <c r="C427" s="3" t="s">
        <v>61</v>
      </c>
      <c r="D427" s="3" t="s">
        <v>85</v>
      </c>
      <c r="E427" s="3" t="s">
        <v>54</v>
      </c>
      <c r="F427" s="3" t="s">
        <v>55</v>
      </c>
      <c r="G427" s="3" t="s">
        <v>61</v>
      </c>
      <c r="H427" s="3" t="s">
        <v>62</v>
      </c>
    </row>
    <row r="428" spans="2:8" x14ac:dyDescent="0.2">
      <c r="B428" s="5" t="str">
        <f>""</f>
        <v/>
      </c>
      <c r="C428" s="3" t="s">
        <v>61</v>
      </c>
      <c r="D428" s="3" t="s">
        <v>49</v>
      </c>
      <c r="E428" s="3" t="s">
        <v>34</v>
      </c>
      <c r="F428" s="3" t="s">
        <v>58</v>
      </c>
      <c r="G428" s="3" t="s">
        <v>61</v>
      </c>
      <c r="H428" s="3" t="s">
        <v>60</v>
      </c>
    </row>
    <row r="429" spans="2:8" x14ac:dyDescent="0.2">
      <c r="B429" s="5" t="str">
        <f>"CANNABIDIOL RESEARCH"</f>
        <v>CANNABIDIOL RESEARCH</v>
      </c>
      <c r="C429" s="3" t="s">
        <v>61</v>
      </c>
      <c r="D429" s="3" t="s">
        <v>85</v>
      </c>
      <c r="E429" s="3" t="s">
        <v>61</v>
      </c>
      <c r="F429" s="3" t="s">
        <v>61</v>
      </c>
      <c r="G429" s="3" t="s">
        <v>56</v>
      </c>
      <c r="H429" s="3" t="s">
        <v>61</v>
      </c>
    </row>
    <row r="430" spans="2:8" x14ac:dyDescent="0.2">
      <c r="B430" s="5" t="str">
        <f>""</f>
        <v/>
      </c>
      <c r="C430" s="3" t="s">
        <v>61</v>
      </c>
      <c r="D430" s="3" t="s">
        <v>49</v>
      </c>
      <c r="E430" s="3" t="s">
        <v>61</v>
      </c>
      <c r="F430" s="3" t="s">
        <v>61</v>
      </c>
      <c r="G430" s="3" t="s">
        <v>59</v>
      </c>
      <c r="H430" s="3" t="s">
        <v>61</v>
      </c>
    </row>
    <row r="431" spans="2:8" x14ac:dyDescent="0.2">
      <c r="B431" s="5" t="str">
        <f>"CHILD ABUSE AND NEGLECT RESEARCH"</f>
        <v>CHILD ABUSE AND NEGLECT RESEARCH</v>
      </c>
      <c r="C431" s="3" t="s">
        <v>61</v>
      </c>
      <c r="D431" s="3" t="s">
        <v>16</v>
      </c>
      <c r="E431" s="3" t="s">
        <v>61</v>
      </c>
      <c r="F431" s="3" t="s">
        <v>55</v>
      </c>
      <c r="G431" s="3" t="s">
        <v>61</v>
      </c>
      <c r="H431" s="3" t="s">
        <v>62</v>
      </c>
    </row>
    <row r="432" spans="2:8" x14ac:dyDescent="0.2">
      <c r="B432" s="5" t="str">
        <f>""</f>
        <v/>
      </c>
      <c r="C432" s="3" t="s">
        <v>61</v>
      </c>
      <c r="D432" s="3" t="s">
        <v>49</v>
      </c>
      <c r="E432" s="3" t="s">
        <v>61</v>
      </c>
      <c r="F432" s="3" t="s">
        <v>58</v>
      </c>
      <c r="G432" s="3" t="s">
        <v>61</v>
      </c>
      <c r="H432" s="3" t="s">
        <v>23</v>
      </c>
    </row>
    <row r="433" spans="2:8" x14ac:dyDescent="0.2">
      <c r="B433" s="5" t="str">
        <f>"CLIMATE CHANGE"</f>
        <v>CLIMATE CHANGE</v>
      </c>
      <c r="C433" s="3" t="s">
        <v>61</v>
      </c>
      <c r="D433" s="3" t="s">
        <v>85</v>
      </c>
      <c r="E433" s="3" t="s">
        <v>61</v>
      </c>
      <c r="F433" s="3" t="s">
        <v>61</v>
      </c>
      <c r="G433" s="3" t="s">
        <v>61</v>
      </c>
      <c r="H433" s="3" t="s">
        <v>61</v>
      </c>
    </row>
    <row r="434" spans="2:8" x14ac:dyDescent="0.2">
      <c r="B434" s="5" t="str">
        <f>""</f>
        <v/>
      </c>
      <c r="C434" s="3" t="s">
        <v>61</v>
      </c>
      <c r="D434" s="3" t="s">
        <v>49</v>
      </c>
      <c r="E434" s="3" t="s">
        <v>61</v>
      </c>
      <c r="F434" s="3" t="s">
        <v>61</v>
      </c>
      <c r="G434" s="3" t="s">
        <v>61</v>
      </c>
      <c r="H434" s="3" t="s">
        <v>61</v>
      </c>
    </row>
    <row r="435" spans="2:8" x14ac:dyDescent="0.2">
      <c r="B435" s="5" t="str">
        <f>"COST EFFECTIVENESS RESEARCH"</f>
        <v>COST EFFECTIVENESS RESEARCH</v>
      </c>
      <c r="C435" s="3" t="s">
        <v>61</v>
      </c>
      <c r="D435" s="3" t="s">
        <v>16</v>
      </c>
      <c r="E435" s="3" t="s">
        <v>246</v>
      </c>
      <c r="F435" s="3" t="s">
        <v>54</v>
      </c>
      <c r="G435" s="3" t="s">
        <v>28</v>
      </c>
      <c r="H435" s="3" t="s">
        <v>440</v>
      </c>
    </row>
    <row r="436" spans="2:8" x14ac:dyDescent="0.2">
      <c r="B436" s="5" t="str">
        <f>""</f>
        <v/>
      </c>
      <c r="C436" s="3" t="s">
        <v>61</v>
      </c>
      <c r="D436" s="3" t="s">
        <v>49</v>
      </c>
      <c r="E436" s="3" t="s">
        <v>23</v>
      </c>
      <c r="F436" s="3" t="s">
        <v>50</v>
      </c>
      <c r="G436" s="3" t="s">
        <v>59</v>
      </c>
      <c r="H436" s="3" t="s">
        <v>134</v>
      </c>
    </row>
    <row r="437" spans="2:8" x14ac:dyDescent="0.2">
      <c r="B437" s="5" t="str">
        <f>"DIETHYLSTILBESTROL (DES)"</f>
        <v>DIETHYLSTILBESTROL (DES)</v>
      </c>
      <c r="C437" s="3" t="s">
        <v>61</v>
      </c>
      <c r="D437" s="3" t="s">
        <v>85</v>
      </c>
      <c r="E437" s="3" t="s">
        <v>61</v>
      </c>
      <c r="F437" s="3" t="s">
        <v>61</v>
      </c>
      <c r="G437" s="3" t="s">
        <v>61</v>
      </c>
      <c r="H437" s="3" t="s">
        <v>61</v>
      </c>
    </row>
    <row r="438" spans="2:8" x14ac:dyDescent="0.2">
      <c r="B438" s="5" t="str">
        <f>""</f>
        <v/>
      </c>
      <c r="C438" s="3" t="s">
        <v>61</v>
      </c>
      <c r="D438" s="3" t="s">
        <v>49</v>
      </c>
      <c r="E438" s="3" t="s">
        <v>61</v>
      </c>
      <c r="F438" s="3" t="s">
        <v>61</v>
      </c>
      <c r="G438" s="3" t="s">
        <v>61</v>
      </c>
      <c r="H438" s="3" t="s">
        <v>61</v>
      </c>
    </row>
    <row r="439" spans="2:8" x14ac:dyDescent="0.2">
      <c r="B439" s="5" t="str">
        <f>"HEALTH EFFECTS OF HOUSEHOLD ENER"</f>
        <v>HEALTH EFFECTS OF HOUSEHOLD ENER</v>
      </c>
      <c r="C439" s="3" t="s">
        <v>61</v>
      </c>
      <c r="D439" s="3" t="s">
        <v>85</v>
      </c>
      <c r="E439" s="3" t="s">
        <v>61</v>
      </c>
      <c r="F439" s="3" t="s">
        <v>61</v>
      </c>
      <c r="G439" s="3" t="s">
        <v>61</v>
      </c>
      <c r="H439" s="3" t="s">
        <v>62</v>
      </c>
    </row>
    <row r="440" spans="2:8" x14ac:dyDescent="0.2">
      <c r="B440" s="5" t="str">
        <f>""</f>
        <v/>
      </c>
      <c r="C440" s="3" t="s">
        <v>61</v>
      </c>
      <c r="D440" s="3" t="s">
        <v>49</v>
      </c>
      <c r="E440" s="3" t="s">
        <v>61</v>
      </c>
      <c r="F440" s="3" t="s">
        <v>61</v>
      </c>
      <c r="G440" s="3" t="s">
        <v>61</v>
      </c>
      <c r="H440" s="3" t="s">
        <v>23</v>
      </c>
    </row>
    <row r="441" spans="2:8" x14ac:dyDescent="0.2">
      <c r="B441" s="5" t="str">
        <f>"HEPATITIS - A"</f>
        <v>HEPATITIS - A</v>
      </c>
      <c r="C441" s="3" t="s">
        <v>61</v>
      </c>
      <c r="D441" s="3" t="s">
        <v>85</v>
      </c>
      <c r="E441" s="3" t="s">
        <v>61</v>
      </c>
      <c r="F441" s="3" t="s">
        <v>61</v>
      </c>
      <c r="G441" s="3" t="s">
        <v>61</v>
      </c>
      <c r="H441" s="3" t="s">
        <v>61</v>
      </c>
    </row>
    <row r="442" spans="2:8" x14ac:dyDescent="0.2">
      <c r="B442" s="5" t="str">
        <f>""</f>
        <v/>
      </c>
      <c r="C442" s="3" t="s">
        <v>61</v>
      </c>
      <c r="D442" s="3" t="s">
        <v>49</v>
      </c>
      <c r="E442" s="3" t="s">
        <v>61</v>
      </c>
      <c r="F442" s="3" t="s">
        <v>61</v>
      </c>
      <c r="G442" s="3" t="s">
        <v>61</v>
      </c>
      <c r="H442" s="3" t="s">
        <v>61</v>
      </c>
    </row>
    <row r="443" spans="2:8" x14ac:dyDescent="0.2">
      <c r="B443" s="5" t="str">
        <f>"INJURY - CHILDHOOD INJURIES"</f>
        <v>INJURY - CHILDHOOD INJURIES</v>
      </c>
      <c r="C443" s="3" t="s">
        <v>61</v>
      </c>
      <c r="D443" s="3" t="s">
        <v>85</v>
      </c>
      <c r="E443" s="3" t="s">
        <v>54</v>
      </c>
      <c r="F443" s="3" t="s">
        <v>55</v>
      </c>
      <c r="G443" s="3" t="s">
        <v>61</v>
      </c>
      <c r="H443" s="3" t="s">
        <v>202</v>
      </c>
    </row>
    <row r="444" spans="2:8" x14ac:dyDescent="0.2">
      <c r="B444" s="5" t="str">
        <f>""</f>
        <v/>
      </c>
      <c r="C444" s="3" t="s">
        <v>61</v>
      </c>
      <c r="D444" s="3" t="s">
        <v>49</v>
      </c>
      <c r="E444" s="3" t="s">
        <v>34</v>
      </c>
      <c r="F444" s="3" t="s">
        <v>58</v>
      </c>
      <c r="G444" s="3" t="s">
        <v>61</v>
      </c>
      <c r="H444" s="3" t="s">
        <v>34</v>
      </c>
    </row>
    <row r="445" spans="2:8" x14ac:dyDescent="0.2">
      <c r="B445" s="5" t="str">
        <f>"INJURY - UNINTENTIONAL CHILDHOOD"</f>
        <v>INJURY - UNINTENTIONAL CHILDHOOD</v>
      </c>
      <c r="C445" s="3" t="s">
        <v>61</v>
      </c>
      <c r="D445" s="3" t="s">
        <v>85</v>
      </c>
      <c r="E445" s="3" t="s">
        <v>54</v>
      </c>
      <c r="F445" s="3" t="s">
        <v>55</v>
      </c>
      <c r="G445" s="3" t="s">
        <v>61</v>
      </c>
      <c r="H445" s="3" t="s">
        <v>110</v>
      </c>
    </row>
    <row r="446" spans="2:8" x14ac:dyDescent="0.2">
      <c r="B446" s="5" t="str">
        <f>""</f>
        <v/>
      </c>
      <c r="C446" s="3" t="s">
        <v>61</v>
      </c>
      <c r="D446" s="3" t="s">
        <v>49</v>
      </c>
      <c r="E446" s="3" t="s">
        <v>34</v>
      </c>
      <c r="F446" s="3" t="s">
        <v>58</v>
      </c>
      <c r="G446" s="3" t="s">
        <v>61</v>
      </c>
      <c r="H446" s="3" t="s">
        <v>34</v>
      </c>
    </row>
    <row r="447" spans="2:8" x14ac:dyDescent="0.2">
      <c r="B447" s="5" t="str">
        <f>"LEWY BODY DEMENTIA"</f>
        <v>LEWY BODY DEMENTIA</v>
      </c>
      <c r="C447" s="3" t="s">
        <v>61</v>
      </c>
      <c r="D447" s="3" t="s">
        <v>85</v>
      </c>
      <c r="E447" s="3" t="s">
        <v>61</v>
      </c>
      <c r="F447" s="3" t="s">
        <v>61</v>
      </c>
      <c r="G447" s="3" t="s">
        <v>61</v>
      </c>
      <c r="H447" s="3" t="s">
        <v>61</v>
      </c>
    </row>
    <row r="448" spans="2:8" x14ac:dyDescent="0.2">
      <c r="B448" s="5" t="str">
        <f>""</f>
        <v/>
      </c>
      <c r="C448" s="3" t="s">
        <v>61</v>
      </c>
      <c r="D448" s="3" t="s">
        <v>49</v>
      </c>
      <c r="E448" s="3" t="s">
        <v>61</v>
      </c>
      <c r="F448" s="3" t="s">
        <v>61</v>
      </c>
      <c r="G448" s="3" t="s">
        <v>61</v>
      </c>
      <c r="H448" s="3" t="s">
        <v>61</v>
      </c>
    </row>
    <row r="449" spans="2:8" x14ac:dyDescent="0.2">
      <c r="B449" s="5" t="str">
        <f>"PAGET'S DISEASE"</f>
        <v>PAGET'S DISEASE</v>
      </c>
      <c r="C449" s="3" t="s">
        <v>61</v>
      </c>
      <c r="D449" s="3" t="s">
        <v>85</v>
      </c>
      <c r="E449" s="3" t="s">
        <v>61</v>
      </c>
      <c r="F449" s="3" t="s">
        <v>61</v>
      </c>
      <c r="G449" s="3" t="s">
        <v>61</v>
      </c>
      <c r="H449" s="3" t="s">
        <v>61</v>
      </c>
    </row>
    <row r="450" spans="2:8" x14ac:dyDescent="0.2">
      <c r="B450" s="5" t="str">
        <f>""</f>
        <v/>
      </c>
      <c r="C450" s="3" t="s">
        <v>61</v>
      </c>
      <c r="D450" s="3" t="s">
        <v>49</v>
      </c>
      <c r="E450" s="3" t="s">
        <v>61</v>
      </c>
      <c r="F450" s="3" t="s">
        <v>61</v>
      </c>
      <c r="G450" s="3" t="s">
        <v>61</v>
      </c>
      <c r="H450" s="3" t="s">
        <v>61</v>
      </c>
    </row>
    <row r="451" spans="2:8" x14ac:dyDescent="0.2">
      <c r="B451" s="5" t="str">
        <f>"PRESCRIPTION DRUG ABUSE"</f>
        <v>PRESCRIPTION DRUG ABUSE</v>
      </c>
      <c r="C451" s="3" t="s">
        <v>61</v>
      </c>
      <c r="D451" s="3" t="s">
        <v>85</v>
      </c>
      <c r="E451" s="3" t="s">
        <v>54</v>
      </c>
      <c r="F451" s="3" t="s">
        <v>55</v>
      </c>
      <c r="G451" s="3" t="s">
        <v>16</v>
      </c>
      <c r="H451" s="3" t="s">
        <v>57</v>
      </c>
    </row>
    <row r="452" spans="2:8" x14ac:dyDescent="0.2">
      <c r="B452" s="5" t="str">
        <f>""</f>
        <v/>
      </c>
      <c r="C452" s="3" t="s">
        <v>61</v>
      </c>
      <c r="D452" s="3" t="s">
        <v>49</v>
      </c>
      <c r="E452" s="3" t="s">
        <v>34</v>
      </c>
      <c r="F452" s="3" t="s">
        <v>58</v>
      </c>
      <c r="G452" s="3" t="s">
        <v>59</v>
      </c>
      <c r="H452" s="3" t="s">
        <v>23</v>
      </c>
    </row>
    <row r="453" spans="2:8" x14ac:dyDescent="0.2">
      <c r="B453" s="5" t="str">
        <f>"SUDDEN INFANT DEATH SYNDROME"</f>
        <v>SUDDEN INFANT DEATH SYNDROME</v>
      </c>
      <c r="C453" s="3" t="s">
        <v>61</v>
      </c>
      <c r="D453" s="3" t="s">
        <v>85</v>
      </c>
      <c r="E453" s="3" t="s">
        <v>54</v>
      </c>
      <c r="F453" s="3" t="s">
        <v>61</v>
      </c>
      <c r="G453" s="3" t="s">
        <v>61</v>
      </c>
      <c r="H453" s="3" t="s">
        <v>62</v>
      </c>
    </row>
    <row r="454" spans="2:8" x14ac:dyDescent="0.2">
      <c r="B454" s="5" t="str">
        <f>""</f>
        <v/>
      </c>
      <c r="C454" s="3" t="s">
        <v>61</v>
      </c>
      <c r="D454" s="3" t="s">
        <v>49</v>
      </c>
      <c r="E454" s="3" t="s">
        <v>34</v>
      </c>
      <c r="F454" s="3" t="s">
        <v>61</v>
      </c>
      <c r="G454" s="3" t="s">
        <v>61</v>
      </c>
      <c r="H454" s="3" t="s">
        <v>23</v>
      </c>
    </row>
    <row r="455" spans="2:8" x14ac:dyDescent="0.2">
      <c r="B455" s="5" t="str">
        <f>"SUICIDE PREVENTION"</f>
        <v>SUICIDE PREVENTION</v>
      </c>
      <c r="C455" s="3" t="s">
        <v>61</v>
      </c>
      <c r="D455" s="3" t="s">
        <v>56</v>
      </c>
      <c r="E455" s="3" t="s">
        <v>31</v>
      </c>
      <c r="F455" s="3" t="s">
        <v>61</v>
      </c>
      <c r="G455" s="3" t="s">
        <v>61</v>
      </c>
      <c r="H455" s="3" t="s">
        <v>110</v>
      </c>
    </row>
    <row r="456" spans="2:8" x14ac:dyDescent="0.2">
      <c r="B456" s="5" t="str">
        <f>""</f>
        <v/>
      </c>
      <c r="C456" s="3" t="s">
        <v>61</v>
      </c>
      <c r="D456" s="3" t="s">
        <v>50</v>
      </c>
      <c r="E456" s="3" t="s">
        <v>34</v>
      </c>
      <c r="F456" s="3" t="s">
        <v>61</v>
      </c>
      <c r="G456" s="3" t="s">
        <v>61</v>
      </c>
      <c r="H456" s="3" t="s">
        <v>23</v>
      </c>
    </row>
    <row r="457" spans="2:8" x14ac:dyDescent="0.2">
      <c r="B457" s="5" t="str">
        <f>"TEENAGE PREGNANCY"</f>
        <v>TEENAGE PREGNANCY</v>
      </c>
      <c r="C457" s="3" t="s">
        <v>61</v>
      </c>
      <c r="D457" s="3" t="s">
        <v>56</v>
      </c>
      <c r="E457" s="3" t="s">
        <v>37</v>
      </c>
      <c r="F457" s="3" t="s">
        <v>61</v>
      </c>
      <c r="G457" s="3" t="s">
        <v>61</v>
      </c>
      <c r="H457" s="3" t="s">
        <v>62</v>
      </c>
    </row>
    <row r="458" spans="2:8" x14ac:dyDescent="0.2">
      <c r="B458" s="5" t="str">
        <f>""</f>
        <v/>
      </c>
      <c r="C458" s="3" t="s">
        <v>61</v>
      </c>
      <c r="D458" s="3" t="s">
        <v>50</v>
      </c>
      <c r="E458" s="3" t="s">
        <v>23</v>
      </c>
      <c r="F458" s="3" t="s">
        <v>61</v>
      </c>
      <c r="G458" s="3" t="s">
        <v>61</v>
      </c>
      <c r="H458" s="3" t="s">
        <v>23</v>
      </c>
    </row>
    <row r="459" spans="2:8" x14ac:dyDescent="0.2">
      <c r="B459" s="5" t="str">
        <f>"THERAPEUTIC CANNABINOID RESEARCH"</f>
        <v>THERAPEUTIC CANNABINOID RESEARCH</v>
      </c>
      <c r="C459" s="3" t="s">
        <v>61</v>
      </c>
      <c r="D459" s="3" t="s">
        <v>85</v>
      </c>
      <c r="E459" s="3" t="s">
        <v>61</v>
      </c>
      <c r="F459" s="3" t="s">
        <v>61</v>
      </c>
      <c r="G459" s="3" t="s">
        <v>56</v>
      </c>
      <c r="H459" s="3" t="s">
        <v>61</v>
      </c>
    </row>
    <row r="460" spans="2:8" x14ac:dyDescent="0.2">
      <c r="B460" s="5" t="str">
        <f>""</f>
        <v/>
      </c>
      <c r="C460" s="3" t="s">
        <v>61</v>
      </c>
      <c r="D460" s="3" t="s">
        <v>49</v>
      </c>
      <c r="E460" s="3" t="s">
        <v>61</v>
      </c>
      <c r="F460" s="3" t="s">
        <v>61</v>
      </c>
      <c r="G460" s="3" t="s">
        <v>59</v>
      </c>
      <c r="H460" s="3" t="s">
        <v>61</v>
      </c>
    </row>
    <row r="461" spans="2:8" x14ac:dyDescent="0.2">
      <c r="B461" s="5" t="str">
        <f>"TOPICAL MICROBICIDES"</f>
        <v>TOPICAL MICROBICIDES</v>
      </c>
      <c r="C461" s="3" t="s">
        <v>61</v>
      </c>
      <c r="D461" s="3" t="s">
        <v>16</v>
      </c>
      <c r="E461" s="3" t="s">
        <v>61</v>
      </c>
      <c r="F461" s="3" t="s">
        <v>55</v>
      </c>
      <c r="G461" s="3" t="s">
        <v>56</v>
      </c>
      <c r="H461" s="3" t="s">
        <v>61</v>
      </c>
    </row>
    <row r="462" spans="2:8" x14ac:dyDescent="0.2">
      <c r="B462" s="5" t="str">
        <f>""</f>
        <v/>
      </c>
      <c r="C462" s="3" t="s">
        <v>61</v>
      </c>
      <c r="D462" s="3" t="s">
        <v>49</v>
      </c>
      <c r="E462" s="3" t="s">
        <v>61</v>
      </c>
      <c r="F462" s="3" t="s">
        <v>58</v>
      </c>
      <c r="G462" s="3" t="s">
        <v>59</v>
      </c>
      <c r="H462" s="3" t="s">
        <v>61</v>
      </c>
    </row>
    <row r="463" spans="2:8" x14ac:dyDescent="0.2">
      <c r="B463" s="5" t="str">
        <f>"TOURETTE SYNDROME"</f>
        <v>TOURETTE SYNDROME</v>
      </c>
      <c r="C463" s="3" t="s">
        <v>61</v>
      </c>
      <c r="D463" s="3" t="s">
        <v>85</v>
      </c>
      <c r="E463" s="3" t="s">
        <v>61</v>
      </c>
      <c r="F463" s="3" t="s">
        <v>61</v>
      </c>
      <c r="G463" s="3" t="s">
        <v>61</v>
      </c>
      <c r="H463" s="3" t="s">
        <v>62</v>
      </c>
    </row>
    <row r="464" spans="2:8" x14ac:dyDescent="0.2">
      <c r="B464" s="5" t="str">
        <f>""</f>
        <v/>
      </c>
      <c r="C464" s="3" t="s">
        <v>61</v>
      </c>
      <c r="D464" s="3" t="s">
        <v>49</v>
      </c>
      <c r="E464" s="3" t="s">
        <v>61</v>
      </c>
      <c r="F464" s="3" t="s">
        <v>61</v>
      </c>
      <c r="G464" s="3" t="s">
        <v>61</v>
      </c>
      <c r="H464" s="3" t="s">
        <v>23</v>
      </c>
    </row>
    <row r="465" spans="2:8" x14ac:dyDescent="0.2">
      <c r="B465" s="5" t="str">
        <f>"UNDERAGE DRINKING"</f>
        <v>UNDERAGE DRINKING</v>
      </c>
      <c r="C465" s="3" t="s">
        <v>61</v>
      </c>
      <c r="D465" s="3" t="s">
        <v>56</v>
      </c>
      <c r="E465" s="3" t="s">
        <v>28</v>
      </c>
      <c r="F465" s="3" t="s">
        <v>61</v>
      </c>
      <c r="G465" s="3" t="s">
        <v>61</v>
      </c>
      <c r="H465" s="3" t="s">
        <v>57</v>
      </c>
    </row>
    <row r="466" spans="2:8" x14ac:dyDescent="0.2">
      <c r="B466" s="5" t="str">
        <f>""</f>
        <v/>
      </c>
      <c r="C466" s="3" t="s">
        <v>61</v>
      </c>
      <c r="D466" s="3" t="s">
        <v>48</v>
      </c>
      <c r="E466" s="3" t="s">
        <v>33</v>
      </c>
      <c r="F466" s="3" t="s">
        <v>61</v>
      </c>
      <c r="G466" s="3" t="s">
        <v>61</v>
      </c>
      <c r="H466" s="3" t="s">
        <v>60</v>
      </c>
    </row>
    <row r="467" spans="2:8" x14ac:dyDescent="0.2">
      <c r="B467" s="5" t="str">
        <f>"VIOLENCE AGAINST WOMEN"</f>
        <v>VIOLENCE AGAINST WOMEN</v>
      </c>
      <c r="C467" s="3" t="s">
        <v>61</v>
      </c>
      <c r="D467" s="3" t="s">
        <v>16</v>
      </c>
      <c r="E467" s="3" t="s">
        <v>54</v>
      </c>
      <c r="F467" s="3" t="s">
        <v>55</v>
      </c>
      <c r="G467" s="3" t="s">
        <v>61</v>
      </c>
      <c r="H467" s="3" t="s">
        <v>62</v>
      </c>
    </row>
    <row r="468" spans="2:8" x14ac:dyDescent="0.2">
      <c r="B468" s="5" t="str">
        <f>""</f>
        <v/>
      </c>
      <c r="C468" s="3" t="s">
        <v>61</v>
      </c>
      <c r="D468" s="3" t="s">
        <v>49</v>
      </c>
      <c r="E468" s="3" t="s">
        <v>34</v>
      </c>
      <c r="F468" s="3" t="s">
        <v>58</v>
      </c>
      <c r="G468" s="3" t="s">
        <v>61</v>
      </c>
      <c r="H468" s="3" t="s">
        <v>23</v>
      </c>
    </row>
    <row r="469" spans="2:8" x14ac:dyDescent="0.2">
      <c r="B469" s="5" t="str">
        <f>"YOUTH VIOLENCE"</f>
        <v>YOUTH VIOLENCE</v>
      </c>
      <c r="C469" s="3" t="s">
        <v>61</v>
      </c>
      <c r="D469" s="3" t="s">
        <v>16</v>
      </c>
      <c r="E469" s="3" t="s">
        <v>31</v>
      </c>
      <c r="F469" s="3" t="s">
        <v>61</v>
      </c>
      <c r="G469" s="3" t="s">
        <v>61</v>
      </c>
      <c r="H469" s="3" t="s">
        <v>62</v>
      </c>
    </row>
    <row r="470" spans="2:8" x14ac:dyDescent="0.2">
      <c r="B470" s="5" t="str">
        <f>""</f>
        <v/>
      </c>
      <c r="C470" s="3" t="s">
        <v>61</v>
      </c>
      <c r="D470" s="3" t="s">
        <v>49</v>
      </c>
      <c r="E470" s="3" t="s">
        <v>34</v>
      </c>
      <c r="F470" s="3" t="s">
        <v>61</v>
      </c>
      <c r="G470" s="3" t="s">
        <v>61</v>
      </c>
      <c r="H470" s="3" t="s">
        <v>60</v>
      </c>
    </row>
    <row r="471" spans="2:8" x14ac:dyDescent="0.2">
      <c r="B471" s="5" t="str">
        <f>"EMERGENCY CARE"</f>
        <v>EMERGENCY CARE</v>
      </c>
      <c r="C471" s="3" t="s">
        <v>61</v>
      </c>
      <c r="D471" s="3" t="s">
        <v>61</v>
      </c>
      <c r="E471" s="3" t="s">
        <v>31</v>
      </c>
      <c r="F471" s="3" t="s">
        <v>55</v>
      </c>
      <c r="G471" s="3" t="s">
        <v>61</v>
      </c>
      <c r="H471" s="3" t="s">
        <v>297</v>
      </c>
    </row>
    <row r="472" spans="2:8" x14ac:dyDescent="0.2">
      <c r="B472" s="5" t="str">
        <f>""</f>
        <v/>
      </c>
      <c r="C472" s="3" t="s">
        <v>61</v>
      </c>
      <c r="D472" s="3" t="s">
        <v>61</v>
      </c>
      <c r="E472" s="3" t="s">
        <v>34</v>
      </c>
      <c r="F472" s="3" t="s">
        <v>58</v>
      </c>
      <c r="G472" s="3" t="s">
        <v>61</v>
      </c>
      <c r="H472" s="3" t="s">
        <v>33</v>
      </c>
    </row>
    <row r="473" spans="2:8" x14ac:dyDescent="0.2">
      <c r="B473" s="5" t="str">
        <f>"HOMELESSNESS"</f>
        <v>HOMELESSNESS</v>
      </c>
      <c r="C473" s="3" t="s">
        <v>61</v>
      </c>
      <c r="D473" s="3" t="s">
        <v>61</v>
      </c>
      <c r="E473" s="3" t="s">
        <v>31</v>
      </c>
      <c r="F473" s="3" t="s">
        <v>55</v>
      </c>
      <c r="G473" s="3" t="s">
        <v>61</v>
      </c>
      <c r="H473" s="3" t="s">
        <v>110</v>
      </c>
    </row>
    <row r="474" spans="2:8" x14ac:dyDescent="0.2">
      <c r="B474" s="5" t="str">
        <f>""</f>
        <v/>
      </c>
      <c r="C474" s="3" t="s">
        <v>61</v>
      </c>
      <c r="D474" s="3" t="s">
        <v>61</v>
      </c>
      <c r="E474" s="3" t="s">
        <v>34</v>
      </c>
      <c r="F474" s="3" t="s">
        <v>58</v>
      </c>
      <c r="G474" s="3" t="s">
        <v>61</v>
      </c>
      <c r="H474" s="3" t="s">
        <v>60</v>
      </c>
    </row>
    <row r="475" spans="2:8" x14ac:dyDescent="0.2">
      <c r="B475" s="5" t="str">
        <f>"MALARIA VACCINE"</f>
        <v>MALARIA VACCINE</v>
      </c>
      <c r="C475" s="3" t="s">
        <v>61</v>
      </c>
      <c r="D475" s="3" t="s">
        <v>61</v>
      </c>
      <c r="E475" s="3" t="s">
        <v>54</v>
      </c>
      <c r="F475" s="3" t="s">
        <v>61</v>
      </c>
      <c r="G475" s="3" t="s">
        <v>56</v>
      </c>
      <c r="H475" s="3" t="s">
        <v>61</v>
      </c>
    </row>
    <row r="476" spans="2:8" x14ac:dyDescent="0.2">
      <c r="B476" s="5" t="str">
        <f>""</f>
        <v/>
      </c>
      <c r="C476" s="3" t="s">
        <v>61</v>
      </c>
      <c r="D476" s="3" t="s">
        <v>61</v>
      </c>
      <c r="E476" s="3" t="s">
        <v>34</v>
      </c>
      <c r="F476" s="3" t="s">
        <v>61</v>
      </c>
      <c r="G476" s="3" t="s">
        <v>59</v>
      </c>
      <c r="H476" s="3" t="s">
        <v>61</v>
      </c>
    </row>
    <row r="477" spans="2:8" x14ac:dyDescent="0.2">
      <c r="B477" s="5" t="str">
        <f>"SCREENING AND BRIEF INTERVENTION"</f>
        <v>SCREENING AND BRIEF INTERVENTION</v>
      </c>
      <c r="C477" s="3" t="s">
        <v>61</v>
      </c>
      <c r="D477" s="3" t="s">
        <v>61</v>
      </c>
      <c r="E477" s="3" t="s">
        <v>31</v>
      </c>
      <c r="F477" s="3" t="s">
        <v>61</v>
      </c>
      <c r="G477" s="3" t="s">
        <v>61</v>
      </c>
      <c r="H477" s="3" t="s">
        <v>62</v>
      </c>
    </row>
    <row r="478" spans="2:8" x14ac:dyDescent="0.2">
      <c r="B478" s="5" t="str">
        <f>""</f>
        <v/>
      </c>
      <c r="C478" s="3" t="s">
        <v>61</v>
      </c>
      <c r="D478" s="3" t="s">
        <v>61</v>
      </c>
      <c r="E478" s="3" t="s">
        <v>34</v>
      </c>
      <c r="F478" s="3" t="s">
        <v>61</v>
      </c>
      <c r="G478" s="3" t="s">
        <v>61</v>
      </c>
      <c r="H478" s="3" t="s">
        <v>23</v>
      </c>
    </row>
    <row r="479" spans="2:8" x14ac:dyDescent="0.2">
      <c r="B479" s="5" t="str">
        <f>"SUBSTANCE ABUSE PREVENTION"</f>
        <v>SUBSTANCE ABUSE PREVENTION</v>
      </c>
      <c r="C479" s="3" t="s">
        <v>61</v>
      </c>
      <c r="D479" s="3" t="s">
        <v>61</v>
      </c>
      <c r="E479" s="3" t="s">
        <v>31</v>
      </c>
      <c r="F479" s="3" t="s">
        <v>61</v>
      </c>
      <c r="G479" s="3" t="s">
        <v>61</v>
      </c>
      <c r="H479" s="3" t="s">
        <v>62</v>
      </c>
    </row>
    <row r="480" spans="2:8" x14ac:dyDescent="0.2">
      <c r="B480" s="5" t="str">
        <f>""</f>
        <v/>
      </c>
      <c r="C480" s="3" t="s">
        <v>61</v>
      </c>
      <c r="D480" s="3" t="s">
        <v>61</v>
      </c>
      <c r="E480" s="3" t="s">
        <v>34</v>
      </c>
      <c r="F480" s="3" t="s">
        <v>61</v>
      </c>
      <c r="G480" s="3" t="s">
        <v>61</v>
      </c>
      <c r="H480" s="3" t="s">
        <v>23</v>
      </c>
    </row>
    <row r="481" spans="2:8" x14ac:dyDescent="0.2">
      <c r="B481" s="5" t="str">
        <f>"VASCULAR COGNITIVE IMPAIRMENT/DE"</f>
        <v>VASCULAR COGNITIVE IMPAIRMENT/DE</v>
      </c>
      <c r="C481" s="3" t="s">
        <v>61</v>
      </c>
      <c r="D481" s="3" t="s">
        <v>61</v>
      </c>
      <c r="E481" s="3" t="s">
        <v>54</v>
      </c>
      <c r="F481" s="3" t="s">
        <v>55</v>
      </c>
      <c r="G481" s="3" t="s">
        <v>61</v>
      </c>
      <c r="H481" s="3" t="s">
        <v>62</v>
      </c>
    </row>
    <row r="482" spans="2:8" x14ac:dyDescent="0.2">
      <c r="B482" s="5" t="str">
        <f>""</f>
        <v/>
      </c>
      <c r="C482" s="3" t="s">
        <v>61</v>
      </c>
      <c r="D482" s="3" t="s">
        <v>61</v>
      </c>
      <c r="E482" s="3" t="s">
        <v>34</v>
      </c>
      <c r="F482" s="3" t="s">
        <v>58</v>
      </c>
      <c r="G482" s="3" t="s">
        <v>61</v>
      </c>
      <c r="H482" s="3" t="s">
        <v>23</v>
      </c>
    </row>
    <row r="483" spans="2:8" x14ac:dyDescent="0.2">
      <c r="B483" s="5" t="str">
        <f>"YOUTH VIOLENCE PREVENTION"</f>
        <v>YOUTH VIOLENCE PREVENTION</v>
      </c>
      <c r="C483" s="3" t="s">
        <v>61</v>
      </c>
      <c r="D483" s="3" t="s">
        <v>61</v>
      </c>
      <c r="E483" s="3" t="s">
        <v>54</v>
      </c>
      <c r="F483" s="3" t="s">
        <v>61</v>
      </c>
      <c r="G483" s="3" t="s">
        <v>61</v>
      </c>
      <c r="H483" s="3" t="s">
        <v>61</v>
      </c>
    </row>
    <row r="484" spans="2:8" x14ac:dyDescent="0.2">
      <c r="B484" s="5" t="str">
        <f>""</f>
        <v/>
      </c>
      <c r="C484" s="3" t="s">
        <v>61</v>
      </c>
      <c r="D484" s="3" t="s">
        <v>61</v>
      </c>
      <c r="E484" s="3" t="s">
        <v>34</v>
      </c>
      <c r="F484" s="3" t="s">
        <v>61</v>
      </c>
      <c r="G484" s="3" t="s">
        <v>61</v>
      </c>
      <c r="H484" s="3" t="s">
        <v>61</v>
      </c>
    </row>
    <row r="485" spans="2:8" x14ac:dyDescent="0.2">
      <c r="B485" s="5" t="str">
        <f>"APHASIA"</f>
        <v>APHASIA</v>
      </c>
      <c r="C485" s="3" t="s">
        <v>61</v>
      </c>
      <c r="D485" s="3" t="s">
        <v>61</v>
      </c>
      <c r="E485" s="3" t="s">
        <v>61</v>
      </c>
      <c r="F485" s="3" t="s">
        <v>55</v>
      </c>
      <c r="G485" s="3" t="s">
        <v>61</v>
      </c>
      <c r="H485" s="3" t="s">
        <v>62</v>
      </c>
    </row>
    <row r="486" spans="2:8" x14ac:dyDescent="0.2">
      <c r="B486" s="5" t="str">
        <f>""</f>
        <v/>
      </c>
      <c r="C486" s="3" t="s">
        <v>61</v>
      </c>
      <c r="D486" s="3" t="s">
        <v>61</v>
      </c>
      <c r="E486" s="3" t="s">
        <v>61</v>
      </c>
      <c r="F486" s="3" t="s">
        <v>58</v>
      </c>
      <c r="G486" s="3" t="s">
        <v>61</v>
      </c>
      <c r="H486" s="3" t="s">
        <v>23</v>
      </c>
    </row>
    <row r="487" spans="2:8" x14ac:dyDescent="0.2">
      <c r="B487" s="5" t="str">
        <f>"VULVODYNIA"</f>
        <v>VULVODYNIA</v>
      </c>
      <c r="C487" s="3" t="s">
        <v>61</v>
      </c>
      <c r="D487" s="3" t="s">
        <v>61</v>
      </c>
      <c r="E487" s="3" t="s">
        <v>61</v>
      </c>
      <c r="F487" s="3" t="s">
        <v>61</v>
      </c>
      <c r="G487" s="3" t="s">
        <v>61</v>
      </c>
      <c r="H487" s="3" t="s">
        <v>62</v>
      </c>
    </row>
    <row r="488" spans="2:8" x14ac:dyDescent="0.2">
      <c r="B488" s="5" t="str">
        <f>""</f>
        <v/>
      </c>
      <c r="C488" s="3" t="s">
        <v>61</v>
      </c>
      <c r="D488" s="3" t="s">
        <v>61</v>
      </c>
      <c r="E488" s="3" t="s">
        <v>61</v>
      </c>
      <c r="F488" s="3" t="s">
        <v>61</v>
      </c>
      <c r="G488" s="3" t="s">
        <v>61</v>
      </c>
      <c r="H488" s="3" t="s">
        <v>23</v>
      </c>
    </row>
    <row r="489" spans="2:8" x14ac:dyDescent="0.2">
      <c r="B489" s="5" t="str">
        <f>"Constant"</f>
        <v>Constant</v>
      </c>
      <c r="C489" s="3" t="s">
        <v>441</v>
      </c>
      <c r="D489" s="3" t="s">
        <v>188</v>
      </c>
      <c r="E489" s="3" t="s">
        <v>18</v>
      </c>
      <c r="F489" s="3" t="s">
        <v>93</v>
      </c>
      <c r="G489" s="3" t="s">
        <v>104</v>
      </c>
      <c r="H489" s="3" t="s">
        <v>40</v>
      </c>
    </row>
    <row r="490" spans="2:8" x14ac:dyDescent="0.2">
      <c r="B490" s="5" t="str">
        <f>""</f>
        <v/>
      </c>
      <c r="C490" s="3" t="s">
        <v>49</v>
      </c>
      <c r="D490" s="3" t="s">
        <v>100</v>
      </c>
      <c r="E490" s="3" t="s">
        <v>34</v>
      </c>
      <c r="F490" s="3" t="s">
        <v>50</v>
      </c>
      <c r="G490" s="3" t="s">
        <v>32</v>
      </c>
      <c r="H490" s="3" t="s">
        <v>41</v>
      </c>
    </row>
    <row r="491" spans="2:8" ht="17" thickBot="1" x14ac:dyDescent="0.25">
      <c r="B491" s="6" t="str">
        <f>"Observations"</f>
        <v>Observations</v>
      </c>
      <c r="C491" s="7" t="s">
        <v>442</v>
      </c>
      <c r="D491" s="7" t="s">
        <v>443</v>
      </c>
      <c r="E491" s="7" t="s">
        <v>444</v>
      </c>
      <c r="F491" s="7" t="s">
        <v>445</v>
      </c>
      <c r="G491" s="7" t="s">
        <v>446</v>
      </c>
      <c r="H491" s="7" t="s">
        <v>447</v>
      </c>
    </row>
    <row r="492" spans="2:8" ht="17" thickTop="1" x14ac:dyDescent="0.2">
      <c r="B492" t="str">
        <f>"Standard errors in parentheses"</f>
        <v>Standard errors in parentheses</v>
      </c>
    </row>
    <row r="493" spans="2:8" x14ac:dyDescent="0.2">
      <c r="B493" t="s">
        <v>0</v>
      </c>
      <c r="C493" t="s">
        <v>1</v>
      </c>
      <c r="D493" t="s">
        <v>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6C0-D99F-7549-A5C7-4856CE2991F6}">
  <dimension ref="B1:J511"/>
  <sheetViews>
    <sheetView tabSelected="1" workbookViewId="0"/>
  </sheetViews>
  <sheetFormatPr baseColWidth="10" defaultRowHeight="16" x14ac:dyDescent="0.2"/>
  <cols>
    <col min="2" max="2" width="24.1640625" customWidth="1"/>
  </cols>
  <sheetData>
    <row r="1" spans="2:10" ht="17" thickBot="1" x14ac:dyDescent="0.25"/>
    <row r="2" spans="2:10" ht="17" thickTop="1" x14ac:dyDescent="0.2">
      <c r="B2" s="8" t="str">
        <f>""</f>
        <v/>
      </c>
      <c r="C2" s="4" t="str">
        <f>"CSO Code 1"</f>
        <v>CSO Code 1</v>
      </c>
      <c r="D2" s="4" t="str">
        <f>"CSO Code 2"</f>
        <v>CSO Code 2</v>
      </c>
      <c r="E2" s="4" t="str">
        <f>"CSO Code 3"</f>
        <v>CSO Code 3</v>
      </c>
      <c r="F2" s="4" t="str">
        <f>"CSO Code 4"</f>
        <v>CSO Code 4</v>
      </c>
      <c r="G2" s="4" t="str">
        <f>"CSO Code 5"</f>
        <v>CSO Code 5</v>
      </c>
      <c r="H2" s="4" t="str">
        <f>"CSO Code 6"</f>
        <v>CSO Code 6</v>
      </c>
    </row>
    <row r="3" spans="2:10" x14ac:dyDescent="0.2">
      <c r="B3" s="5" t="str">
        <f>"INCa/INSERM/DGOS"</f>
        <v>INCa/INSERM/DGOS</v>
      </c>
      <c r="C3" t="s">
        <v>448</v>
      </c>
      <c r="D3" t="s">
        <v>449</v>
      </c>
      <c r="E3" t="s">
        <v>450</v>
      </c>
      <c r="F3" t="s">
        <v>309</v>
      </c>
      <c r="G3" t="s">
        <v>76</v>
      </c>
      <c r="H3" t="s">
        <v>29</v>
      </c>
      <c r="J3" s="1" t="s">
        <v>9</v>
      </c>
    </row>
    <row r="4" spans="2:10" x14ac:dyDescent="0.2">
      <c r="B4" s="5" t="str">
        <f>""</f>
        <v/>
      </c>
      <c r="C4" t="s">
        <v>23</v>
      </c>
      <c r="D4" t="s">
        <v>41</v>
      </c>
      <c r="E4" t="s">
        <v>26</v>
      </c>
      <c r="F4" t="s">
        <v>33</v>
      </c>
      <c r="G4" t="s">
        <v>82</v>
      </c>
      <c r="H4" t="s">
        <v>451</v>
      </c>
      <c r="J4" t="s">
        <v>4</v>
      </c>
    </row>
    <row r="5" spans="2:10" x14ac:dyDescent="0.2">
      <c r="B5" s="5" t="str">
        <f>"National Cancer Institute"</f>
        <v>National Cancer Institute</v>
      </c>
      <c r="C5" t="s">
        <v>62</v>
      </c>
      <c r="D5" t="s">
        <v>452</v>
      </c>
      <c r="E5" t="s">
        <v>453</v>
      </c>
      <c r="F5" t="s">
        <v>454</v>
      </c>
      <c r="G5" t="s">
        <v>455</v>
      </c>
      <c r="H5" t="s">
        <v>20</v>
      </c>
      <c r="J5" t="s">
        <v>6</v>
      </c>
    </row>
    <row r="6" spans="2:10" x14ac:dyDescent="0.2">
      <c r="B6" s="5" t="str">
        <f>""</f>
        <v/>
      </c>
      <c r="C6" t="s">
        <v>34</v>
      </c>
      <c r="D6" t="s">
        <v>451</v>
      </c>
      <c r="E6" t="s">
        <v>451</v>
      </c>
      <c r="F6" t="s">
        <v>41</v>
      </c>
      <c r="G6" t="s">
        <v>26</v>
      </c>
      <c r="H6" t="s">
        <v>456</v>
      </c>
      <c r="J6" t="s">
        <v>8</v>
      </c>
    </row>
    <row r="7" spans="2:10" x14ac:dyDescent="0.2">
      <c r="B7" s="5" t="str">
        <f>"National Health and Medical Rese"</f>
        <v>National Health and Medical Rese</v>
      </c>
      <c r="C7" t="s">
        <v>306</v>
      </c>
      <c r="D7" t="s">
        <v>457</v>
      </c>
      <c r="E7" t="s">
        <v>452</v>
      </c>
      <c r="F7" t="s">
        <v>458</v>
      </c>
      <c r="G7" t="s">
        <v>459</v>
      </c>
      <c r="H7" t="s">
        <v>460</v>
      </c>
      <c r="J7" t="s">
        <v>5</v>
      </c>
    </row>
    <row r="8" spans="2:10" x14ac:dyDescent="0.2">
      <c r="B8" s="5" t="str">
        <f>""</f>
        <v/>
      </c>
      <c r="C8" t="s">
        <v>23</v>
      </c>
      <c r="D8" t="s">
        <v>451</v>
      </c>
      <c r="E8" t="s">
        <v>451</v>
      </c>
      <c r="F8" t="s">
        <v>41</v>
      </c>
      <c r="G8" t="s">
        <v>41</v>
      </c>
      <c r="H8" t="s">
        <v>451</v>
      </c>
      <c r="J8" t="s">
        <v>3</v>
      </c>
    </row>
    <row r="9" spans="2:10" x14ac:dyDescent="0.2">
      <c r="B9" s="5" t="str">
        <f>"Wellcome Trust"</f>
        <v>Wellcome Trust</v>
      </c>
      <c r="C9" t="s">
        <v>31</v>
      </c>
      <c r="D9" t="s">
        <v>238</v>
      </c>
      <c r="E9" t="s">
        <v>233</v>
      </c>
      <c r="F9" t="s">
        <v>79</v>
      </c>
      <c r="G9" t="s">
        <v>461</v>
      </c>
      <c r="H9" t="s">
        <v>92</v>
      </c>
      <c r="J9" t="s">
        <v>7</v>
      </c>
    </row>
    <row r="10" spans="2:10" x14ac:dyDescent="0.2">
      <c r="B10" s="5" t="str">
        <f>""</f>
        <v/>
      </c>
      <c r="C10" t="s">
        <v>82</v>
      </c>
      <c r="D10" t="s">
        <v>24</v>
      </c>
      <c r="E10" t="s">
        <v>41</v>
      </c>
      <c r="F10" t="s">
        <v>22</v>
      </c>
      <c r="G10" t="s">
        <v>34</v>
      </c>
      <c r="H10" t="s">
        <v>26</v>
      </c>
    </row>
    <row r="11" spans="2:10" x14ac:dyDescent="0.2">
      <c r="B11" s="5" t="str">
        <f>"year=2009"</f>
        <v>year=2009</v>
      </c>
      <c r="C11" t="s">
        <v>462</v>
      </c>
      <c r="D11" t="s">
        <v>84</v>
      </c>
      <c r="E11" t="s">
        <v>180</v>
      </c>
      <c r="F11" t="s">
        <v>345</v>
      </c>
      <c r="G11" t="s">
        <v>95</v>
      </c>
      <c r="H11" t="s">
        <v>188</v>
      </c>
      <c r="J11" t="s">
        <v>10</v>
      </c>
    </row>
    <row r="12" spans="2:10" x14ac:dyDescent="0.2">
      <c r="B12" s="5" t="str">
        <f>""</f>
        <v/>
      </c>
      <c r="C12" t="s">
        <v>24</v>
      </c>
      <c r="D12" t="s">
        <v>324</v>
      </c>
      <c r="E12" t="s">
        <v>24</v>
      </c>
      <c r="F12" t="s">
        <v>58</v>
      </c>
      <c r="G12" t="s">
        <v>50</v>
      </c>
      <c r="H12" t="s">
        <v>23</v>
      </c>
      <c r="J12" t="s">
        <v>12</v>
      </c>
    </row>
    <row r="13" spans="2:10" x14ac:dyDescent="0.2">
      <c r="B13" s="5" t="str">
        <f>"year=2010"</f>
        <v>year=2010</v>
      </c>
      <c r="C13" t="s">
        <v>113</v>
      </c>
      <c r="D13" t="s">
        <v>84</v>
      </c>
      <c r="E13" t="s">
        <v>272</v>
      </c>
      <c r="F13" t="s">
        <v>345</v>
      </c>
      <c r="G13" t="s">
        <v>375</v>
      </c>
      <c r="H13" t="s">
        <v>241</v>
      </c>
      <c r="J13" t="s">
        <v>13</v>
      </c>
    </row>
    <row r="14" spans="2:10" x14ac:dyDescent="0.2">
      <c r="B14" s="5" t="str">
        <f>""</f>
        <v/>
      </c>
      <c r="C14" t="s">
        <v>24</v>
      </c>
      <c r="D14" t="s">
        <v>199</v>
      </c>
      <c r="E14" t="s">
        <v>22</v>
      </c>
      <c r="F14" t="s">
        <v>100</v>
      </c>
      <c r="G14" t="s">
        <v>50</v>
      </c>
      <c r="H14" t="s">
        <v>34</v>
      </c>
      <c r="J14" t="s">
        <v>14</v>
      </c>
    </row>
    <row r="15" spans="2:10" x14ac:dyDescent="0.2">
      <c r="B15" s="5" t="str">
        <f>"year=2011"</f>
        <v>year=2011</v>
      </c>
      <c r="C15" t="s">
        <v>18</v>
      </c>
      <c r="D15" t="s">
        <v>75</v>
      </c>
      <c r="E15" t="s">
        <v>355</v>
      </c>
      <c r="F15" t="s">
        <v>93</v>
      </c>
      <c r="G15" t="s">
        <v>286</v>
      </c>
      <c r="H15" t="s">
        <v>16</v>
      </c>
    </row>
    <row r="16" spans="2:10" x14ac:dyDescent="0.2">
      <c r="B16" s="5" t="str">
        <f>""</f>
        <v/>
      </c>
      <c r="C16" t="s">
        <v>24</v>
      </c>
      <c r="D16" t="s">
        <v>199</v>
      </c>
      <c r="E16" t="s">
        <v>22</v>
      </c>
      <c r="F16" t="s">
        <v>24</v>
      </c>
      <c r="G16" t="s">
        <v>100</v>
      </c>
      <c r="H16" t="s">
        <v>34</v>
      </c>
    </row>
    <row r="17" spans="2:8" x14ac:dyDescent="0.2">
      <c r="B17" s="5" t="str">
        <f>"year=2012"</f>
        <v>year=2012</v>
      </c>
      <c r="C17" t="s">
        <v>246</v>
      </c>
      <c r="D17" t="s">
        <v>463</v>
      </c>
      <c r="E17" t="s">
        <v>38</v>
      </c>
      <c r="F17" t="s">
        <v>375</v>
      </c>
      <c r="G17" t="s">
        <v>259</v>
      </c>
      <c r="H17" t="s">
        <v>56</v>
      </c>
    </row>
    <row r="18" spans="2:8" x14ac:dyDescent="0.2">
      <c r="B18" s="5" t="str">
        <f>""</f>
        <v/>
      </c>
      <c r="C18" t="s">
        <v>24</v>
      </c>
      <c r="D18" t="s">
        <v>32</v>
      </c>
      <c r="E18" t="s">
        <v>22</v>
      </c>
      <c r="F18" t="s">
        <v>24</v>
      </c>
      <c r="G18" t="s">
        <v>58</v>
      </c>
      <c r="H18" t="s">
        <v>34</v>
      </c>
    </row>
    <row r="19" spans="2:8" x14ac:dyDescent="0.2">
      <c r="B19" s="5" t="str">
        <f>"year=2013"</f>
        <v>year=2013</v>
      </c>
      <c r="C19" t="s">
        <v>97</v>
      </c>
      <c r="D19" t="s">
        <v>464</v>
      </c>
      <c r="E19" t="s">
        <v>272</v>
      </c>
      <c r="F19" t="s">
        <v>465</v>
      </c>
      <c r="G19" t="s">
        <v>466</v>
      </c>
      <c r="H19" t="s">
        <v>54</v>
      </c>
    </row>
    <row r="20" spans="2:8" x14ac:dyDescent="0.2">
      <c r="B20" s="5" t="str">
        <f>""</f>
        <v/>
      </c>
      <c r="C20" t="s">
        <v>24</v>
      </c>
      <c r="D20" t="s">
        <v>32</v>
      </c>
      <c r="E20" t="s">
        <v>22</v>
      </c>
      <c r="F20" t="s">
        <v>24</v>
      </c>
      <c r="G20" t="s">
        <v>100</v>
      </c>
      <c r="H20" t="s">
        <v>34</v>
      </c>
    </row>
    <row r="21" spans="2:8" x14ac:dyDescent="0.2">
      <c r="B21" s="5" t="str">
        <f>"year=2014"</f>
        <v>year=2014</v>
      </c>
      <c r="C21" t="s">
        <v>97</v>
      </c>
      <c r="D21" t="s">
        <v>467</v>
      </c>
      <c r="E21" t="s">
        <v>330</v>
      </c>
      <c r="F21" t="s">
        <v>468</v>
      </c>
      <c r="G21" t="s">
        <v>280</v>
      </c>
      <c r="H21" t="s">
        <v>31</v>
      </c>
    </row>
    <row r="22" spans="2:8" x14ac:dyDescent="0.2">
      <c r="B22" s="5" t="str">
        <f>""</f>
        <v/>
      </c>
      <c r="C22" t="s">
        <v>24</v>
      </c>
      <c r="D22" t="s">
        <v>32</v>
      </c>
      <c r="E22" t="s">
        <v>22</v>
      </c>
      <c r="F22" t="s">
        <v>100</v>
      </c>
      <c r="G22" t="s">
        <v>100</v>
      </c>
      <c r="H22" t="s">
        <v>34</v>
      </c>
    </row>
    <row r="23" spans="2:8" x14ac:dyDescent="0.2">
      <c r="B23" s="5" t="str">
        <f>"year=2015"</f>
        <v>year=2015</v>
      </c>
      <c r="C23" t="s">
        <v>16</v>
      </c>
      <c r="D23" t="s">
        <v>469</v>
      </c>
      <c r="E23" t="s">
        <v>38</v>
      </c>
      <c r="F23" t="s">
        <v>466</v>
      </c>
      <c r="G23" t="s">
        <v>280</v>
      </c>
      <c r="H23" t="s">
        <v>30</v>
      </c>
    </row>
    <row r="24" spans="2:8" x14ac:dyDescent="0.2">
      <c r="B24" s="5" t="str">
        <f>""</f>
        <v/>
      </c>
      <c r="C24" t="s">
        <v>58</v>
      </c>
      <c r="D24" t="s">
        <v>32</v>
      </c>
      <c r="E24" t="s">
        <v>22</v>
      </c>
      <c r="F24" t="s">
        <v>58</v>
      </c>
      <c r="G24" t="s">
        <v>58</v>
      </c>
      <c r="H24" t="s">
        <v>23</v>
      </c>
    </row>
    <row r="25" spans="2:8" x14ac:dyDescent="0.2">
      <c r="B25" s="5" t="str">
        <f>"year=2016"</f>
        <v>year=2016</v>
      </c>
      <c r="C25" t="s">
        <v>188</v>
      </c>
      <c r="D25" t="s">
        <v>467</v>
      </c>
      <c r="E25" t="s">
        <v>91</v>
      </c>
      <c r="F25" t="s">
        <v>275</v>
      </c>
      <c r="G25" t="s">
        <v>239</v>
      </c>
      <c r="H25" t="s">
        <v>95</v>
      </c>
    </row>
    <row r="26" spans="2:8" x14ac:dyDescent="0.2">
      <c r="B26" s="5" t="str">
        <f>""</f>
        <v/>
      </c>
      <c r="C26" t="s">
        <v>24</v>
      </c>
      <c r="D26" t="s">
        <v>32</v>
      </c>
      <c r="E26" t="s">
        <v>22</v>
      </c>
      <c r="F26" t="s">
        <v>49</v>
      </c>
      <c r="G26" t="s">
        <v>58</v>
      </c>
      <c r="H26" t="s">
        <v>23</v>
      </c>
    </row>
    <row r="27" spans="2:8" x14ac:dyDescent="0.2">
      <c r="B27" s="5" t="str">
        <f>"year=2017"</f>
        <v>year=2017</v>
      </c>
      <c r="C27" t="s">
        <v>470</v>
      </c>
      <c r="D27" t="s">
        <v>471</v>
      </c>
      <c r="E27" t="s">
        <v>75</v>
      </c>
      <c r="F27" t="s">
        <v>139</v>
      </c>
      <c r="G27" t="s">
        <v>472</v>
      </c>
      <c r="H27" t="s">
        <v>473</v>
      </c>
    </row>
    <row r="28" spans="2:8" x14ac:dyDescent="0.2">
      <c r="B28" s="5" t="str">
        <f>""</f>
        <v/>
      </c>
      <c r="C28" t="s">
        <v>58</v>
      </c>
      <c r="D28" t="s">
        <v>32</v>
      </c>
      <c r="E28" t="s">
        <v>24</v>
      </c>
      <c r="F28" t="s">
        <v>47</v>
      </c>
      <c r="G28" t="s">
        <v>58</v>
      </c>
      <c r="H28" t="s">
        <v>23</v>
      </c>
    </row>
    <row r="29" spans="2:8" x14ac:dyDescent="0.2">
      <c r="B29" s="5" t="str">
        <f>"ACQUIRED COGNITIVE IMPAIRMENT"</f>
        <v>ACQUIRED COGNITIVE IMPAIRMENT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51</v>
      </c>
    </row>
    <row r="30" spans="2:8" x14ac:dyDescent="0.2">
      <c r="B30" s="5" t="str">
        <f>""</f>
        <v/>
      </c>
      <c r="C30" t="s">
        <v>52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</row>
    <row r="31" spans="2:8" x14ac:dyDescent="0.2">
      <c r="B31" s="5" t="str">
        <f>"ACUTE RESPIRATORY DISTRESS SYNDR"</f>
        <v>ACUTE RESPIRATORY DISTRESS SYNDR</v>
      </c>
      <c r="C31" t="s">
        <v>17</v>
      </c>
      <c r="D31" t="s">
        <v>78</v>
      </c>
      <c r="E31" t="s">
        <v>29</v>
      </c>
      <c r="F31" t="s">
        <v>55</v>
      </c>
      <c r="G31" t="s">
        <v>188</v>
      </c>
      <c r="H31" t="s">
        <v>474</v>
      </c>
    </row>
    <row r="32" spans="2:8" x14ac:dyDescent="0.2">
      <c r="B32" s="5" t="str">
        <f>""</f>
        <v/>
      </c>
      <c r="C32" t="s">
        <v>33</v>
      </c>
      <c r="D32" t="s">
        <v>22</v>
      </c>
      <c r="E32" t="s">
        <v>41</v>
      </c>
      <c r="F32" t="s">
        <v>60</v>
      </c>
      <c r="G32" t="s">
        <v>22</v>
      </c>
      <c r="H32" t="s">
        <v>41</v>
      </c>
    </row>
    <row r="33" spans="2:8" x14ac:dyDescent="0.2">
      <c r="B33" s="5" t="str">
        <f>"AGENT ORANGE &amp; DIOXIN"</f>
        <v>AGENT ORANGE &amp; DIOXIN</v>
      </c>
      <c r="C33" t="s">
        <v>110</v>
      </c>
      <c r="D33" t="s">
        <v>101</v>
      </c>
      <c r="E33" t="s">
        <v>29</v>
      </c>
      <c r="F33" t="s">
        <v>61</v>
      </c>
      <c r="G33" t="s">
        <v>61</v>
      </c>
      <c r="H33" t="s">
        <v>88</v>
      </c>
    </row>
    <row r="34" spans="2:8" x14ac:dyDescent="0.2">
      <c r="B34" s="5" t="str">
        <f>""</f>
        <v/>
      </c>
      <c r="C34" t="s">
        <v>34</v>
      </c>
      <c r="D34" t="s">
        <v>60</v>
      </c>
      <c r="E34" t="s">
        <v>23</v>
      </c>
      <c r="F34" t="s">
        <v>61</v>
      </c>
      <c r="G34" t="s">
        <v>61</v>
      </c>
      <c r="H34" t="s">
        <v>82</v>
      </c>
    </row>
    <row r="35" spans="2:8" x14ac:dyDescent="0.2">
      <c r="B35" s="5" t="str">
        <f>"AGING"</f>
        <v>AGING</v>
      </c>
      <c r="C35" t="s">
        <v>475</v>
      </c>
      <c r="D35" t="s">
        <v>476</v>
      </c>
      <c r="E35" t="s">
        <v>477</v>
      </c>
      <c r="F35" t="s">
        <v>478</v>
      </c>
      <c r="G35" t="s">
        <v>479</v>
      </c>
      <c r="H35" t="s">
        <v>480</v>
      </c>
    </row>
    <row r="36" spans="2:8" x14ac:dyDescent="0.2">
      <c r="B36" s="5" t="str">
        <f>""</f>
        <v/>
      </c>
      <c r="C36" t="s">
        <v>324</v>
      </c>
      <c r="D36" t="s">
        <v>148</v>
      </c>
      <c r="E36" t="s">
        <v>49</v>
      </c>
      <c r="F36" t="s">
        <v>481</v>
      </c>
      <c r="G36" t="s">
        <v>98</v>
      </c>
      <c r="H36" t="s">
        <v>69</v>
      </c>
    </row>
    <row r="37" spans="2:8" x14ac:dyDescent="0.2">
      <c r="B37" s="5" t="str">
        <f>"ALCOHOLISM ALCOHOL USE AND HEALT"</f>
        <v>ALCOHOLISM ALCOHOL USE AND HEALT</v>
      </c>
      <c r="C37" t="s">
        <v>233</v>
      </c>
      <c r="D37" t="s">
        <v>182</v>
      </c>
      <c r="E37" t="s">
        <v>482</v>
      </c>
      <c r="F37" t="s">
        <v>101</v>
      </c>
      <c r="G37" t="s">
        <v>16</v>
      </c>
      <c r="H37" t="s">
        <v>483</v>
      </c>
    </row>
    <row r="38" spans="2:8" x14ac:dyDescent="0.2">
      <c r="B38" s="5" t="str">
        <f>""</f>
        <v/>
      </c>
      <c r="C38" t="s">
        <v>41</v>
      </c>
      <c r="D38" t="s">
        <v>50</v>
      </c>
      <c r="E38" t="s">
        <v>23</v>
      </c>
      <c r="F38" t="s">
        <v>33</v>
      </c>
      <c r="G38" t="s">
        <v>22</v>
      </c>
      <c r="H38" t="s">
        <v>41</v>
      </c>
    </row>
    <row r="39" spans="2:8" x14ac:dyDescent="0.2">
      <c r="B39" s="5" t="str">
        <f>"ALS"</f>
        <v>ALS</v>
      </c>
      <c r="C39" t="s">
        <v>400</v>
      </c>
      <c r="D39" t="s">
        <v>31</v>
      </c>
      <c r="E39" t="s">
        <v>29</v>
      </c>
      <c r="F39" t="s">
        <v>189</v>
      </c>
      <c r="G39" t="s">
        <v>105</v>
      </c>
      <c r="H39" t="s">
        <v>92</v>
      </c>
    </row>
    <row r="40" spans="2:8" x14ac:dyDescent="0.2">
      <c r="B40" s="5" t="str">
        <f>""</f>
        <v/>
      </c>
      <c r="C40" t="s">
        <v>33</v>
      </c>
      <c r="D40" t="s">
        <v>60</v>
      </c>
      <c r="E40" t="s">
        <v>33</v>
      </c>
      <c r="F40" t="s">
        <v>34</v>
      </c>
      <c r="G40" t="s">
        <v>22</v>
      </c>
      <c r="H40" t="s">
        <v>41</v>
      </c>
    </row>
    <row r="41" spans="2:8" x14ac:dyDescent="0.2">
      <c r="B41" s="5" t="str">
        <f>"ALZHEIMER'S DISEASE"</f>
        <v>ALZHEIMER'S DISEASE</v>
      </c>
      <c r="C41" t="s">
        <v>16</v>
      </c>
      <c r="D41" t="s">
        <v>54</v>
      </c>
      <c r="E41" t="s">
        <v>20</v>
      </c>
      <c r="F41" t="s">
        <v>54</v>
      </c>
      <c r="G41" t="s">
        <v>54</v>
      </c>
      <c r="H41" t="s">
        <v>46</v>
      </c>
    </row>
    <row r="42" spans="2:8" x14ac:dyDescent="0.2">
      <c r="B42" s="5" t="str">
        <f>""</f>
        <v/>
      </c>
      <c r="C42" t="s">
        <v>41</v>
      </c>
      <c r="D42" t="s">
        <v>60</v>
      </c>
      <c r="E42" t="s">
        <v>451</v>
      </c>
      <c r="F42" t="s">
        <v>34</v>
      </c>
      <c r="G42" t="s">
        <v>82</v>
      </c>
      <c r="H42" t="s">
        <v>26</v>
      </c>
    </row>
    <row r="43" spans="2:8" x14ac:dyDescent="0.2">
      <c r="B43" s="5" t="str">
        <f>"ALZHEIMER'S DISEASE INCLUDING AL"</f>
        <v>ALZHEIMER'S DISEASE INCLUDING AL</v>
      </c>
      <c r="C43" t="s">
        <v>101</v>
      </c>
      <c r="D43" t="s">
        <v>54</v>
      </c>
      <c r="E43" t="s">
        <v>20</v>
      </c>
      <c r="F43" t="s">
        <v>31</v>
      </c>
      <c r="G43" t="s">
        <v>54</v>
      </c>
      <c r="H43" t="s">
        <v>46</v>
      </c>
    </row>
    <row r="44" spans="2:8" x14ac:dyDescent="0.2">
      <c r="B44" s="5" t="str">
        <f>""</f>
        <v/>
      </c>
      <c r="C44" t="s">
        <v>41</v>
      </c>
      <c r="D44" t="s">
        <v>60</v>
      </c>
      <c r="E44" t="s">
        <v>451</v>
      </c>
      <c r="F44" t="s">
        <v>34</v>
      </c>
      <c r="G44" t="s">
        <v>82</v>
      </c>
      <c r="H44" t="s">
        <v>26</v>
      </c>
    </row>
    <row r="45" spans="2:8" x14ac:dyDescent="0.2">
      <c r="B45" s="5" t="str">
        <f>"ALZHEIMER'S DISEASE RELATED DEME"</f>
        <v>ALZHEIMER'S DISEASE RELATED DEME</v>
      </c>
      <c r="C45" t="s">
        <v>474</v>
      </c>
      <c r="D45" t="s">
        <v>31</v>
      </c>
      <c r="E45" t="s">
        <v>104</v>
      </c>
      <c r="F45" t="s">
        <v>484</v>
      </c>
      <c r="G45" t="s">
        <v>180</v>
      </c>
      <c r="H45" t="s">
        <v>62</v>
      </c>
    </row>
    <row r="46" spans="2:8" x14ac:dyDescent="0.2">
      <c r="B46" s="5" t="str">
        <f>""</f>
        <v/>
      </c>
      <c r="C46" t="s">
        <v>33</v>
      </c>
      <c r="D46" t="s">
        <v>82</v>
      </c>
      <c r="E46" t="s">
        <v>23</v>
      </c>
      <c r="F46" t="s">
        <v>23</v>
      </c>
      <c r="G46" t="s">
        <v>25</v>
      </c>
      <c r="H46" t="s">
        <v>33</v>
      </c>
    </row>
    <row r="47" spans="2:8" x14ac:dyDescent="0.2">
      <c r="B47" s="5" t="str">
        <f>"AMERICAN INDIANS / ALASKA NATIVE"</f>
        <v>AMERICAN INDIANS / ALASKA NATIVE</v>
      </c>
      <c r="C47" t="s">
        <v>485</v>
      </c>
      <c r="D47" t="s">
        <v>31</v>
      </c>
      <c r="E47" t="s">
        <v>37</v>
      </c>
      <c r="F47" t="s">
        <v>486</v>
      </c>
      <c r="G47" t="s">
        <v>84</v>
      </c>
      <c r="H47" t="s">
        <v>87</v>
      </c>
    </row>
    <row r="48" spans="2:8" x14ac:dyDescent="0.2">
      <c r="B48" s="5" t="str">
        <f>""</f>
        <v/>
      </c>
      <c r="C48" t="s">
        <v>60</v>
      </c>
      <c r="D48" t="s">
        <v>82</v>
      </c>
      <c r="E48" t="s">
        <v>451</v>
      </c>
      <c r="F48" t="s">
        <v>33</v>
      </c>
      <c r="G48" t="s">
        <v>32</v>
      </c>
      <c r="H48" t="s">
        <v>41</v>
      </c>
    </row>
    <row r="49" spans="2:8" x14ac:dyDescent="0.2">
      <c r="B49" s="5" t="str">
        <f>"ANTHRAX"</f>
        <v>ANTHRAX</v>
      </c>
      <c r="C49" t="s">
        <v>487</v>
      </c>
      <c r="D49" t="s">
        <v>79</v>
      </c>
      <c r="E49" t="s">
        <v>101</v>
      </c>
      <c r="F49" t="s">
        <v>42</v>
      </c>
      <c r="G49" t="s">
        <v>16</v>
      </c>
      <c r="H49" t="s">
        <v>61</v>
      </c>
    </row>
    <row r="50" spans="2:8" x14ac:dyDescent="0.2">
      <c r="B50" s="5" t="str">
        <f>""</f>
        <v/>
      </c>
      <c r="C50" t="s">
        <v>33</v>
      </c>
      <c r="D50" t="s">
        <v>50</v>
      </c>
      <c r="E50" t="s">
        <v>41</v>
      </c>
      <c r="F50" t="s">
        <v>23</v>
      </c>
      <c r="G50" t="s">
        <v>82</v>
      </c>
      <c r="H50" t="s">
        <v>61</v>
      </c>
    </row>
    <row r="51" spans="2:8" x14ac:dyDescent="0.2">
      <c r="B51" s="5" t="str">
        <f>"ANTIMICROBIAL RESISTANCE"</f>
        <v>ANTIMICROBIAL RESISTANCE</v>
      </c>
      <c r="C51" t="s">
        <v>379</v>
      </c>
      <c r="D51" t="s">
        <v>79</v>
      </c>
      <c r="E51" t="s">
        <v>104</v>
      </c>
      <c r="F51" t="s">
        <v>44</v>
      </c>
      <c r="G51" t="s">
        <v>182</v>
      </c>
      <c r="H51" t="s">
        <v>484</v>
      </c>
    </row>
    <row r="52" spans="2:8" x14ac:dyDescent="0.2">
      <c r="B52" s="5" t="str">
        <f>""</f>
        <v/>
      </c>
      <c r="C52" t="s">
        <v>33</v>
      </c>
      <c r="D52" t="s">
        <v>60</v>
      </c>
      <c r="E52" t="s">
        <v>33</v>
      </c>
      <c r="F52" t="s">
        <v>34</v>
      </c>
      <c r="G52" t="s">
        <v>324</v>
      </c>
      <c r="H52" t="s">
        <v>34</v>
      </c>
    </row>
    <row r="53" spans="2:8" x14ac:dyDescent="0.2">
      <c r="B53" s="5" t="str">
        <f>"ANXIETY DISORDERS"</f>
        <v>ANXIETY DISORDERS</v>
      </c>
      <c r="C53" t="s">
        <v>287</v>
      </c>
      <c r="D53" t="s">
        <v>56</v>
      </c>
      <c r="E53" t="s">
        <v>29</v>
      </c>
      <c r="F53" t="s">
        <v>37</v>
      </c>
      <c r="G53" t="s">
        <v>180</v>
      </c>
      <c r="H53" t="s">
        <v>87</v>
      </c>
    </row>
    <row r="54" spans="2:8" x14ac:dyDescent="0.2">
      <c r="B54" s="5" t="str">
        <f>""</f>
        <v/>
      </c>
      <c r="C54" t="s">
        <v>60</v>
      </c>
      <c r="D54" t="s">
        <v>60</v>
      </c>
      <c r="E54" t="s">
        <v>26</v>
      </c>
      <c r="F54" t="s">
        <v>22</v>
      </c>
      <c r="G54" t="s">
        <v>25</v>
      </c>
      <c r="H54" t="s">
        <v>26</v>
      </c>
    </row>
    <row r="55" spans="2:8" x14ac:dyDescent="0.2">
      <c r="B55" s="5" t="str">
        <f>"ARTHRITIS"</f>
        <v>ARTHRITIS</v>
      </c>
      <c r="C55" t="s">
        <v>473</v>
      </c>
      <c r="D55" t="s">
        <v>488</v>
      </c>
      <c r="E55" t="s">
        <v>28</v>
      </c>
      <c r="F55" t="s">
        <v>29</v>
      </c>
      <c r="G55" t="s">
        <v>489</v>
      </c>
      <c r="H55" t="s">
        <v>97</v>
      </c>
    </row>
    <row r="56" spans="2:8" x14ac:dyDescent="0.2">
      <c r="B56" s="5" t="str">
        <f>""</f>
        <v/>
      </c>
      <c r="C56" t="s">
        <v>23</v>
      </c>
      <c r="D56" t="s">
        <v>50</v>
      </c>
      <c r="E56" t="s">
        <v>26</v>
      </c>
      <c r="F56" t="s">
        <v>23</v>
      </c>
      <c r="G56" t="s">
        <v>100</v>
      </c>
      <c r="H56" t="s">
        <v>34</v>
      </c>
    </row>
    <row r="57" spans="2:8" x14ac:dyDescent="0.2">
      <c r="B57" s="5" t="str">
        <f>"ASSISTIVE TECHNOLOGY"</f>
        <v>ASSISTIVE TECHNOLOGY</v>
      </c>
      <c r="C57" t="s">
        <v>92</v>
      </c>
      <c r="D57" t="s">
        <v>28</v>
      </c>
      <c r="E57" t="s">
        <v>20</v>
      </c>
      <c r="F57" t="s">
        <v>486</v>
      </c>
      <c r="G57" t="s">
        <v>56</v>
      </c>
      <c r="H57" t="s">
        <v>210</v>
      </c>
    </row>
    <row r="58" spans="2:8" x14ac:dyDescent="0.2">
      <c r="B58" s="5" t="str">
        <f>""</f>
        <v/>
      </c>
      <c r="C58" t="s">
        <v>33</v>
      </c>
      <c r="D58" t="s">
        <v>24</v>
      </c>
      <c r="E58" t="s">
        <v>26</v>
      </c>
      <c r="F58" t="s">
        <v>34</v>
      </c>
      <c r="G58" t="s">
        <v>22</v>
      </c>
      <c r="H58" t="s">
        <v>33</v>
      </c>
    </row>
    <row r="59" spans="2:8" x14ac:dyDescent="0.2">
      <c r="B59" s="5" t="str">
        <f>"ASTHMA"</f>
        <v>ASTHMA</v>
      </c>
      <c r="C59" t="s">
        <v>31</v>
      </c>
      <c r="D59" t="s">
        <v>490</v>
      </c>
      <c r="E59" t="s">
        <v>29</v>
      </c>
      <c r="F59" t="s">
        <v>80</v>
      </c>
      <c r="G59" t="s">
        <v>95</v>
      </c>
      <c r="H59" t="s">
        <v>101</v>
      </c>
    </row>
    <row r="60" spans="2:8" x14ac:dyDescent="0.2">
      <c r="B60" s="5" t="str">
        <f>""</f>
        <v/>
      </c>
      <c r="C60" t="s">
        <v>34</v>
      </c>
      <c r="D60" t="s">
        <v>58</v>
      </c>
      <c r="E60" t="s">
        <v>451</v>
      </c>
      <c r="F60" t="s">
        <v>34</v>
      </c>
      <c r="G60" t="s">
        <v>22</v>
      </c>
      <c r="H60" t="s">
        <v>33</v>
      </c>
    </row>
    <row r="61" spans="2:8" x14ac:dyDescent="0.2">
      <c r="B61" s="5" t="str">
        <f>"ATAXIA TELANGIECTASIA"</f>
        <v>ATAXIA TELANGIECTASIA</v>
      </c>
      <c r="C61" t="s">
        <v>31</v>
      </c>
      <c r="D61" t="s">
        <v>54</v>
      </c>
      <c r="E61" t="s">
        <v>104</v>
      </c>
      <c r="F61" t="s">
        <v>491</v>
      </c>
      <c r="G61" t="s">
        <v>56</v>
      </c>
      <c r="H61" t="s">
        <v>61</v>
      </c>
    </row>
    <row r="62" spans="2:8" x14ac:dyDescent="0.2">
      <c r="B62" s="5" t="str">
        <f>""</f>
        <v/>
      </c>
      <c r="C62" t="s">
        <v>33</v>
      </c>
      <c r="D62" t="s">
        <v>60</v>
      </c>
      <c r="E62" t="s">
        <v>23</v>
      </c>
      <c r="F62" t="s">
        <v>21</v>
      </c>
      <c r="G62" t="s">
        <v>22</v>
      </c>
      <c r="H62" t="s">
        <v>61</v>
      </c>
    </row>
    <row r="63" spans="2:8" x14ac:dyDescent="0.2">
      <c r="B63" s="5" t="str">
        <f>"ATHEROSCLEROSIS"</f>
        <v>ATHEROSCLEROSIS</v>
      </c>
      <c r="C63" t="s">
        <v>37</v>
      </c>
      <c r="D63" t="s">
        <v>77</v>
      </c>
      <c r="E63" t="s">
        <v>492</v>
      </c>
      <c r="F63" t="s">
        <v>54</v>
      </c>
      <c r="G63" t="s">
        <v>104</v>
      </c>
      <c r="H63" t="s">
        <v>233</v>
      </c>
    </row>
    <row r="64" spans="2:8" x14ac:dyDescent="0.2">
      <c r="B64" s="5" t="str">
        <f>""</f>
        <v/>
      </c>
      <c r="C64" t="s">
        <v>33</v>
      </c>
      <c r="D64" t="s">
        <v>58</v>
      </c>
      <c r="E64" t="s">
        <v>26</v>
      </c>
      <c r="F64" t="s">
        <v>33</v>
      </c>
      <c r="G64" t="s">
        <v>22</v>
      </c>
      <c r="H64" t="s">
        <v>41</v>
      </c>
    </row>
    <row r="65" spans="2:8" x14ac:dyDescent="0.2">
      <c r="B65" s="5" t="str">
        <f>"ATTENTION DEFICIT DISORDER (ADD)"</f>
        <v>ATTENTION DEFICIT DISORDER (ADD)</v>
      </c>
      <c r="C65" t="s">
        <v>102</v>
      </c>
      <c r="D65" t="s">
        <v>105</v>
      </c>
      <c r="E65" t="s">
        <v>104</v>
      </c>
      <c r="F65" t="s">
        <v>79</v>
      </c>
      <c r="G65" t="s">
        <v>61</v>
      </c>
      <c r="H65" t="s">
        <v>92</v>
      </c>
    </row>
    <row r="66" spans="2:8" x14ac:dyDescent="0.2">
      <c r="B66" s="5" t="str">
        <f>""</f>
        <v/>
      </c>
      <c r="C66" t="s">
        <v>60</v>
      </c>
      <c r="D66" t="s">
        <v>22</v>
      </c>
      <c r="E66" t="s">
        <v>26</v>
      </c>
      <c r="F66" t="s">
        <v>22</v>
      </c>
      <c r="G66" t="s">
        <v>61</v>
      </c>
      <c r="H66" t="s">
        <v>26</v>
      </c>
    </row>
    <row r="67" spans="2:8" x14ac:dyDescent="0.2">
      <c r="B67" s="5" t="str">
        <f>"AUTISM"</f>
        <v>AUTISM</v>
      </c>
      <c r="C67" t="s">
        <v>474</v>
      </c>
      <c r="D67" t="s">
        <v>101</v>
      </c>
      <c r="E67" t="s">
        <v>61</v>
      </c>
      <c r="F67" t="s">
        <v>84</v>
      </c>
      <c r="G67" t="s">
        <v>180</v>
      </c>
      <c r="H67" t="s">
        <v>92</v>
      </c>
    </row>
    <row r="68" spans="2:8" x14ac:dyDescent="0.2">
      <c r="B68" s="5" t="str">
        <f>""</f>
        <v/>
      </c>
      <c r="C68" t="s">
        <v>41</v>
      </c>
      <c r="D68" t="s">
        <v>60</v>
      </c>
      <c r="E68" t="s">
        <v>61</v>
      </c>
      <c r="F68" t="s">
        <v>34</v>
      </c>
      <c r="G68" t="s">
        <v>25</v>
      </c>
      <c r="H68" t="s">
        <v>41</v>
      </c>
    </row>
    <row r="69" spans="2:8" x14ac:dyDescent="0.2">
      <c r="B69" s="5" t="str">
        <f>"AUTOIMMUNE DISEASE"</f>
        <v>AUTOIMMUNE DISEASE</v>
      </c>
      <c r="C69" t="s">
        <v>493</v>
      </c>
      <c r="D69" t="s">
        <v>308</v>
      </c>
      <c r="E69" t="s">
        <v>30</v>
      </c>
      <c r="F69" t="s">
        <v>494</v>
      </c>
      <c r="G69" t="s">
        <v>495</v>
      </c>
      <c r="H69" t="s">
        <v>28</v>
      </c>
    </row>
    <row r="70" spans="2:8" x14ac:dyDescent="0.2">
      <c r="B70" s="5" t="str">
        <f>""</f>
        <v/>
      </c>
      <c r="C70" t="s">
        <v>59</v>
      </c>
      <c r="D70" t="s">
        <v>360</v>
      </c>
      <c r="E70" t="s">
        <v>451</v>
      </c>
      <c r="F70" t="s">
        <v>23</v>
      </c>
      <c r="G70" t="s">
        <v>48</v>
      </c>
      <c r="H70" t="s">
        <v>33</v>
      </c>
    </row>
    <row r="71" spans="2:8" x14ac:dyDescent="0.2">
      <c r="B71" s="5" t="str">
        <f>"BATTEN DISEASE"</f>
        <v>BATTEN DISEASE</v>
      </c>
      <c r="C71" t="s">
        <v>110</v>
      </c>
      <c r="D71" t="s">
        <v>105</v>
      </c>
      <c r="E71" t="s">
        <v>61</v>
      </c>
      <c r="F71" t="s">
        <v>61</v>
      </c>
      <c r="G71" t="s">
        <v>61</v>
      </c>
      <c r="H71" t="s">
        <v>61</v>
      </c>
    </row>
    <row r="72" spans="2:8" x14ac:dyDescent="0.2">
      <c r="B72" s="5" t="str">
        <f>""</f>
        <v/>
      </c>
      <c r="C72" t="s">
        <v>60</v>
      </c>
      <c r="D72" t="s">
        <v>50</v>
      </c>
      <c r="E72" t="s">
        <v>61</v>
      </c>
      <c r="F72" t="s">
        <v>61</v>
      </c>
      <c r="G72" t="s">
        <v>61</v>
      </c>
      <c r="H72" t="s">
        <v>61</v>
      </c>
    </row>
    <row r="73" spans="2:8" x14ac:dyDescent="0.2">
      <c r="B73" s="5" t="str">
        <f>"BIODEFENSE"</f>
        <v>BIODEFENSE</v>
      </c>
      <c r="C73" t="s">
        <v>496</v>
      </c>
      <c r="D73" t="s">
        <v>490</v>
      </c>
      <c r="E73" t="s">
        <v>497</v>
      </c>
      <c r="F73" t="s">
        <v>105</v>
      </c>
      <c r="G73" t="s">
        <v>130</v>
      </c>
      <c r="H73" t="s">
        <v>87</v>
      </c>
    </row>
    <row r="74" spans="2:8" x14ac:dyDescent="0.2">
      <c r="B74" s="5" t="str">
        <f>""</f>
        <v/>
      </c>
      <c r="C74" t="s">
        <v>48</v>
      </c>
      <c r="D74" t="s">
        <v>82</v>
      </c>
      <c r="E74" t="s">
        <v>26</v>
      </c>
      <c r="F74" t="s">
        <v>33</v>
      </c>
      <c r="G74" t="s">
        <v>100</v>
      </c>
      <c r="H74" t="s">
        <v>26</v>
      </c>
    </row>
    <row r="75" spans="2:8" x14ac:dyDescent="0.2">
      <c r="B75" s="5" t="str">
        <f>"BIOENGINEERING"</f>
        <v>BIOENGINEERING</v>
      </c>
      <c r="C75" t="s">
        <v>431</v>
      </c>
      <c r="D75" t="s">
        <v>28</v>
      </c>
      <c r="E75" t="s">
        <v>29</v>
      </c>
      <c r="F75" t="s">
        <v>498</v>
      </c>
      <c r="G75" t="s">
        <v>499</v>
      </c>
      <c r="H75" t="s">
        <v>460</v>
      </c>
    </row>
    <row r="76" spans="2:8" x14ac:dyDescent="0.2">
      <c r="B76" s="5" t="str">
        <f>""</f>
        <v/>
      </c>
      <c r="C76" t="s">
        <v>201</v>
      </c>
      <c r="D76" t="s">
        <v>82</v>
      </c>
      <c r="E76" t="s">
        <v>451</v>
      </c>
      <c r="F76" t="s">
        <v>500</v>
      </c>
      <c r="G76" t="s">
        <v>150</v>
      </c>
      <c r="H76" t="s">
        <v>23</v>
      </c>
    </row>
    <row r="77" spans="2:8" x14ac:dyDescent="0.2">
      <c r="B77" s="5" t="str">
        <f>"BIOTECHNOLOGY"</f>
        <v>BIOTECHNOLOGY</v>
      </c>
      <c r="C77" t="s">
        <v>501</v>
      </c>
      <c r="D77" t="s">
        <v>371</v>
      </c>
      <c r="E77" t="s">
        <v>130</v>
      </c>
      <c r="F77" t="s">
        <v>502</v>
      </c>
      <c r="G77" t="s">
        <v>503</v>
      </c>
      <c r="H77" t="s">
        <v>483</v>
      </c>
    </row>
    <row r="78" spans="2:8" x14ac:dyDescent="0.2">
      <c r="B78" s="5" t="str">
        <f>""</f>
        <v/>
      </c>
      <c r="C78" t="s">
        <v>73</v>
      </c>
      <c r="D78" t="s">
        <v>141</v>
      </c>
      <c r="E78" t="s">
        <v>41</v>
      </c>
      <c r="F78" t="s">
        <v>141</v>
      </c>
      <c r="G78" t="s">
        <v>504</v>
      </c>
      <c r="H78" t="s">
        <v>41</v>
      </c>
    </row>
    <row r="79" spans="2:8" x14ac:dyDescent="0.2">
      <c r="B79" s="5" t="str">
        <f>"BIPOLAR DISORDER"</f>
        <v>BIPOLAR DISORDER</v>
      </c>
      <c r="C79" t="s">
        <v>355</v>
      </c>
      <c r="D79" t="s">
        <v>31</v>
      </c>
      <c r="E79" t="s">
        <v>31</v>
      </c>
      <c r="F79" t="s">
        <v>61</v>
      </c>
      <c r="G79" t="s">
        <v>61</v>
      </c>
      <c r="H79" t="s">
        <v>110</v>
      </c>
    </row>
    <row r="80" spans="2:8" x14ac:dyDescent="0.2">
      <c r="B80" s="5" t="str">
        <f>""</f>
        <v/>
      </c>
      <c r="C80" t="s">
        <v>24</v>
      </c>
      <c r="D80" t="s">
        <v>82</v>
      </c>
      <c r="E80" t="s">
        <v>23</v>
      </c>
      <c r="F80" t="s">
        <v>61</v>
      </c>
      <c r="G80" t="s">
        <v>61</v>
      </c>
      <c r="H80" t="s">
        <v>41</v>
      </c>
    </row>
    <row r="81" spans="2:8" x14ac:dyDescent="0.2">
      <c r="B81" s="5" t="str">
        <f>"BRAIN CANCER"</f>
        <v>BRAIN CANCER</v>
      </c>
      <c r="C81" t="s">
        <v>238</v>
      </c>
      <c r="D81" t="s">
        <v>193</v>
      </c>
      <c r="E81" t="s">
        <v>31</v>
      </c>
      <c r="F81" t="s">
        <v>433</v>
      </c>
      <c r="G81" t="s">
        <v>116</v>
      </c>
      <c r="H81" t="s">
        <v>483</v>
      </c>
    </row>
    <row r="82" spans="2:8" x14ac:dyDescent="0.2">
      <c r="B82" s="5" t="str">
        <f>""</f>
        <v/>
      </c>
      <c r="C82" t="s">
        <v>24</v>
      </c>
      <c r="D82" t="s">
        <v>175</v>
      </c>
      <c r="E82" t="s">
        <v>451</v>
      </c>
      <c r="F82" t="s">
        <v>60</v>
      </c>
      <c r="G82" t="s">
        <v>100</v>
      </c>
      <c r="H82" t="s">
        <v>41</v>
      </c>
    </row>
    <row r="83" spans="2:8" x14ac:dyDescent="0.2">
      <c r="B83" s="5" t="str">
        <f>"BRAIN DISORDERS"</f>
        <v>BRAIN DISORDERS</v>
      </c>
      <c r="C83" t="s">
        <v>505</v>
      </c>
      <c r="D83" t="s">
        <v>196</v>
      </c>
      <c r="E83" t="s">
        <v>117</v>
      </c>
      <c r="F83" t="s">
        <v>506</v>
      </c>
      <c r="G83" t="s">
        <v>507</v>
      </c>
      <c r="H83" t="s">
        <v>508</v>
      </c>
    </row>
    <row r="84" spans="2:8" x14ac:dyDescent="0.2">
      <c r="B84" s="5" t="str">
        <f>""</f>
        <v/>
      </c>
      <c r="C84" t="s">
        <v>324</v>
      </c>
      <c r="D84" t="s">
        <v>360</v>
      </c>
      <c r="E84" t="s">
        <v>41</v>
      </c>
      <c r="F84" t="s">
        <v>48</v>
      </c>
      <c r="G84" t="s">
        <v>175</v>
      </c>
      <c r="H84" t="s">
        <v>48</v>
      </c>
    </row>
    <row r="85" spans="2:8" x14ac:dyDescent="0.2">
      <c r="B85" s="5" t="str">
        <f>"BREAST CANCER"</f>
        <v>BREAST CANCER</v>
      </c>
      <c r="C85" t="s">
        <v>509</v>
      </c>
      <c r="D85" t="s">
        <v>510</v>
      </c>
      <c r="E85" t="s">
        <v>511</v>
      </c>
      <c r="F85" t="s">
        <v>512</v>
      </c>
      <c r="G85" t="s">
        <v>513</v>
      </c>
      <c r="H85" t="s">
        <v>514</v>
      </c>
    </row>
    <row r="86" spans="2:8" x14ac:dyDescent="0.2">
      <c r="B86" s="5" t="str">
        <f>""</f>
        <v/>
      </c>
      <c r="C86" t="s">
        <v>515</v>
      </c>
      <c r="D86" t="s">
        <v>190</v>
      </c>
      <c r="E86" t="s">
        <v>100</v>
      </c>
      <c r="F86" t="s">
        <v>516</v>
      </c>
      <c r="G86" t="s">
        <v>190</v>
      </c>
      <c r="H86" t="s">
        <v>517</v>
      </c>
    </row>
    <row r="87" spans="2:8" x14ac:dyDescent="0.2">
      <c r="B87" s="5" t="str">
        <f>"CANNABINOID RESEARCH"</f>
        <v>CANNABINOID RESEARCH</v>
      </c>
      <c r="C87" t="s">
        <v>62</v>
      </c>
      <c r="D87" t="s">
        <v>31</v>
      </c>
      <c r="E87" t="s">
        <v>37</v>
      </c>
      <c r="F87" t="s">
        <v>61</v>
      </c>
      <c r="G87" t="s">
        <v>29</v>
      </c>
      <c r="H87" t="s">
        <v>17</v>
      </c>
    </row>
    <row r="88" spans="2:8" x14ac:dyDescent="0.2">
      <c r="B88" s="5" t="str">
        <f>""</f>
        <v/>
      </c>
      <c r="C88" t="s">
        <v>33</v>
      </c>
      <c r="D88" t="s">
        <v>60</v>
      </c>
      <c r="E88" t="s">
        <v>26</v>
      </c>
      <c r="F88" t="s">
        <v>61</v>
      </c>
      <c r="G88" t="s">
        <v>22</v>
      </c>
      <c r="H88" t="s">
        <v>41</v>
      </c>
    </row>
    <row r="89" spans="2:8" x14ac:dyDescent="0.2">
      <c r="B89" s="5" t="str">
        <f>"CARDIOVASCULAR"</f>
        <v>CARDIOVASCULAR</v>
      </c>
      <c r="C89" t="s">
        <v>496</v>
      </c>
      <c r="D89" t="s">
        <v>518</v>
      </c>
      <c r="E89" t="s">
        <v>308</v>
      </c>
      <c r="F89" t="s">
        <v>374</v>
      </c>
      <c r="G89" t="s">
        <v>208</v>
      </c>
      <c r="H89" t="s">
        <v>519</v>
      </c>
    </row>
    <row r="90" spans="2:8" x14ac:dyDescent="0.2">
      <c r="B90" s="5" t="str">
        <f>""</f>
        <v/>
      </c>
      <c r="C90" t="s">
        <v>50</v>
      </c>
      <c r="D90" t="s">
        <v>98</v>
      </c>
      <c r="E90" t="s">
        <v>58</v>
      </c>
      <c r="F90" t="s">
        <v>60</v>
      </c>
      <c r="G90" t="s">
        <v>22</v>
      </c>
      <c r="H90" t="s">
        <v>324</v>
      </c>
    </row>
    <row r="91" spans="2:8" x14ac:dyDescent="0.2">
      <c r="B91" s="5" t="str">
        <f>"CEREBRAL PALSY"</f>
        <v>CEREBRAL PALSY</v>
      </c>
      <c r="C91" t="s">
        <v>520</v>
      </c>
      <c r="D91" t="s">
        <v>140</v>
      </c>
      <c r="E91" t="s">
        <v>95</v>
      </c>
      <c r="F91" t="s">
        <v>450</v>
      </c>
      <c r="G91" t="s">
        <v>53</v>
      </c>
      <c r="H91" t="s">
        <v>17</v>
      </c>
    </row>
    <row r="92" spans="2:8" x14ac:dyDescent="0.2">
      <c r="B92" s="5" t="str">
        <f>""</f>
        <v/>
      </c>
      <c r="C92" t="s">
        <v>24</v>
      </c>
      <c r="D92" t="s">
        <v>82</v>
      </c>
      <c r="E92" t="s">
        <v>41</v>
      </c>
      <c r="F92" t="s">
        <v>82</v>
      </c>
      <c r="G92" t="s">
        <v>32</v>
      </c>
      <c r="H92" t="s">
        <v>26</v>
      </c>
    </row>
    <row r="93" spans="2:8" x14ac:dyDescent="0.2">
      <c r="B93" s="5" t="str">
        <f>"CERVICAL CANCER"</f>
        <v>CERVICAL CANCER</v>
      </c>
      <c r="C93" t="s">
        <v>169</v>
      </c>
      <c r="D93" t="s">
        <v>521</v>
      </c>
      <c r="E93" t="s">
        <v>377</v>
      </c>
      <c r="F93" t="s">
        <v>522</v>
      </c>
      <c r="G93" t="s">
        <v>523</v>
      </c>
      <c r="H93" t="s">
        <v>377</v>
      </c>
    </row>
    <row r="94" spans="2:8" x14ac:dyDescent="0.2">
      <c r="B94" s="5" t="str">
        <f>""</f>
        <v/>
      </c>
      <c r="C94" t="s">
        <v>33</v>
      </c>
      <c r="D94" t="s">
        <v>58</v>
      </c>
      <c r="E94" t="s">
        <v>41</v>
      </c>
      <c r="F94" t="s">
        <v>21</v>
      </c>
      <c r="G94" t="s">
        <v>82</v>
      </c>
      <c r="H94" t="s">
        <v>23</v>
      </c>
    </row>
    <row r="95" spans="2:8" x14ac:dyDescent="0.2">
      <c r="B95" s="5" t="str">
        <f>"CHARCOT-MARIE-TOOTH DISEASE"</f>
        <v>CHARCOT-MARIE-TOOTH DISEASE</v>
      </c>
      <c r="C95" t="s">
        <v>233</v>
      </c>
      <c r="D95" t="s">
        <v>79</v>
      </c>
      <c r="E95" t="s">
        <v>61</v>
      </c>
      <c r="F95" t="s">
        <v>61</v>
      </c>
      <c r="G95" t="s">
        <v>61</v>
      </c>
      <c r="H95" t="s">
        <v>61</v>
      </c>
    </row>
    <row r="96" spans="2:8" x14ac:dyDescent="0.2">
      <c r="B96" s="5" t="str">
        <f>""</f>
        <v/>
      </c>
      <c r="C96" t="s">
        <v>33</v>
      </c>
      <c r="D96" t="s">
        <v>82</v>
      </c>
      <c r="E96" t="s">
        <v>61</v>
      </c>
      <c r="F96" t="s">
        <v>61</v>
      </c>
      <c r="G96" t="s">
        <v>61</v>
      </c>
      <c r="H96" t="s">
        <v>61</v>
      </c>
    </row>
    <row r="97" spans="2:8" x14ac:dyDescent="0.2">
      <c r="B97" s="5" t="str">
        <f>"CHILDHOOD LEUKEMIA"</f>
        <v>CHILDHOOD LEUKEMIA</v>
      </c>
      <c r="C97" t="s">
        <v>77</v>
      </c>
      <c r="D97" t="s">
        <v>524</v>
      </c>
      <c r="E97" t="s">
        <v>104</v>
      </c>
      <c r="F97" t="s">
        <v>28</v>
      </c>
      <c r="G97" t="s">
        <v>525</v>
      </c>
      <c r="H97" t="s">
        <v>46</v>
      </c>
    </row>
    <row r="98" spans="2:8" x14ac:dyDescent="0.2">
      <c r="B98" s="5" t="str">
        <f>""</f>
        <v/>
      </c>
      <c r="C98" t="s">
        <v>82</v>
      </c>
      <c r="D98" t="s">
        <v>60</v>
      </c>
      <c r="E98" t="s">
        <v>451</v>
      </c>
      <c r="F98" t="s">
        <v>34</v>
      </c>
      <c r="G98" t="s">
        <v>22</v>
      </c>
      <c r="H98" t="s">
        <v>41</v>
      </c>
    </row>
    <row r="99" spans="2:8" x14ac:dyDescent="0.2">
      <c r="B99" s="5" t="str">
        <f>"CHRONIC FATIGUE SYNDROME (ME/CFS"</f>
        <v>CHRONIC FATIGUE SYNDROME (ME/CFS</v>
      </c>
      <c r="C99" t="s">
        <v>272</v>
      </c>
      <c r="D99" t="s">
        <v>105</v>
      </c>
      <c r="E99" t="s">
        <v>61</v>
      </c>
      <c r="F99" t="s">
        <v>61</v>
      </c>
      <c r="G99" t="s">
        <v>55</v>
      </c>
      <c r="H99" t="s">
        <v>119</v>
      </c>
    </row>
    <row r="100" spans="2:8" x14ac:dyDescent="0.2">
      <c r="B100" s="5" t="str">
        <f>""</f>
        <v/>
      </c>
      <c r="C100" t="s">
        <v>60</v>
      </c>
      <c r="D100" t="s">
        <v>22</v>
      </c>
      <c r="E100" t="s">
        <v>61</v>
      </c>
      <c r="F100" t="s">
        <v>61</v>
      </c>
      <c r="G100" t="s">
        <v>175</v>
      </c>
      <c r="H100" t="s">
        <v>41</v>
      </c>
    </row>
    <row r="101" spans="2:8" x14ac:dyDescent="0.2">
      <c r="B101" s="5" t="str">
        <f>"CHRONIC LIVER DISEASE AND CIRRHO"</f>
        <v>CHRONIC LIVER DISEASE AND CIRRHO</v>
      </c>
      <c r="C101" t="s">
        <v>526</v>
      </c>
      <c r="D101" t="s">
        <v>310</v>
      </c>
      <c r="E101" t="s">
        <v>452</v>
      </c>
      <c r="F101" t="s">
        <v>527</v>
      </c>
      <c r="G101" t="s">
        <v>489</v>
      </c>
      <c r="H101" t="s">
        <v>104</v>
      </c>
    </row>
    <row r="102" spans="2:8" x14ac:dyDescent="0.2">
      <c r="B102" s="5" t="str">
        <f>""</f>
        <v/>
      </c>
      <c r="C102" t="s">
        <v>34</v>
      </c>
      <c r="D102" t="s">
        <v>32</v>
      </c>
      <c r="E102" t="s">
        <v>451</v>
      </c>
      <c r="F102" t="s">
        <v>34</v>
      </c>
      <c r="G102" t="s">
        <v>50</v>
      </c>
      <c r="H102" t="s">
        <v>23</v>
      </c>
    </row>
    <row r="103" spans="2:8" x14ac:dyDescent="0.2">
      <c r="B103" s="5" t="str">
        <f>"CHRONIC OBSTRUCTIVE PULMONARY DI"</f>
        <v>CHRONIC OBSTRUCTIVE PULMONARY DI</v>
      </c>
      <c r="C103" t="s">
        <v>528</v>
      </c>
      <c r="D103" t="s">
        <v>28</v>
      </c>
      <c r="E103" t="s">
        <v>30</v>
      </c>
      <c r="F103" t="s">
        <v>529</v>
      </c>
      <c r="G103" t="s">
        <v>85</v>
      </c>
      <c r="H103" t="s">
        <v>530</v>
      </c>
    </row>
    <row r="104" spans="2:8" x14ac:dyDescent="0.2">
      <c r="B104" s="5" t="str">
        <f>""</f>
        <v/>
      </c>
      <c r="C104" t="s">
        <v>33</v>
      </c>
      <c r="D104" t="s">
        <v>60</v>
      </c>
      <c r="E104" t="s">
        <v>26</v>
      </c>
      <c r="F104" t="s">
        <v>33</v>
      </c>
      <c r="G104" t="s">
        <v>22</v>
      </c>
      <c r="H104" t="s">
        <v>26</v>
      </c>
    </row>
    <row r="105" spans="2:8" x14ac:dyDescent="0.2">
      <c r="B105" s="5" t="str">
        <f>"CLIMATE-RELATED EXPOSURES AND CO"</f>
        <v>CLIMATE-RELATED EXPOSURES AND CO</v>
      </c>
      <c r="C105" t="s">
        <v>36</v>
      </c>
      <c r="D105" t="s">
        <v>531</v>
      </c>
      <c r="E105" t="s">
        <v>532</v>
      </c>
      <c r="F105" t="s">
        <v>486</v>
      </c>
      <c r="G105" t="s">
        <v>20</v>
      </c>
      <c r="H105" t="s">
        <v>533</v>
      </c>
    </row>
    <row r="106" spans="2:8" x14ac:dyDescent="0.2">
      <c r="B106" s="5" t="str">
        <f>""</f>
        <v/>
      </c>
      <c r="C106" t="s">
        <v>23</v>
      </c>
      <c r="D106" t="s">
        <v>534</v>
      </c>
      <c r="E106" t="s">
        <v>49</v>
      </c>
      <c r="F106" t="s">
        <v>33</v>
      </c>
      <c r="G106" t="s">
        <v>22</v>
      </c>
      <c r="H106" t="s">
        <v>41</v>
      </c>
    </row>
    <row r="107" spans="2:8" x14ac:dyDescent="0.2">
      <c r="B107" s="5" t="str">
        <f>"COLO-RECTAL CANCER"</f>
        <v>COLO-RECTAL CANCER</v>
      </c>
      <c r="C107" t="s">
        <v>535</v>
      </c>
      <c r="D107" t="s">
        <v>536</v>
      </c>
      <c r="E107" t="s">
        <v>114</v>
      </c>
      <c r="F107" t="s">
        <v>537</v>
      </c>
      <c r="G107" t="s">
        <v>538</v>
      </c>
      <c r="H107" t="s">
        <v>519</v>
      </c>
    </row>
    <row r="108" spans="2:8" x14ac:dyDescent="0.2">
      <c r="B108" s="5" t="str">
        <f>""</f>
        <v/>
      </c>
      <c r="C108" t="s">
        <v>47</v>
      </c>
      <c r="D108" t="s">
        <v>184</v>
      </c>
      <c r="E108" t="s">
        <v>60</v>
      </c>
      <c r="F108" t="s">
        <v>324</v>
      </c>
      <c r="G108" t="s">
        <v>106</v>
      </c>
      <c r="H108" t="s">
        <v>184</v>
      </c>
    </row>
    <row r="109" spans="2:8" x14ac:dyDescent="0.2">
      <c r="B109" s="5" t="str">
        <f>"CONDITIONS AFFECTING THE EMBRYON"</f>
        <v>CONDITIONS AFFECTING THE EMBRYON</v>
      </c>
      <c r="C109" t="s">
        <v>86</v>
      </c>
      <c r="D109" t="s">
        <v>29</v>
      </c>
      <c r="E109" t="s">
        <v>95</v>
      </c>
      <c r="F109" t="s">
        <v>306</v>
      </c>
      <c r="G109" t="s">
        <v>177</v>
      </c>
      <c r="H109" t="s">
        <v>86</v>
      </c>
    </row>
    <row r="110" spans="2:8" x14ac:dyDescent="0.2">
      <c r="B110" s="5" t="str">
        <f>""</f>
        <v/>
      </c>
      <c r="C110" t="s">
        <v>33</v>
      </c>
      <c r="D110" t="s">
        <v>60</v>
      </c>
      <c r="E110" t="s">
        <v>451</v>
      </c>
      <c r="F110" t="s">
        <v>34</v>
      </c>
      <c r="G110" t="s">
        <v>59</v>
      </c>
      <c r="H110" t="s">
        <v>41</v>
      </c>
    </row>
    <row r="111" spans="2:8" x14ac:dyDescent="0.2">
      <c r="B111" s="5" t="str">
        <f>"CONGENITAL STRUCTURAL ANOMALIES"</f>
        <v>CONGENITAL STRUCTURAL ANOMALIES</v>
      </c>
      <c r="C111" t="s">
        <v>539</v>
      </c>
      <c r="D111" t="s">
        <v>18</v>
      </c>
      <c r="E111" t="s">
        <v>31</v>
      </c>
      <c r="F111" t="s">
        <v>105</v>
      </c>
      <c r="G111" t="s">
        <v>188</v>
      </c>
      <c r="H111" t="s">
        <v>86</v>
      </c>
    </row>
    <row r="112" spans="2:8" x14ac:dyDescent="0.2">
      <c r="B112" s="5" t="str">
        <f>""</f>
        <v/>
      </c>
      <c r="C112" t="s">
        <v>60</v>
      </c>
      <c r="D112" t="s">
        <v>23</v>
      </c>
      <c r="E112" t="s">
        <v>33</v>
      </c>
      <c r="F112" t="s">
        <v>34</v>
      </c>
      <c r="G112" t="s">
        <v>24</v>
      </c>
      <c r="H112" t="s">
        <v>41</v>
      </c>
    </row>
    <row r="113" spans="2:8" x14ac:dyDescent="0.2">
      <c r="B113" s="5" t="str">
        <f>"CONTRACEPTION/REPRODUCTION"</f>
        <v>CONTRACEPTION/REPRODUCTION</v>
      </c>
      <c r="C113" t="s">
        <v>342</v>
      </c>
      <c r="D113" t="s">
        <v>540</v>
      </c>
      <c r="E113" t="s">
        <v>541</v>
      </c>
      <c r="F113" t="s">
        <v>523</v>
      </c>
      <c r="G113" t="s">
        <v>113</v>
      </c>
      <c r="H113" t="s">
        <v>542</v>
      </c>
    </row>
    <row r="114" spans="2:8" x14ac:dyDescent="0.2">
      <c r="B114" s="5" t="str">
        <f>""</f>
        <v/>
      </c>
      <c r="C114" t="s">
        <v>243</v>
      </c>
      <c r="D114" t="s">
        <v>24</v>
      </c>
      <c r="E114" t="s">
        <v>26</v>
      </c>
      <c r="F114" t="s">
        <v>82</v>
      </c>
      <c r="G114" t="s">
        <v>58</v>
      </c>
      <c r="H114" t="s">
        <v>24</v>
      </c>
    </row>
    <row r="115" spans="2:8" x14ac:dyDescent="0.2">
      <c r="B115" s="5" t="str">
        <f>"COOLEY'S ANEMIA"</f>
        <v>COOLEY'S ANEMIA</v>
      </c>
      <c r="C115" t="s">
        <v>92</v>
      </c>
      <c r="D115" t="s">
        <v>79</v>
      </c>
      <c r="E115" t="s">
        <v>61</v>
      </c>
      <c r="F115" t="s">
        <v>543</v>
      </c>
      <c r="G115" t="s">
        <v>105</v>
      </c>
      <c r="H115" t="s">
        <v>57</v>
      </c>
    </row>
    <row r="116" spans="2:8" x14ac:dyDescent="0.2">
      <c r="B116" s="5" t="str">
        <f>""</f>
        <v/>
      </c>
      <c r="C116" t="s">
        <v>33</v>
      </c>
      <c r="D116" t="s">
        <v>50</v>
      </c>
      <c r="E116" t="s">
        <v>61</v>
      </c>
      <c r="F116" t="s">
        <v>58</v>
      </c>
      <c r="G116" t="s">
        <v>24</v>
      </c>
      <c r="H116" t="s">
        <v>60</v>
      </c>
    </row>
    <row r="117" spans="2:8" x14ac:dyDescent="0.2">
      <c r="B117" s="5" t="str">
        <f>"CROHN'S DISEASE"</f>
        <v>CROHN'S DISEASE</v>
      </c>
      <c r="C117" t="s">
        <v>105</v>
      </c>
      <c r="D117" t="s">
        <v>259</v>
      </c>
      <c r="E117" t="s">
        <v>37</v>
      </c>
      <c r="F117" t="s">
        <v>169</v>
      </c>
      <c r="G117" t="s">
        <v>79</v>
      </c>
      <c r="H117" t="s">
        <v>17</v>
      </c>
    </row>
    <row r="118" spans="2:8" x14ac:dyDescent="0.2">
      <c r="B118" s="5" t="str">
        <f>""</f>
        <v/>
      </c>
      <c r="C118" t="s">
        <v>33</v>
      </c>
      <c r="D118" t="s">
        <v>50</v>
      </c>
      <c r="E118" t="s">
        <v>26</v>
      </c>
      <c r="F118" t="s">
        <v>34</v>
      </c>
      <c r="G118" t="s">
        <v>82</v>
      </c>
      <c r="H118" t="s">
        <v>41</v>
      </c>
    </row>
    <row r="119" spans="2:8" x14ac:dyDescent="0.2">
      <c r="B119" s="5" t="str">
        <f>"CYSTIC FIBROSIS"</f>
        <v>CYSTIC FIBROSIS</v>
      </c>
      <c r="C119" t="s">
        <v>210</v>
      </c>
      <c r="D119" t="s">
        <v>54</v>
      </c>
      <c r="E119" t="s">
        <v>37</v>
      </c>
      <c r="F119" t="s">
        <v>484</v>
      </c>
      <c r="G119" t="s">
        <v>79</v>
      </c>
      <c r="H119" t="s">
        <v>87</v>
      </c>
    </row>
    <row r="120" spans="2:8" x14ac:dyDescent="0.2">
      <c r="B120" s="5" t="str">
        <f>""</f>
        <v/>
      </c>
      <c r="C120" t="s">
        <v>33</v>
      </c>
      <c r="D120" t="s">
        <v>60</v>
      </c>
      <c r="E120" t="s">
        <v>41</v>
      </c>
      <c r="F120" t="s">
        <v>23</v>
      </c>
      <c r="G120" t="s">
        <v>82</v>
      </c>
      <c r="H120" t="s">
        <v>26</v>
      </c>
    </row>
    <row r="121" spans="2:8" x14ac:dyDescent="0.2">
      <c r="B121" s="5" t="str">
        <f>"DEMENTIA"</f>
        <v>DEMENTIA</v>
      </c>
      <c r="C121" t="s">
        <v>31</v>
      </c>
      <c r="D121" t="s">
        <v>20</v>
      </c>
      <c r="E121" t="s">
        <v>20</v>
      </c>
      <c r="F121" t="s">
        <v>31</v>
      </c>
      <c r="G121" t="s">
        <v>31</v>
      </c>
      <c r="H121" t="s">
        <v>544</v>
      </c>
    </row>
    <row r="122" spans="2:8" x14ac:dyDescent="0.2">
      <c r="B122" s="5" t="str">
        <f>""</f>
        <v/>
      </c>
      <c r="C122" t="s">
        <v>41</v>
      </c>
      <c r="D122" t="s">
        <v>60</v>
      </c>
      <c r="E122" t="s">
        <v>451</v>
      </c>
      <c r="F122" t="s">
        <v>34</v>
      </c>
      <c r="G122" t="s">
        <v>82</v>
      </c>
      <c r="H122" t="s">
        <v>26</v>
      </c>
    </row>
    <row r="123" spans="2:8" x14ac:dyDescent="0.2">
      <c r="B123" s="5" t="str">
        <f>"DENTAL/ORAL AND CRANIOFACIAL DIS"</f>
        <v>DENTAL/ORAL AND CRANIOFACIAL DIS</v>
      </c>
      <c r="C123" t="s">
        <v>545</v>
      </c>
      <c r="D123" t="s">
        <v>546</v>
      </c>
      <c r="E123" t="s">
        <v>547</v>
      </c>
      <c r="F123" t="s">
        <v>548</v>
      </c>
      <c r="G123" t="s">
        <v>549</v>
      </c>
      <c r="H123" t="s">
        <v>477</v>
      </c>
    </row>
    <row r="124" spans="2:8" x14ac:dyDescent="0.2">
      <c r="B124" s="5" t="str">
        <f>""</f>
        <v/>
      </c>
      <c r="C124" t="s">
        <v>82</v>
      </c>
      <c r="D124" t="s">
        <v>32</v>
      </c>
      <c r="E124" t="s">
        <v>26</v>
      </c>
      <c r="F124" t="s">
        <v>22</v>
      </c>
      <c r="G124" t="s">
        <v>58</v>
      </c>
      <c r="H124" t="s">
        <v>83</v>
      </c>
    </row>
    <row r="125" spans="2:8" x14ac:dyDescent="0.2">
      <c r="B125" s="5" t="str">
        <f>"DEPRESSION"</f>
        <v>DEPRESSION</v>
      </c>
      <c r="C125" t="s">
        <v>297</v>
      </c>
      <c r="D125" t="s">
        <v>28</v>
      </c>
      <c r="E125" t="s">
        <v>550</v>
      </c>
      <c r="F125" t="s">
        <v>79</v>
      </c>
      <c r="G125" t="s">
        <v>79</v>
      </c>
      <c r="H125" t="s">
        <v>343</v>
      </c>
    </row>
    <row r="126" spans="2:8" x14ac:dyDescent="0.2">
      <c r="B126" s="5" t="str">
        <f>""</f>
        <v/>
      </c>
      <c r="C126" t="s">
        <v>33</v>
      </c>
      <c r="D126" t="s">
        <v>60</v>
      </c>
      <c r="E126" t="s">
        <v>26</v>
      </c>
      <c r="F126" t="s">
        <v>34</v>
      </c>
      <c r="G126" t="s">
        <v>82</v>
      </c>
      <c r="H126" t="s">
        <v>32</v>
      </c>
    </row>
    <row r="127" spans="2:8" x14ac:dyDescent="0.2">
      <c r="B127" s="5" t="str">
        <f>"DIABETES"</f>
        <v>DIABETES</v>
      </c>
      <c r="C127" t="s">
        <v>551</v>
      </c>
      <c r="D127" t="s">
        <v>519</v>
      </c>
      <c r="E127" t="s">
        <v>144</v>
      </c>
      <c r="F127" t="s">
        <v>42</v>
      </c>
      <c r="G127" t="s">
        <v>545</v>
      </c>
      <c r="H127" t="s">
        <v>193</v>
      </c>
    </row>
    <row r="128" spans="2:8" x14ac:dyDescent="0.2">
      <c r="B128" s="5" t="str">
        <f>""</f>
        <v/>
      </c>
      <c r="C128" t="s">
        <v>73</v>
      </c>
      <c r="D128" t="s">
        <v>278</v>
      </c>
      <c r="E128" t="s">
        <v>34</v>
      </c>
      <c r="F128" t="s">
        <v>34</v>
      </c>
      <c r="G128" t="s">
        <v>48</v>
      </c>
      <c r="H128" t="s">
        <v>22</v>
      </c>
    </row>
    <row r="129" spans="2:8" x14ac:dyDescent="0.2">
      <c r="B129" s="5" t="str">
        <f>"DIGESTIVE DISEASES"</f>
        <v>DIGESTIVE DISEASES</v>
      </c>
      <c r="C129" t="s">
        <v>552</v>
      </c>
      <c r="D129" t="s">
        <v>553</v>
      </c>
      <c r="E129" t="s">
        <v>554</v>
      </c>
      <c r="F129" t="s">
        <v>555</v>
      </c>
      <c r="G129" t="s">
        <v>556</v>
      </c>
      <c r="H129" t="s">
        <v>557</v>
      </c>
    </row>
    <row r="130" spans="2:8" x14ac:dyDescent="0.2">
      <c r="B130" s="5" t="str">
        <f>""</f>
        <v/>
      </c>
      <c r="C130" t="s">
        <v>198</v>
      </c>
      <c r="D130" t="s">
        <v>387</v>
      </c>
      <c r="E130" t="s">
        <v>324</v>
      </c>
      <c r="F130" t="s">
        <v>412</v>
      </c>
      <c r="G130" t="s">
        <v>278</v>
      </c>
      <c r="H130" t="s">
        <v>558</v>
      </c>
    </row>
    <row r="131" spans="2:8" x14ac:dyDescent="0.2">
      <c r="B131" s="5" t="str">
        <f>"DIGESTIVE DISEASES - (GALLBLADDE"</f>
        <v>DIGESTIVE DISEASES - (GALLBLADDE</v>
      </c>
      <c r="C131" t="s">
        <v>400</v>
      </c>
      <c r="D131" t="s">
        <v>79</v>
      </c>
      <c r="E131" t="s">
        <v>39</v>
      </c>
      <c r="F131" t="s">
        <v>188</v>
      </c>
      <c r="G131" t="s">
        <v>188</v>
      </c>
      <c r="H131" t="s">
        <v>92</v>
      </c>
    </row>
    <row r="132" spans="2:8" x14ac:dyDescent="0.2">
      <c r="B132" s="5" t="str">
        <f>""</f>
        <v/>
      </c>
      <c r="C132" t="s">
        <v>33</v>
      </c>
      <c r="D132" t="s">
        <v>60</v>
      </c>
      <c r="E132" t="s">
        <v>24</v>
      </c>
      <c r="F132" t="s">
        <v>34</v>
      </c>
      <c r="G132" t="s">
        <v>22</v>
      </c>
      <c r="H132" t="s">
        <v>41</v>
      </c>
    </row>
    <row r="133" spans="2:8" x14ac:dyDescent="0.2">
      <c r="B133" s="5" t="str">
        <f>"DIGESTIVE DISEASES - (PEPTIC ULC"</f>
        <v>DIGESTIVE DISEASES - (PEPTIC ULC</v>
      </c>
      <c r="C133" t="s">
        <v>202</v>
      </c>
      <c r="D133" t="s">
        <v>559</v>
      </c>
      <c r="E133" t="s">
        <v>20</v>
      </c>
      <c r="F133" t="s">
        <v>86</v>
      </c>
      <c r="G133" t="s">
        <v>55</v>
      </c>
      <c r="H133" t="s">
        <v>459</v>
      </c>
    </row>
    <row r="134" spans="2:8" x14ac:dyDescent="0.2">
      <c r="B134" s="5" t="str">
        <f>""</f>
        <v/>
      </c>
      <c r="C134" t="s">
        <v>41</v>
      </c>
      <c r="D134" t="s">
        <v>82</v>
      </c>
      <c r="E134" t="s">
        <v>451</v>
      </c>
      <c r="F134" t="s">
        <v>23</v>
      </c>
      <c r="G134" t="s">
        <v>24</v>
      </c>
      <c r="H134" t="s">
        <v>34</v>
      </c>
    </row>
    <row r="135" spans="2:8" x14ac:dyDescent="0.2">
      <c r="B135" s="5" t="str">
        <f>"DOWN SYNDROME"</f>
        <v>DOWN SYNDROME</v>
      </c>
      <c r="C135" t="s">
        <v>86</v>
      </c>
      <c r="D135" t="s">
        <v>169</v>
      </c>
      <c r="E135" t="s">
        <v>104</v>
      </c>
      <c r="F135" t="s">
        <v>37</v>
      </c>
      <c r="G135" t="s">
        <v>101</v>
      </c>
      <c r="H135" t="s">
        <v>202</v>
      </c>
    </row>
    <row r="136" spans="2:8" x14ac:dyDescent="0.2">
      <c r="B136" s="5" t="str">
        <f>""</f>
        <v/>
      </c>
      <c r="C136" t="s">
        <v>41</v>
      </c>
      <c r="D136" t="s">
        <v>60</v>
      </c>
      <c r="E136" t="s">
        <v>26</v>
      </c>
      <c r="F136" t="s">
        <v>24</v>
      </c>
      <c r="G136" t="s">
        <v>58</v>
      </c>
      <c r="H136" t="s">
        <v>41</v>
      </c>
    </row>
    <row r="137" spans="2:8" x14ac:dyDescent="0.2">
      <c r="B137" s="5" t="str">
        <f>"DRUG ABUSE (NIDA ONLY)"</f>
        <v>DRUG ABUSE (NIDA ONLY)</v>
      </c>
      <c r="C137" t="s">
        <v>529</v>
      </c>
      <c r="D137" t="s">
        <v>204</v>
      </c>
      <c r="E137" t="s">
        <v>232</v>
      </c>
      <c r="F137" t="s">
        <v>188</v>
      </c>
      <c r="G137" t="s">
        <v>20</v>
      </c>
      <c r="H137" t="s">
        <v>533</v>
      </c>
    </row>
    <row r="138" spans="2:8" x14ac:dyDescent="0.2">
      <c r="B138" s="5" t="str">
        <f>""</f>
        <v/>
      </c>
      <c r="C138" t="s">
        <v>33</v>
      </c>
      <c r="D138" t="s">
        <v>60</v>
      </c>
      <c r="E138" t="s">
        <v>82</v>
      </c>
      <c r="F138" t="s">
        <v>34</v>
      </c>
      <c r="G138" t="s">
        <v>82</v>
      </c>
      <c r="H138" t="s">
        <v>26</v>
      </c>
    </row>
    <row r="139" spans="2:8" x14ac:dyDescent="0.2">
      <c r="B139" s="5" t="str">
        <f>"DUCHENNE/ BECKER MUSCULAR DYSTRO"</f>
        <v>DUCHENNE/ BECKER MUSCULAR DYSTRO</v>
      </c>
      <c r="C139" t="s">
        <v>87</v>
      </c>
      <c r="D139" t="s">
        <v>61</v>
      </c>
      <c r="E139" t="s">
        <v>61</v>
      </c>
      <c r="F139" t="s">
        <v>57</v>
      </c>
      <c r="G139" t="s">
        <v>101</v>
      </c>
      <c r="H139" t="s">
        <v>487</v>
      </c>
    </row>
    <row r="140" spans="2:8" x14ac:dyDescent="0.2">
      <c r="B140" s="5" t="str">
        <f>""</f>
        <v/>
      </c>
      <c r="C140" t="s">
        <v>33</v>
      </c>
      <c r="D140" t="s">
        <v>61</v>
      </c>
      <c r="E140" t="s">
        <v>61</v>
      </c>
      <c r="F140" t="s">
        <v>82</v>
      </c>
      <c r="G140" t="s">
        <v>50</v>
      </c>
      <c r="H140" t="s">
        <v>23</v>
      </c>
    </row>
    <row r="141" spans="2:8" x14ac:dyDescent="0.2">
      <c r="B141" s="5" t="str">
        <f>"DYSTONIA"</f>
        <v>DYSTONIA</v>
      </c>
      <c r="C141" t="s">
        <v>62</v>
      </c>
      <c r="D141" t="s">
        <v>16</v>
      </c>
      <c r="E141" t="s">
        <v>61</v>
      </c>
      <c r="F141" t="s">
        <v>61</v>
      </c>
      <c r="G141" t="s">
        <v>61</v>
      </c>
      <c r="H141" t="s">
        <v>61</v>
      </c>
    </row>
    <row r="142" spans="2:8" x14ac:dyDescent="0.2">
      <c r="B142" s="5" t="str">
        <f>""</f>
        <v/>
      </c>
      <c r="C142" t="s">
        <v>23</v>
      </c>
      <c r="D142" t="s">
        <v>100</v>
      </c>
      <c r="E142" t="s">
        <v>61</v>
      </c>
      <c r="F142" t="s">
        <v>61</v>
      </c>
      <c r="G142" t="s">
        <v>61</v>
      </c>
      <c r="H142" t="s">
        <v>61</v>
      </c>
    </row>
    <row r="143" spans="2:8" x14ac:dyDescent="0.2">
      <c r="B143" s="5" t="str">
        <f>"EATING DISORDERS"</f>
        <v>EATING DISORDERS</v>
      </c>
      <c r="C143" t="s">
        <v>177</v>
      </c>
      <c r="D143" t="s">
        <v>30</v>
      </c>
      <c r="E143" t="s">
        <v>51</v>
      </c>
      <c r="F143" t="s">
        <v>61</v>
      </c>
      <c r="G143" t="s">
        <v>61</v>
      </c>
      <c r="H143" t="s">
        <v>202</v>
      </c>
    </row>
    <row r="144" spans="2:8" x14ac:dyDescent="0.2">
      <c r="B144" s="5" t="str">
        <f>""</f>
        <v/>
      </c>
      <c r="C144" t="s">
        <v>58</v>
      </c>
      <c r="D144" t="s">
        <v>22</v>
      </c>
      <c r="E144" t="s">
        <v>451</v>
      </c>
      <c r="F144" t="s">
        <v>61</v>
      </c>
      <c r="G144" t="s">
        <v>61</v>
      </c>
      <c r="H144" t="s">
        <v>26</v>
      </c>
    </row>
    <row r="145" spans="2:8" x14ac:dyDescent="0.2">
      <c r="B145" s="5" t="str">
        <f>"ECZEMA / ATOPIC DERMATITIS"</f>
        <v>ECZEMA / ATOPIC DERMATITIS</v>
      </c>
      <c r="C145" t="s">
        <v>110</v>
      </c>
      <c r="D145" t="s">
        <v>104</v>
      </c>
      <c r="E145" t="s">
        <v>61</v>
      </c>
      <c r="F145" t="s">
        <v>61</v>
      </c>
      <c r="G145" t="s">
        <v>61</v>
      </c>
      <c r="H145" t="s">
        <v>61</v>
      </c>
    </row>
    <row r="146" spans="2:8" x14ac:dyDescent="0.2">
      <c r="B146" s="5" t="str">
        <f>""</f>
        <v/>
      </c>
      <c r="C146" t="s">
        <v>60</v>
      </c>
      <c r="D146" t="s">
        <v>22</v>
      </c>
      <c r="E146" t="s">
        <v>61</v>
      </c>
      <c r="F146" t="s">
        <v>61</v>
      </c>
      <c r="G146" t="s">
        <v>61</v>
      </c>
      <c r="H146" t="s">
        <v>61</v>
      </c>
    </row>
    <row r="147" spans="2:8" x14ac:dyDescent="0.2">
      <c r="B147" s="5" t="str">
        <f>"EMERGING INFECTIOUS DISEASES"</f>
        <v>EMERGING INFECTIOUS DISEASES</v>
      </c>
      <c r="C147" t="s">
        <v>560</v>
      </c>
      <c r="D147" t="s">
        <v>561</v>
      </c>
      <c r="E147" t="s">
        <v>562</v>
      </c>
      <c r="F147" t="s">
        <v>31</v>
      </c>
      <c r="G147" t="s">
        <v>563</v>
      </c>
      <c r="H147" t="s">
        <v>104</v>
      </c>
    </row>
    <row r="148" spans="2:8" x14ac:dyDescent="0.2">
      <c r="B148" s="5" t="str">
        <f>""</f>
        <v/>
      </c>
      <c r="C148" t="s">
        <v>59</v>
      </c>
      <c r="D148" t="s">
        <v>21</v>
      </c>
      <c r="E148" t="s">
        <v>26</v>
      </c>
      <c r="F148" t="s">
        <v>33</v>
      </c>
      <c r="G148" t="s">
        <v>58</v>
      </c>
      <c r="H148" t="s">
        <v>34</v>
      </c>
    </row>
    <row r="149" spans="2:8" x14ac:dyDescent="0.2">
      <c r="B149" s="5" t="str">
        <f>"EMPHYSEMA"</f>
        <v>EMPHYSEMA</v>
      </c>
      <c r="C149" t="s">
        <v>46</v>
      </c>
      <c r="D149" t="s">
        <v>95</v>
      </c>
      <c r="E149" t="s">
        <v>29</v>
      </c>
      <c r="F149" t="s">
        <v>56</v>
      </c>
      <c r="G149" t="s">
        <v>42</v>
      </c>
      <c r="H149" t="s">
        <v>87</v>
      </c>
    </row>
    <row r="150" spans="2:8" x14ac:dyDescent="0.2">
      <c r="B150" s="5" t="str">
        <f>""</f>
        <v/>
      </c>
      <c r="C150" t="s">
        <v>33</v>
      </c>
      <c r="D150" t="s">
        <v>60</v>
      </c>
      <c r="E150" t="s">
        <v>23</v>
      </c>
      <c r="F150" t="s">
        <v>34</v>
      </c>
      <c r="G150" t="s">
        <v>50</v>
      </c>
      <c r="H150" t="s">
        <v>41</v>
      </c>
    </row>
    <row r="151" spans="2:8" x14ac:dyDescent="0.2">
      <c r="B151" s="5" t="str">
        <f>"ENDOMETRIOSIS"</f>
        <v>ENDOMETRIOSIS</v>
      </c>
      <c r="C151" t="s">
        <v>210</v>
      </c>
      <c r="D151" t="s">
        <v>29</v>
      </c>
      <c r="E151" t="s">
        <v>29</v>
      </c>
      <c r="F151" t="s">
        <v>55</v>
      </c>
      <c r="G151" t="s">
        <v>29</v>
      </c>
      <c r="H151" t="s">
        <v>86</v>
      </c>
    </row>
    <row r="152" spans="2:8" x14ac:dyDescent="0.2">
      <c r="B152" s="5" t="str">
        <f>""</f>
        <v/>
      </c>
      <c r="C152" t="s">
        <v>33</v>
      </c>
      <c r="D152" t="s">
        <v>60</v>
      </c>
      <c r="E152" t="s">
        <v>41</v>
      </c>
      <c r="F152" t="s">
        <v>60</v>
      </c>
      <c r="G152" t="s">
        <v>100</v>
      </c>
      <c r="H152" t="s">
        <v>41</v>
      </c>
    </row>
    <row r="153" spans="2:8" x14ac:dyDescent="0.2">
      <c r="B153" s="5" t="str">
        <f>"EPILEPSY"</f>
        <v>EPILEPSY</v>
      </c>
      <c r="C153" t="s">
        <v>297</v>
      </c>
      <c r="D153" t="s">
        <v>28</v>
      </c>
      <c r="E153" t="s">
        <v>61</v>
      </c>
      <c r="F153" t="s">
        <v>564</v>
      </c>
      <c r="G153" t="s">
        <v>55</v>
      </c>
      <c r="H153" t="s">
        <v>92</v>
      </c>
    </row>
    <row r="154" spans="2:8" x14ac:dyDescent="0.2">
      <c r="B154" s="5" t="str">
        <f>""</f>
        <v/>
      </c>
      <c r="C154" t="s">
        <v>41</v>
      </c>
      <c r="D154" t="s">
        <v>60</v>
      </c>
      <c r="E154" t="s">
        <v>61</v>
      </c>
      <c r="F154" t="s">
        <v>33</v>
      </c>
      <c r="G154" t="s">
        <v>24</v>
      </c>
      <c r="H154" t="s">
        <v>41</v>
      </c>
    </row>
    <row r="155" spans="2:8" x14ac:dyDescent="0.2">
      <c r="B155" s="5" t="str">
        <f>"ESTROGEN"</f>
        <v>ESTROGEN</v>
      </c>
      <c r="C155" t="s">
        <v>495</v>
      </c>
      <c r="D155" t="s">
        <v>291</v>
      </c>
      <c r="E155" t="s">
        <v>565</v>
      </c>
      <c r="F155" t="s">
        <v>295</v>
      </c>
      <c r="G155" t="s">
        <v>232</v>
      </c>
      <c r="H155" t="s">
        <v>566</v>
      </c>
    </row>
    <row r="156" spans="2:8" x14ac:dyDescent="0.2">
      <c r="B156" s="5" t="str">
        <f>""</f>
        <v/>
      </c>
      <c r="C156" t="s">
        <v>24</v>
      </c>
      <c r="D156" t="s">
        <v>21</v>
      </c>
      <c r="E156" t="s">
        <v>26</v>
      </c>
      <c r="F156" t="s">
        <v>23</v>
      </c>
      <c r="G156" t="s">
        <v>50</v>
      </c>
      <c r="H156" t="s">
        <v>41</v>
      </c>
    </row>
    <row r="157" spans="2:8" x14ac:dyDescent="0.2">
      <c r="B157" s="5" t="str">
        <f>"EYE DISEASE AND DISORDERS OF VIS"</f>
        <v>EYE DISEASE AND DISORDERS OF VIS</v>
      </c>
      <c r="C157" t="s">
        <v>77</v>
      </c>
      <c r="D157" t="s">
        <v>567</v>
      </c>
      <c r="E157" t="s">
        <v>30</v>
      </c>
      <c r="F157" t="s">
        <v>473</v>
      </c>
      <c r="G157" t="s">
        <v>294</v>
      </c>
      <c r="H157" t="s">
        <v>379</v>
      </c>
    </row>
    <row r="158" spans="2:8" x14ac:dyDescent="0.2">
      <c r="B158" s="5" t="str">
        <f>""</f>
        <v/>
      </c>
      <c r="C158" t="s">
        <v>60</v>
      </c>
      <c r="D158" t="s">
        <v>60</v>
      </c>
      <c r="E158" t="s">
        <v>26</v>
      </c>
      <c r="F158" t="s">
        <v>23</v>
      </c>
      <c r="G158" t="s">
        <v>24</v>
      </c>
      <c r="H158" t="s">
        <v>41</v>
      </c>
    </row>
    <row r="159" spans="2:8" x14ac:dyDescent="0.2">
      <c r="B159" s="5" t="str">
        <f>"FACIOSCAPULOHUMERAL MUSCULAR DYS"</f>
        <v>FACIOSCAPULOHUMERAL MUSCULAR DYS</v>
      </c>
      <c r="C159" t="s">
        <v>400</v>
      </c>
      <c r="D159" t="s">
        <v>169</v>
      </c>
      <c r="E159" t="s">
        <v>61</v>
      </c>
      <c r="F159" t="s">
        <v>568</v>
      </c>
      <c r="G159" t="s">
        <v>61</v>
      </c>
      <c r="H159" t="s">
        <v>61</v>
      </c>
    </row>
    <row r="160" spans="2:8" x14ac:dyDescent="0.2">
      <c r="B160" s="5" t="str">
        <f>""</f>
        <v/>
      </c>
      <c r="C160" t="s">
        <v>34</v>
      </c>
      <c r="D160" t="s">
        <v>21</v>
      </c>
      <c r="E160" t="s">
        <v>61</v>
      </c>
      <c r="F160" t="s">
        <v>24</v>
      </c>
      <c r="G160" t="s">
        <v>61</v>
      </c>
      <c r="H160" t="s">
        <v>61</v>
      </c>
    </row>
    <row r="161" spans="2:8" x14ac:dyDescent="0.2">
      <c r="B161" s="5" t="str">
        <f>"FETAL ALCOHOL SYNDROME"</f>
        <v>FETAL ALCOHOL SYNDROME</v>
      </c>
      <c r="C161" t="s">
        <v>355</v>
      </c>
      <c r="D161" t="s">
        <v>188</v>
      </c>
      <c r="E161" t="s">
        <v>104</v>
      </c>
      <c r="F161" t="s">
        <v>56</v>
      </c>
      <c r="G161" t="s">
        <v>61</v>
      </c>
      <c r="H161" t="s">
        <v>92</v>
      </c>
    </row>
    <row r="162" spans="2:8" x14ac:dyDescent="0.2">
      <c r="B162" s="5" t="str">
        <f>""</f>
        <v/>
      </c>
      <c r="C162" t="s">
        <v>24</v>
      </c>
      <c r="D162" t="s">
        <v>60</v>
      </c>
      <c r="E162" t="s">
        <v>33</v>
      </c>
      <c r="F162" t="s">
        <v>60</v>
      </c>
      <c r="G162" t="s">
        <v>61</v>
      </c>
      <c r="H162" t="s">
        <v>33</v>
      </c>
    </row>
    <row r="163" spans="2:8" x14ac:dyDescent="0.2">
      <c r="B163" s="5" t="str">
        <f>"FIBROID TUMORS (UTERINE)"</f>
        <v>FIBROID TUMORS (UTERINE)</v>
      </c>
      <c r="C163" t="s">
        <v>80</v>
      </c>
      <c r="D163" t="s">
        <v>20</v>
      </c>
      <c r="E163" t="s">
        <v>61</v>
      </c>
      <c r="F163" t="s">
        <v>169</v>
      </c>
      <c r="G163" t="s">
        <v>188</v>
      </c>
      <c r="H163" t="s">
        <v>487</v>
      </c>
    </row>
    <row r="164" spans="2:8" x14ac:dyDescent="0.2">
      <c r="B164" s="5" t="str">
        <f>""</f>
        <v/>
      </c>
      <c r="C164" t="s">
        <v>34</v>
      </c>
      <c r="D164" t="s">
        <v>82</v>
      </c>
      <c r="E164" t="s">
        <v>61</v>
      </c>
      <c r="F164" t="s">
        <v>23</v>
      </c>
      <c r="G164" t="s">
        <v>50</v>
      </c>
      <c r="H164" t="s">
        <v>34</v>
      </c>
    </row>
    <row r="165" spans="2:8" x14ac:dyDescent="0.2">
      <c r="B165" s="5" t="str">
        <f>"FIBROMYALGIA"</f>
        <v>FIBROMYALGIA</v>
      </c>
      <c r="C165" t="s">
        <v>520</v>
      </c>
      <c r="D165" t="s">
        <v>61</v>
      </c>
      <c r="E165" t="s">
        <v>29</v>
      </c>
      <c r="F165" t="s">
        <v>61</v>
      </c>
      <c r="G165" t="s">
        <v>61</v>
      </c>
      <c r="H165" t="s">
        <v>119</v>
      </c>
    </row>
    <row r="166" spans="2:8" x14ac:dyDescent="0.2">
      <c r="B166" s="5" t="str">
        <f>""</f>
        <v/>
      </c>
      <c r="C166" t="s">
        <v>24</v>
      </c>
      <c r="D166" t="s">
        <v>61</v>
      </c>
      <c r="E166" t="s">
        <v>23</v>
      </c>
      <c r="F166" t="s">
        <v>61</v>
      </c>
      <c r="G166" t="s">
        <v>61</v>
      </c>
      <c r="H166" t="s">
        <v>41</v>
      </c>
    </row>
    <row r="167" spans="2:8" x14ac:dyDescent="0.2">
      <c r="B167" s="5" t="str">
        <f>"FOOD ALLERGIES"</f>
        <v>FOOD ALLERGIES</v>
      </c>
      <c r="C167" t="s">
        <v>119</v>
      </c>
      <c r="D167" t="s">
        <v>29</v>
      </c>
      <c r="E167" t="s">
        <v>51</v>
      </c>
      <c r="F167" t="s">
        <v>188</v>
      </c>
      <c r="G167" t="s">
        <v>169</v>
      </c>
      <c r="H167" t="s">
        <v>202</v>
      </c>
    </row>
    <row r="168" spans="2:8" x14ac:dyDescent="0.2">
      <c r="B168" s="5" t="str">
        <f>""</f>
        <v/>
      </c>
      <c r="C168" t="s">
        <v>33</v>
      </c>
      <c r="D168" t="s">
        <v>60</v>
      </c>
      <c r="E168" t="s">
        <v>26</v>
      </c>
      <c r="F168" t="s">
        <v>34</v>
      </c>
      <c r="G168" t="s">
        <v>58</v>
      </c>
      <c r="H168" t="s">
        <v>41</v>
      </c>
    </row>
    <row r="169" spans="2:8" x14ac:dyDescent="0.2">
      <c r="B169" s="5" t="str">
        <f>"FOODBORNE ILLNESS"</f>
        <v>FOODBORNE ILLNESS</v>
      </c>
      <c r="C169" t="s">
        <v>169</v>
      </c>
      <c r="D169" t="s">
        <v>539</v>
      </c>
      <c r="E169" t="s">
        <v>29</v>
      </c>
      <c r="F169" t="s">
        <v>16</v>
      </c>
      <c r="G169" t="s">
        <v>54</v>
      </c>
      <c r="H169" t="s">
        <v>57</v>
      </c>
    </row>
    <row r="170" spans="2:8" x14ac:dyDescent="0.2">
      <c r="B170" s="5" t="str">
        <f>""</f>
        <v/>
      </c>
      <c r="C170" t="s">
        <v>33</v>
      </c>
      <c r="D170" t="s">
        <v>82</v>
      </c>
      <c r="E170" t="s">
        <v>451</v>
      </c>
      <c r="F170" t="s">
        <v>33</v>
      </c>
      <c r="G170" t="s">
        <v>82</v>
      </c>
      <c r="H170" t="s">
        <v>41</v>
      </c>
    </row>
    <row r="171" spans="2:8" x14ac:dyDescent="0.2">
      <c r="B171" s="5" t="str">
        <f>"FRAGILE X SYNDROME"</f>
        <v>FRAGILE X SYNDROME</v>
      </c>
      <c r="C171" t="s">
        <v>17</v>
      </c>
      <c r="D171" t="s">
        <v>78</v>
      </c>
      <c r="E171" t="s">
        <v>61</v>
      </c>
      <c r="F171" t="s">
        <v>169</v>
      </c>
      <c r="G171" t="s">
        <v>61</v>
      </c>
      <c r="H171" t="s">
        <v>62</v>
      </c>
    </row>
    <row r="172" spans="2:8" x14ac:dyDescent="0.2">
      <c r="B172" s="5" t="str">
        <f>""</f>
        <v/>
      </c>
      <c r="C172" t="s">
        <v>41</v>
      </c>
      <c r="D172" t="s">
        <v>100</v>
      </c>
      <c r="E172" t="s">
        <v>61</v>
      </c>
      <c r="F172" t="s">
        <v>60</v>
      </c>
      <c r="G172" t="s">
        <v>61</v>
      </c>
      <c r="H172" t="s">
        <v>41</v>
      </c>
    </row>
    <row r="173" spans="2:8" x14ac:dyDescent="0.2">
      <c r="B173" s="5" t="str">
        <f>"FRONTOTEMPORAL DEMENTIA (FTD)"</f>
        <v>FRONTOTEMPORAL DEMENTIA (FTD)</v>
      </c>
      <c r="C173" t="s">
        <v>46</v>
      </c>
      <c r="D173" t="s">
        <v>31</v>
      </c>
      <c r="E173" t="s">
        <v>61</v>
      </c>
      <c r="F173" t="s">
        <v>189</v>
      </c>
      <c r="G173" t="s">
        <v>105</v>
      </c>
      <c r="H173" t="s">
        <v>62</v>
      </c>
    </row>
    <row r="174" spans="2:8" x14ac:dyDescent="0.2">
      <c r="B174" s="5" t="str">
        <f>""</f>
        <v/>
      </c>
      <c r="C174" t="s">
        <v>33</v>
      </c>
      <c r="D174" t="s">
        <v>82</v>
      </c>
      <c r="E174" t="s">
        <v>61</v>
      </c>
      <c r="F174" t="s">
        <v>23</v>
      </c>
      <c r="G174" t="s">
        <v>32</v>
      </c>
      <c r="H174" t="s">
        <v>33</v>
      </c>
    </row>
    <row r="175" spans="2:8" x14ac:dyDescent="0.2">
      <c r="B175" s="5" t="str">
        <f>"GENE THERAPY"</f>
        <v>GENE THERAPY</v>
      </c>
      <c r="C175" t="s">
        <v>529</v>
      </c>
      <c r="D175" t="s">
        <v>31</v>
      </c>
      <c r="E175" t="s">
        <v>20</v>
      </c>
      <c r="F175" t="s">
        <v>169</v>
      </c>
      <c r="G175" t="s">
        <v>320</v>
      </c>
      <c r="H175" t="s">
        <v>110</v>
      </c>
    </row>
    <row r="176" spans="2:8" x14ac:dyDescent="0.2">
      <c r="B176" s="5" t="str">
        <f>""</f>
        <v/>
      </c>
      <c r="C176" t="s">
        <v>41</v>
      </c>
      <c r="D176" t="s">
        <v>60</v>
      </c>
      <c r="E176" t="s">
        <v>451</v>
      </c>
      <c r="F176" t="s">
        <v>33</v>
      </c>
      <c r="G176" t="s">
        <v>32</v>
      </c>
      <c r="H176" t="s">
        <v>33</v>
      </c>
    </row>
    <row r="177" spans="2:8" x14ac:dyDescent="0.2">
      <c r="B177" s="5" t="str">
        <f>"GENETIC TESTING"</f>
        <v>GENETIC TESTING</v>
      </c>
      <c r="C177" t="s">
        <v>569</v>
      </c>
      <c r="D177" t="s">
        <v>570</v>
      </c>
      <c r="E177" t="s">
        <v>95</v>
      </c>
      <c r="F177" t="s">
        <v>19</v>
      </c>
      <c r="G177" t="s">
        <v>37</v>
      </c>
      <c r="H177" t="s">
        <v>216</v>
      </c>
    </row>
    <row r="178" spans="2:8" x14ac:dyDescent="0.2">
      <c r="B178" s="5" t="str">
        <f>""</f>
        <v/>
      </c>
      <c r="C178" t="s">
        <v>23</v>
      </c>
      <c r="D178" t="s">
        <v>184</v>
      </c>
      <c r="E178" t="s">
        <v>451</v>
      </c>
      <c r="F178" t="s">
        <v>82</v>
      </c>
      <c r="G178" t="s">
        <v>82</v>
      </c>
      <c r="H178" t="s">
        <v>34</v>
      </c>
    </row>
    <row r="179" spans="2:8" x14ac:dyDescent="0.2">
      <c r="B179" s="5" t="str">
        <f>"GENETICS"</f>
        <v>GENETICS</v>
      </c>
      <c r="C179" t="s">
        <v>571</v>
      </c>
      <c r="D179" t="s">
        <v>572</v>
      </c>
      <c r="E179" t="s">
        <v>495</v>
      </c>
      <c r="F179" t="s">
        <v>573</v>
      </c>
      <c r="G179" t="s">
        <v>574</v>
      </c>
      <c r="H179" t="s">
        <v>575</v>
      </c>
    </row>
    <row r="180" spans="2:8" x14ac:dyDescent="0.2">
      <c r="B180" s="5" t="str">
        <f>""</f>
        <v/>
      </c>
      <c r="C180" t="s">
        <v>576</v>
      </c>
      <c r="D180" t="s">
        <v>577</v>
      </c>
      <c r="E180" t="s">
        <v>23</v>
      </c>
      <c r="F180" t="s">
        <v>90</v>
      </c>
      <c r="G180" t="s">
        <v>157</v>
      </c>
      <c r="H180" t="s">
        <v>49</v>
      </c>
    </row>
    <row r="181" spans="2:8" x14ac:dyDescent="0.2">
      <c r="B181" s="5" t="str">
        <f>"HEADACHES"</f>
        <v>HEADACHES</v>
      </c>
      <c r="C181" t="s">
        <v>450</v>
      </c>
      <c r="D181" t="s">
        <v>85</v>
      </c>
      <c r="E181" t="s">
        <v>29</v>
      </c>
      <c r="F181" t="s">
        <v>61</v>
      </c>
      <c r="G181" t="s">
        <v>20</v>
      </c>
      <c r="H181" t="s">
        <v>17</v>
      </c>
    </row>
    <row r="182" spans="2:8" x14ac:dyDescent="0.2">
      <c r="B182" s="5" t="str">
        <f>""</f>
        <v/>
      </c>
      <c r="C182" t="s">
        <v>23</v>
      </c>
      <c r="D182" t="s">
        <v>82</v>
      </c>
      <c r="E182" t="s">
        <v>33</v>
      </c>
      <c r="F182" t="s">
        <v>61</v>
      </c>
      <c r="G182" t="s">
        <v>32</v>
      </c>
      <c r="H182" t="s">
        <v>26</v>
      </c>
    </row>
    <row r="183" spans="2:8" x14ac:dyDescent="0.2">
      <c r="B183" s="5" t="str">
        <f>"HEALTH EFFECTS OF INDOOR AIR POL"</f>
        <v>HEALTH EFFECTS OF INDOOR AIR POL</v>
      </c>
      <c r="C183" t="s">
        <v>487</v>
      </c>
      <c r="D183" t="s">
        <v>51</v>
      </c>
      <c r="E183" t="s">
        <v>578</v>
      </c>
      <c r="F183" t="s">
        <v>61</v>
      </c>
      <c r="G183" t="s">
        <v>169</v>
      </c>
      <c r="H183" t="s">
        <v>202</v>
      </c>
    </row>
    <row r="184" spans="2:8" x14ac:dyDescent="0.2">
      <c r="B184" s="5" t="str">
        <f>""</f>
        <v/>
      </c>
      <c r="C184" t="s">
        <v>34</v>
      </c>
      <c r="D184" t="s">
        <v>60</v>
      </c>
      <c r="E184" t="s">
        <v>33</v>
      </c>
      <c r="F184" t="s">
        <v>61</v>
      </c>
      <c r="G184" t="s">
        <v>50</v>
      </c>
      <c r="H184" t="s">
        <v>33</v>
      </c>
    </row>
    <row r="185" spans="2:8" x14ac:dyDescent="0.2">
      <c r="B185" s="5" t="str">
        <f>"HEART DISEASE"</f>
        <v>HEART DISEASE</v>
      </c>
      <c r="C185" t="s">
        <v>239</v>
      </c>
      <c r="D185" t="s">
        <v>137</v>
      </c>
      <c r="E185" t="s">
        <v>171</v>
      </c>
      <c r="F185" t="s">
        <v>457</v>
      </c>
      <c r="G185" t="s">
        <v>321</v>
      </c>
      <c r="H185" t="s">
        <v>579</v>
      </c>
    </row>
    <row r="186" spans="2:8" x14ac:dyDescent="0.2">
      <c r="B186" s="5" t="str">
        <f>""</f>
        <v/>
      </c>
      <c r="C186" t="s">
        <v>34</v>
      </c>
      <c r="D186" t="s">
        <v>47</v>
      </c>
      <c r="E186" t="s">
        <v>33</v>
      </c>
      <c r="F186" t="s">
        <v>23</v>
      </c>
      <c r="G186" t="s">
        <v>82</v>
      </c>
      <c r="H186" t="s">
        <v>58</v>
      </c>
    </row>
    <row r="187" spans="2:8" x14ac:dyDescent="0.2">
      <c r="B187" s="5" t="str">
        <f>"HEART DISEASE - CORONARY HEART D"</f>
        <v>HEART DISEASE - CORONARY HEART D</v>
      </c>
      <c r="C187" t="s">
        <v>528</v>
      </c>
      <c r="D187" t="s">
        <v>559</v>
      </c>
      <c r="E187" t="s">
        <v>29</v>
      </c>
      <c r="F187" t="s">
        <v>37</v>
      </c>
      <c r="G187" t="s">
        <v>31</v>
      </c>
      <c r="H187" t="s">
        <v>298</v>
      </c>
    </row>
    <row r="188" spans="2:8" x14ac:dyDescent="0.2">
      <c r="B188" s="5" t="str">
        <f>""</f>
        <v/>
      </c>
      <c r="C188" t="s">
        <v>41</v>
      </c>
      <c r="D188" t="s">
        <v>82</v>
      </c>
      <c r="E188" t="s">
        <v>451</v>
      </c>
      <c r="F188" t="s">
        <v>33</v>
      </c>
      <c r="G188" t="s">
        <v>82</v>
      </c>
      <c r="H188" t="s">
        <v>60</v>
      </c>
    </row>
    <row r="189" spans="2:8" x14ac:dyDescent="0.2">
      <c r="B189" s="5" t="str">
        <f>"HEMATOLOGY"</f>
        <v>HEMATOLOGY</v>
      </c>
      <c r="C189" t="s">
        <v>580</v>
      </c>
      <c r="D189" t="s">
        <v>581</v>
      </c>
      <c r="E189" t="s">
        <v>492</v>
      </c>
      <c r="F189" t="s">
        <v>582</v>
      </c>
      <c r="G189" t="s">
        <v>583</v>
      </c>
      <c r="H189" t="s">
        <v>584</v>
      </c>
    </row>
    <row r="190" spans="2:8" x14ac:dyDescent="0.2">
      <c r="B190" s="5" t="str">
        <f>""</f>
        <v/>
      </c>
      <c r="C190" t="s">
        <v>168</v>
      </c>
      <c r="D190" t="s">
        <v>47</v>
      </c>
      <c r="E190" t="s">
        <v>26</v>
      </c>
      <c r="F190" t="s">
        <v>59</v>
      </c>
      <c r="G190" t="s">
        <v>396</v>
      </c>
      <c r="H190" t="s">
        <v>175</v>
      </c>
    </row>
    <row r="191" spans="2:8" x14ac:dyDescent="0.2">
      <c r="B191" s="5" t="str">
        <f>"HEPATITIS"</f>
        <v>HEPATITIS</v>
      </c>
      <c r="C191" t="s">
        <v>210</v>
      </c>
      <c r="D191" t="s">
        <v>206</v>
      </c>
      <c r="E191" t="s">
        <v>95</v>
      </c>
      <c r="F191" t="s">
        <v>31</v>
      </c>
      <c r="G191" t="s">
        <v>298</v>
      </c>
      <c r="H191" t="s">
        <v>105</v>
      </c>
    </row>
    <row r="192" spans="2:8" x14ac:dyDescent="0.2">
      <c r="B192" s="5" t="str">
        <f>""</f>
        <v/>
      </c>
      <c r="C192" t="s">
        <v>33</v>
      </c>
      <c r="D192" t="s">
        <v>199</v>
      </c>
      <c r="E192" t="s">
        <v>451</v>
      </c>
      <c r="F192" t="s">
        <v>33</v>
      </c>
      <c r="G192" t="s">
        <v>22</v>
      </c>
      <c r="H192" t="s">
        <v>33</v>
      </c>
    </row>
    <row r="193" spans="2:8" x14ac:dyDescent="0.2">
      <c r="B193" s="5" t="str">
        <f>"HEPATITIS - B"</f>
        <v>HEPATITIS - B</v>
      </c>
      <c r="C193" t="s">
        <v>233</v>
      </c>
      <c r="D193" t="s">
        <v>174</v>
      </c>
      <c r="E193" t="s">
        <v>104</v>
      </c>
      <c r="F193" t="s">
        <v>101</v>
      </c>
      <c r="G193" t="s">
        <v>54</v>
      </c>
      <c r="H193" t="s">
        <v>46</v>
      </c>
    </row>
    <row r="194" spans="2:8" x14ac:dyDescent="0.2">
      <c r="B194" s="5" t="str">
        <f>""</f>
        <v/>
      </c>
      <c r="C194" t="s">
        <v>33</v>
      </c>
      <c r="D194" t="s">
        <v>100</v>
      </c>
      <c r="E194" t="s">
        <v>451</v>
      </c>
      <c r="F194" t="s">
        <v>33</v>
      </c>
      <c r="G194" t="s">
        <v>22</v>
      </c>
      <c r="H194" t="s">
        <v>33</v>
      </c>
    </row>
    <row r="195" spans="2:8" x14ac:dyDescent="0.2">
      <c r="B195" s="5" t="str">
        <f>"HEPATITIS - C"</f>
        <v>HEPATITIS - C</v>
      </c>
      <c r="C195" t="s">
        <v>233</v>
      </c>
      <c r="D195" t="s">
        <v>457</v>
      </c>
      <c r="E195" t="s">
        <v>20</v>
      </c>
      <c r="F195" t="s">
        <v>486</v>
      </c>
      <c r="G195" t="s">
        <v>104</v>
      </c>
      <c r="H195" t="s">
        <v>86</v>
      </c>
    </row>
    <row r="196" spans="2:8" x14ac:dyDescent="0.2">
      <c r="B196" s="5" t="str">
        <f>""</f>
        <v/>
      </c>
      <c r="C196" t="s">
        <v>33</v>
      </c>
      <c r="D196" t="s">
        <v>60</v>
      </c>
      <c r="E196" t="s">
        <v>451</v>
      </c>
      <c r="F196" t="s">
        <v>34</v>
      </c>
      <c r="G196" t="s">
        <v>82</v>
      </c>
      <c r="H196" t="s">
        <v>41</v>
      </c>
    </row>
    <row r="197" spans="2:8" x14ac:dyDescent="0.2">
      <c r="B197" s="5" t="str">
        <f>"HIV/AIDS"</f>
        <v>HIV/AIDS</v>
      </c>
      <c r="C197" t="s">
        <v>585</v>
      </c>
      <c r="D197" t="s">
        <v>586</v>
      </c>
      <c r="E197" t="s">
        <v>359</v>
      </c>
      <c r="F197" t="s">
        <v>418</v>
      </c>
      <c r="G197" t="s">
        <v>178</v>
      </c>
      <c r="H197" t="s">
        <v>307</v>
      </c>
    </row>
    <row r="198" spans="2:8" x14ac:dyDescent="0.2">
      <c r="B198" s="5" t="str">
        <f>""</f>
        <v/>
      </c>
      <c r="C198" t="s">
        <v>32</v>
      </c>
      <c r="D198" t="s">
        <v>200</v>
      </c>
      <c r="E198" t="s">
        <v>34</v>
      </c>
      <c r="F198" t="s">
        <v>34</v>
      </c>
      <c r="G198" t="s">
        <v>47</v>
      </c>
      <c r="H198" t="s">
        <v>98</v>
      </c>
    </row>
    <row r="199" spans="2:8" x14ac:dyDescent="0.2">
      <c r="B199" s="5" t="str">
        <f>"HODGKIN'S DISEASE"</f>
        <v>HODGKIN'S DISEASE</v>
      </c>
      <c r="C199" t="s">
        <v>17</v>
      </c>
      <c r="D199" t="s">
        <v>30</v>
      </c>
      <c r="E199" t="s">
        <v>95</v>
      </c>
      <c r="F199" t="s">
        <v>56</v>
      </c>
      <c r="G199" t="s">
        <v>101</v>
      </c>
      <c r="H199" t="s">
        <v>62</v>
      </c>
    </row>
    <row r="200" spans="2:8" x14ac:dyDescent="0.2">
      <c r="B200" s="5" t="str">
        <f>""</f>
        <v/>
      </c>
      <c r="C200" t="s">
        <v>33</v>
      </c>
      <c r="D200" t="s">
        <v>23</v>
      </c>
      <c r="E200" t="s">
        <v>23</v>
      </c>
      <c r="F200" t="s">
        <v>34</v>
      </c>
      <c r="G200" t="s">
        <v>82</v>
      </c>
      <c r="H200" t="s">
        <v>33</v>
      </c>
    </row>
    <row r="201" spans="2:8" x14ac:dyDescent="0.2">
      <c r="B201" s="5" t="str">
        <f>"HPV AND/OR CERVICAL CANCER VACCI"</f>
        <v>HPV AND/OR CERVICAL CANCER VACCI</v>
      </c>
      <c r="C201" t="s">
        <v>587</v>
      </c>
      <c r="D201" t="s">
        <v>204</v>
      </c>
      <c r="E201" t="s">
        <v>244</v>
      </c>
      <c r="F201" t="s">
        <v>16</v>
      </c>
      <c r="G201" t="s">
        <v>54</v>
      </c>
      <c r="H201" t="s">
        <v>474</v>
      </c>
    </row>
    <row r="202" spans="2:8" x14ac:dyDescent="0.2">
      <c r="B202" s="5" t="str">
        <f>""</f>
        <v/>
      </c>
      <c r="C202" t="s">
        <v>24</v>
      </c>
      <c r="D202" t="s">
        <v>60</v>
      </c>
      <c r="E202" t="s">
        <v>34</v>
      </c>
      <c r="F202" t="s">
        <v>33</v>
      </c>
      <c r="G202" t="s">
        <v>22</v>
      </c>
      <c r="H202" t="s">
        <v>26</v>
      </c>
    </row>
    <row r="203" spans="2:8" x14ac:dyDescent="0.2">
      <c r="B203" s="5" t="str">
        <f>"HUMAN FETAL TISSUE"</f>
        <v>HUMAN FETAL TISSUE</v>
      </c>
      <c r="C203" t="s">
        <v>87</v>
      </c>
      <c r="D203" t="s">
        <v>42</v>
      </c>
      <c r="E203" t="s">
        <v>31</v>
      </c>
      <c r="F203" t="s">
        <v>375</v>
      </c>
      <c r="G203" t="s">
        <v>84</v>
      </c>
      <c r="H203" t="s">
        <v>61</v>
      </c>
    </row>
    <row r="204" spans="2:8" x14ac:dyDescent="0.2">
      <c r="B204" s="5" t="str">
        <f>""</f>
        <v/>
      </c>
      <c r="C204" t="s">
        <v>33</v>
      </c>
      <c r="D204" t="s">
        <v>60</v>
      </c>
      <c r="E204" t="s">
        <v>33</v>
      </c>
      <c r="F204" t="s">
        <v>58</v>
      </c>
      <c r="G204" t="s">
        <v>22</v>
      </c>
      <c r="H204" t="s">
        <v>61</v>
      </c>
    </row>
    <row r="205" spans="2:8" x14ac:dyDescent="0.2">
      <c r="B205" s="5" t="str">
        <f>"HUMAN GENOME"</f>
        <v>HUMAN GENOME</v>
      </c>
      <c r="C205" t="s">
        <v>588</v>
      </c>
      <c r="D205" t="s">
        <v>589</v>
      </c>
      <c r="E205" t="s">
        <v>30</v>
      </c>
      <c r="F205" t="s">
        <v>590</v>
      </c>
      <c r="G205" t="s">
        <v>591</v>
      </c>
      <c r="H205" t="s">
        <v>18</v>
      </c>
    </row>
    <row r="206" spans="2:8" x14ac:dyDescent="0.2">
      <c r="B206" s="5" t="str">
        <f>""</f>
        <v/>
      </c>
      <c r="C206" t="s">
        <v>592</v>
      </c>
      <c r="D206" t="s">
        <v>593</v>
      </c>
      <c r="E206" t="s">
        <v>451</v>
      </c>
      <c r="F206" t="s">
        <v>199</v>
      </c>
      <c r="G206" t="s">
        <v>48</v>
      </c>
      <c r="H206" t="s">
        <v>60</v>
      </c>
    </row>
    <row r="207" spans="2:8" x14ac:dyDescent="0.2">
      <c r="B207" s="5" t="str">
        <f>"HUNTINGTON'S DISEASE"</f>
        <v>HUNTINGTON'S DISEASE</v>
      </c>
      <c r="C207" t="s">
        <v>297</v>
      </c>
      <c r="D207" t="s">
        <v>95</v>
      </c>
      <c r="E207" t="s">
        <v>61</v>
      </c>
      <c r="F207" t="s">
        <v>85</v>
      </c>
      <c r="G207" t="s">
        <v>79</v>
      </c>
      <c r="H207" t="s">
        <v>487</v>
      </c>
    </row>
    <row r="208" spans="2:8" x14ac:dyDescent="0.2">
      <c r="B208" s="5" t="str">
        <f>""</f>
        <v/>
      </c>
      <c r="C208" t="s">
        <v>33</v>
      </c>
      <c r="D208" t="s">
        <v>82</v>
      </c>
      <c r="E208" t="s">
        <v>61</v>
      </c>
      <c r="F208" t="s">
        <v>23</v>
      </c>
      <c r="G208" t="s">
        <v>100</v>
      </c>
      <c r="H208" t="s">
        <v>41</v>
      </c>
    </row>
    <row r="209" spans="2:8" x14ac:dyDescent="0.2">
      <c r="B209" s="5" t="str">
        <f>"HYDROCEPHALUS"</f>
        <v>HYDROCEPHALUS</v>
      </c>
      <c r="C209" t="s">
        <v>57</v>
      </c>
      <c r="D209" t="s">
        <v>61</v>
      </c>
      <c r="E209" t="s">
        <v>61</v>
      </c>
      <c r="F209" t="s">
        <v>55</v>
      </c>
      <c r="G209" t="s">
        <v>29</v>
      </c>
      <c r="H209" t="s">
        <v>202</v>
      </c>
    </row>
    <row r="210" spans="2:8" x14ac:dyDescent="0.2">
      <c r="B210" s="5" t="str">
        <f>""</f>
        <v/>
      </c>
      <c r="C210" t="s">
        <v>60</v>
      </c>
      <c r="D210" t="s">
        <v>61</v>
      </c>
      <c r="E210" t="s">
        <v>61</v>
      </c>
      <c r="F210" t="s">
        <v>60</v>
      </c>
      <c r="G210" t="s">
        <v>25</v>
      </c>
      <c r="H210" t="s">
        <v>41</v>
      </c>
    </row>
    <row r="211" spans="2:8" x14ac:dyDescent="0.2">
      <c r="B211" s="5" t="str">
        <f>"HYPERTENSION"</f>
        <v>HYPERTENSION</v>
      </c>
      <c r="C211" t="s">
        <v>54</v>
      </c>
      <c r="D211" t="s">
        <v>594</v>
      </c>
      <c r="E211" t="s">
        <v>95</v>
      </c>
      <c r="F211" t="s">
        <v>189</v>
      </c>
      <c r="G211" t="s">
        <v>29</v>
      </c>
      <c r="H211" t="s">
        <v>44</v>
      </c>
    </row>
    <row r="212" spans="2:8" x14ac:dyDescent="0.2">
      <c r="B212" s="5" t="str">
        <f>""</f>
        <v/>
      </c>
      <c r="C212" t="s">
        <v>34</v>
      </c>
      <c r="D212" t="s">
        <v>60</v>
      </c>
      <c r="E212" t="s">
        <v>451</v>
      </c>
      <c r="F212" t="s">
        <v>34</v>
      </c>
      <c r="G212" t="s">
        <v>82</v>
      </c>
      <c r="H212" t="s">
        <v>33</v>
      </c>
    </row>
    <row r="213" spans="2:8" x14ac:dyDescent="0.2">
      <c r="B213" s="5" t="str">
        <f>"INFANT MORTALITY"</f>
        <v>INFANT MORTALITY</v>
      </c>
      <c r="C213" t="s">
        <v>587</v>
      </c>
      <c r="D213" t="s">
        <v>54</v>
      </c>
      <c r="E213" t="s">
        <v>104</v>
      </c>
      <c r="F213" t="s">
        <v>101</v>
      </c>
      <c r="G213" t="s">
        <v>180</v>
      </c>
      <c r="H213" t="s">
        <v>62</v>
      </c>
    </row>
    <row r="214" spans="2:8" x14ac:dyDescent="0.2">
      <c r="B214" s="5" t="str">
        <f>""</f>
        <v/>
      </c>
      <c r="C214" t="s">
        <v>24</v>
      </c>
      <c r="D214" t="s">
        <v>58</v>
      </c>
      <c r="E214" t="s">
        <v>41</v>
      </c>
      <c r="F214" t="s">
        <v>22</v>
      </c>
      <c r="G214" t="s">
        <v>25</v>
      </c>
      <c r="H214" t="s">
        <v>33</v>
      </c>
    </row>
    <row r="215" spans="2:8" x14ac:dyDescent="0.2">
      <c r="B215" s="5" t="str">
        <f>"INFANT MORTALITY/ (LBW)"</f>
        <v>INFANT MORTALITY/ (LBW)</v>
      </c>
      <c r="C215" t="s">
        <v>379</v>
      </c>
      <c r="D215" t="s">
        <v>204</v>
      </c>
      <c r="E215" t="s">
        <v>29</v>
      </c>
      <c r="F215" t="s">
        <v>564</v>
      </c>
      <c r="G215" t="s">
        <v>169</v>
      </c>
      <c r="H215" t="s">
        <v>85</v>
      </c>
    </row>
    <row r="216" spans="2:8" x14ac:dyDescent="0.2">
      <c r="B216" s="5" t="str">
        <f>""</f>
        <v/>
      </c>
      <c r="C216" t="s">
        <v>41</v>
      </c>
      <c r="D216" t="s">
        <v>23</v>
      </c>
      <c r="E216" t="s">
        <v>451</v>
      </c>
      <c r="F216" t="s">
        <v>33</v>
      </c>
      <c r="G216" t="s">
        <v>22</v>
      </c>
      <c r="H216" t="s">
        <v>41</v>
      </c>
    </row>
    <row r="217" spans="2:8" x14ac:dyDescent="0.2">
      <c r="B217" s="5" t="str">
        <f>"INFECTIOUS DISEASES"</f>
        <v>INFECTIOUS DISEASES</v>
      </c>
      <c r="C217" t="s">
        <v>595</v>
      </c>
      <c r="D217" t="s">
        <v>596</v>
      </c>
      <c r="E217" t="s">
        <v>597</v>
      </c>
      <c r="F217" t="s">
        <v>165</v>
      </c>
      <c r="G217" t="s">
        <v>598</v>
      </c>
      <c r="H217" t="s">
        <v>599</v>
      </c>
    </row>
    <row r="218" spans="2:8" x14ac:dyDescent="0.2">
      <c r="B218" s="5" t="str">
        <f>""</f>
        <v/>
      </c>
      <c r="C218" t="s">
        <v>534</v>
      </c>
      <c r="D218" t="s">
        <v>592</v>
      </c>
      <c r="E218" t="s">
        <v>60</v>
      </c>
      <c r="F218" t="s">
        <v>22</v>
      </c>
      <c r="G218" t="s">
        <v>324</v>
      </c>
      <c r="H218" t="s">
        <v>25</v>
      </c>
    </row>
    <row r="219" spans="2:8" x14ac:dyDescent="0.2">
      <c r="B219" s="5" t="str">
        <f>"INFERTILITY"</f>
        <v>INFERTILITY</v>
      </c>
      <c r="C219" t="s">
        <v>104</v>
      </c>
      <c r="D219" t="s">
        <v>104</v>
      </c>
      <c r="E219" t="s">
        <v>51</v>
      </c>
      <c r="F219" t="s">
        <v>56</v>
      </c>
      <c r="G219" t="s">
        <v>54</v>
      </c>
      <c r="H219" t="s">
        <v>56</v>
      </c>
    </row>
    <row r="220" spans="2:8" x14ac:dyDescent="0.2">
      <c r="B220" s="5" t="str">
        <f>""</f>
        <v/>
      </c>
      <c r="C220" t="s">
        <v>33</v>
      </c>
      <c r="D220" t="s">
        <v>60</v>
      </c>
      <c r="E220" t="s">
        <v>26</v>
      </c>
      <c r="F220" t="s">
        <v>34</v>
      </c>
      <c r="G220" t="s">
        <v>100</v>
      </c>
      <c r="H220" t="s">
        <v>33</v>
      </c>
    </row>
    <row r="221" spans="2:8" x14ac:dyDescent="0.2">
      <c r="B221" s="5" t="str">
        <f>"INFLAMMATORY BOWEL DISEASE"</f>
        <v>INFLAMMATORY BOWEL DISEASE</v>
      </c>
      <c r="C221" t="s">
        <v>30</v>
      </c>
      <c r="D221" t="s">
        <v>366</v>
      </c>
      <c r="E221" t="s">
        <v>104</v>
      </c>
      <c r="F221" t="s">
        <v>20</v>
      </c>
      <c r="G221" t="s">
        <v>42</v>
      </c>
      <c r="H221" t="s">
        <v>474</v>
      </c>
    </row>
    <row r="222" spans="2:8" x14ac:dyDescent="0.2">
      <c r="B222" s="5" t="str">
        <f>""</f>
        <v/>
      </c>
      <c r="C222" t="s">
        <v>34</v>
      </c>
      <c r="D222" t="s">
        <v>21</v>
      </c>
      <c r="E222" t="s">
        <v>451</v>
      </c>
      <c r="F222" t="s">
        <v>33</v>
      </c>
      <c r="G222" t="s">
        <v>82</v>
      </c>
      <c r="H222" t="s">
        <v>41</v>
      </c>
    </row>
    <row r="223" spans="2:8" x14ac:dyDescent="0.2">
      <c r="B223" s="5" t="str">
        <f>"INFLUENZA"</f>
        <v>INFLUENZA</v>
      </c>
      <c r="C223" t="s">
        <v>533</v>
      </c>
      <c r="D223" t="s">
        <v>298</v>
      </c>
      <c r="E223" t="s">
        <v>492</v>
      </c>
      <c r="F223" t="s">
        <v>169</v>
      </c>
      <c r="G223" t="s">
        <v>51</v>
      </c>
      <c r="H223" t="s">
        <v>86</v>
      </c>
    </row>
    <row r="224" spans="2:8" x14ac:dyDescent="0.2">
      <c r="B224" s="5" t="str">
        <f>""</f>
        <v/>
      </c>
      <c r="C224" t="s">
        <v>41</v>
      </c>
      <c r="D224" t="s">
        <v>60</v>
      </c>
      <c r="E224" t="s">
        <v>26</v>
      </c>
      <c r="F224" t="s">
        <v>34</v>
      </c>
      <c r="G224" t="s">
        <v>82</v>
      </c>
      <c r="H224" t="s">
        <v>26</v>
      </c>
    </row>
    <row r="225" spans="2:8" x14ac:dyDescent="0.2">
      <c r="B225" s="5" t="str">
        <f>"INJURY (TOTAL) ACCIDENTS/ADVERSE"</f>
        <v>INJURY (TOTAL) ACCIDENTS/ADVERSE</v>
      </c>
      <c r="C225" t="s">
        <v>79</v>
      </c>
      <c r="D225" t="s">
        <v>93</v>
      </c>
      <c r="E225" t="s">
        <v>104</v>
      </c>
      <c r="F225" t="s">
        <v>101</v>
      </c>
      <c r="G225" t="s">
        <v>31</v>
      </c>
      <c r="H225" t="s">
        <v>527</v>
      </c>
    </row>
    <row r="226" spans="2:8" x14ac:dyDescent="0.2">
      <c r="B226" s="5" t="str">
        <f>""</f>
        <v/>
      </c>
      <c r="C226" t="s">
        <v>33</v>
      </c>
      <c r="D226" t="s">
        <v>100</v>
      </c>
      <c r="E226" t="s">
        <v>451</v>
      </c>
      <c r="F226" t="s">
        <v>34</v>
      </c>
      <c r="G226" t="s">
        <v>82</v>
      </c>
      <c r="H226" t="s">
        <v>34</v>
      </c>
    </row>
    <row r="227" spans="2:8" x14ac:dyDescent="0.2">
      <c r="B227" s="5" t="str">
        <f>"INJURY - TRAUMA - (HEAD AND SPIN"</f>
        <v>INJURY - TRAUMA - (HEAD AND SPIN</v>
      </c>
      <c r="C227" t="s">
        <v>233</v>
      </c>
      <c r="D227" t="s">
        <v>54</v>
      </c>
      <c r="E227" t="s">
        <v>37</v>
      </c>
      <c r="F227" t="s">
        <v>80</v>
      </c>
      <c r="G227" t="s">
        <v>85</v>
      </c>
      <c r="H227" t="s">
        <v>233</v>
      </c>
    </row>
    <row r="228" spans="2:8" x14ac:dyDescent="0.2">
      <c r="B228" s="5" t="str">
        <f>""</f>
        <v/>
      </c>
      <c r="C228" t="s">
        <v>33</v>
      </c>
      <c r="D228" t="s">
        <v>22</v>
      </c>
      <c r="E228" t="s">
        <v>23</v>
      </c>
      <c r="F228" t="s">
        <v>34</v>
      </c>
      <c r="G228" t="s">
        <v>22</v>
      </c>
      <c r="H228" t="s">
        <v>26</v>
      </c>
    </row>
    <row r="229" spans="2:8" x14ac:dyDescent="0.2">
      <c r="B229" s="5" t="str">
        <f>"INJURY - TRAUMATIC BRAIN INJURY"</f>
        <v>INJURY - TRAUMATIC BRAIN INJURY</v>
      </c>
      <c r="C229" t="s">
        <v>600</v>
      </c>
      <c r="D229" t="s">
        <v>54</v>
      </c>
      <c r="E229" t="s">
        <v>61</v>
      </c>
      <c r="F229" t="s">
        <v>56</v>
      </c>
      <c r="G229" t="s">
        <v>56</v>
      </c>
      <c r="H229" t="s">
        <v>297</v>
      </c>
    </row>
    <row r="230" spans="2:8" x14ac:dyDescent="0.2">
      <c r="B230" s="5" t="str">
        <f>""</f>
        <v/>
      </c>
      <c r="C230" t="s">
        <v>60</v>
      </c>
      <c r="D230" t="s">
        <v>22</v>
      </c>
      <c r="E230" t="s">
        <v>61</v>
      </c>
      <c r="F230" t="s">
        <v>34</v>
      </c>
      <c r="G230" t="s">
        <v>24</v>
      </c>
      <c r="H230" t="s">
        <v>26</v>
      </c>
    </row>
    <row r="231" spans="2:8" x14ac:dyDescent="0.2">
      <c r="B231" s="5" t="str">
        <f>"INTELLECTUAL AND DEVELOPMENTAL D"</f>
        <v>INTELLECTUAL AND DEVELOPMENTAL D</v>
      </c>
      <c r="C231" t="s">
        <v>601</v>
      </c>
      <c r="D231" t="s">
        <v>473</v>
      </c>
      <c r="E231" t="s">
        <v>104</v>
      </c>
      <c r="F231" t="s">
        <v>188</v>
      </c>
      <c r="G231" t="s">
        <v>169</v>
      </c>
      <c r="H231" t="s">
        <v>46</v>
      </c>
    </row>
    <row r="232" spans="2:8" x14ac:dyDescent="0.2">
      <c r="B232" s="5" t="str">
        <f>""</f>
        <v/>
      </c>
      <c r="C232" t="s">
        <v>33</v>
      </c>
      <c r="D232" t="s">
        <v>23</v>
      </c>
      <c r="E232" t="s">
        <v>26</v>
      </c>
      <c r="F232" t="s">
        <v>34</v>
      </c>
      <c r="G232" t="s">
        <v>82</v>
      </c>
      <c r="H232" t="s">
        <v>41</v>
      </c>
    </row>
    <row r="233" spans="2:8" x14ac:dyDescent="0.2">
      <c r="B233" s="5" t="str">
        <f>"INTERSTITIAL CYSTITIS"</f>
        <v>INTERSTITIAL CYSTITIS</v>
      </c>
      <c r="C233" t="s">
        <v>110</v>
      </c>
      <c r="D233" t="s">
        <v>246</v>
      </c>
      <c r="E233" t="s">
        <v>61</v>
      </c>
      <c r="F233" t="s">
        <v>61</v>
      </c>
      <c r="G233" t="s">
        <v>78</v>
      </c>
      <c r="H233" t="s">
        <v>202</v>
      </c>
    </row>
    <row r="234" spans="2:8" x14ac:dyDescent="0.2">
      <c r="B234" s="5" t="str">
        <f>""</f>
        <v/>
      </c>
      <c r="C234" t="s">
        <v>60</v>
      </c>
      <c r="D234" t="s">
        <v>32</v>
      </c>
      <c r="E234" t="s">
        <v>61</v>
      </c>
      <c r="F234" t="s">
        <v>61</v>
      </c>
      <c r="G234" t="s">
        <v>175</v>
      </c>
      <c r="H234" t="s">
        <v>41</v>
      </c>
    </row>
    <row r="235" spans="2:8" x14ac:dyDescent="0.2">
      <c r="B235" s="5" t="str">
        <f>"KIDNEY DISEASE"</f>
        <v>KIDNEY DISEASE</v>
      </c>
      <c r="C235" t="s">
        <v>602</v>
      </c>
      <c r="D235" t="s">
        <v>378</v>
      </c>
      <c r="E235" t="s">
        <v>95</v>
      </c>
      <c r="F235" t="s">
        <v>603</v>
      </c>
      <c r="G235" t="s">
        <v>570</v>
      </c>
      <c r="H235" t="s">
        <v>542</v>
      </c>
    </row>
    <row r="236" spans="2:8" x14ac:dyDescent="0.2">
      <c r="B236" s="5" t="str">
        <f>""</f>
        <v/>
      </c>
      <c r="C236" t="s">
        <v>32</v>
      </c>
      <c r="D236" t="s">
        <v>58</v>
      </c>
      <c r="E236" t="s">
        <v>451</v>
      </c>
      <c r="F236" t="s">
        <v>58</v>
      </c>
      <c r="G236" t="s">
        <v>69</v>
      </c>
      <c r="H236" t="s">
        <v>48</v>
      </c>
    </row>
    <row r="237" spans="2:8" x14ac:dyDescent="0.2">
      <c r="B237" s="5" t="str">
        <f>"LEAD POISONING"</f>
        <v>LEAD POISONING</v>
      </c>
      <c r="C237" t="s">
        <v>355</v>
      </c>
      <c r="D237" t="s">
        <v>18</v>
      </c>
      <c r="E237" t="s">
        <v>37</v>
      </c>
      <c r="F237" t="s">
        <v>104</v>
      </c>
      <c r="G237" t="s">
        <v>61</v>
      </c>
      <c r="H237" t="s">
        <v>61</v>
      </c>
    </row>
    <row r="238" spans="2:8" x14ac:dyDescent="0.2">
      <c r="B238" s="5" t="str">
        <f>""</f>
        <v/>
      </c>
      <c r="C238" t="s">
        <v>24</v>
      </c>
      <c r="D238" t="s">
        <v>22</v>
      </c>
      <c r="E238" t="s">
        <v>23</v>
      </c>
      <c r="F238" t="s">
        <v>22</v>
      </c>
      <c r="G238" t="s">
        <v>61</v>
      </c>
      <c r="H238" t="s">
        <v>61</v>
      </c>
    </row>
    <row r="239" spans="2:8" x14ac:dyDescent="0.2">
      <c r="B239" s="5" t="str">
        <f>"LIVER CANCER"</f>
        <v>LIVER CANCER</v>
      </c>
      <c r="C239" t="s">
        <v>298</v>
      </c>
      <c r="D239" t="s">
        <v>569</v>
      </c>
      <c r="E239" t="s">
        <v>29</v>
      </c>
      <c r="F239" t="s">
        <v>604</v>
      </c>
      <c r="G239" t="s">
        <v>460</v>
      </c>
      <c r="H239" t="s">
        <v>564</v>
      </c>
    </row>
    <row r="240" spans="2:8" x14ac:dyDescent="0.2">
      <c r="B240" s="5" t="str">
        <f>""</f>
        <v/>
      </c>
      <c r="C240" t="s">
        <v>23</v>
      </c>
      <c r="D240" t="s">
        <v>50</v>
      </c>
      <c r="E240" t="s">
        <v>26</v>
      </c>
      <c r="F240" t="s">
        <v>34</v>
      </c>
      <c r="G240" t="s">
        <v>82</v>
      </c>
      <c r="H240" t="s">
        <v>33</v>
      </c>
    </row>
    <row r="241" spans="2:8" x14ac:dyDescent="0.2">
      <c r="B241" s="5" t="str">
        <f>"LIVER DISEASE"</f>
        <v>LIVER DISEASE</v>
      </c>
      <c r="C241" t="s">
        <v>416</v>
      </c>
      <c r="D241" t="s">
        <v>339</v>
      </c>
      <c r="E241" t="s">
        <v>605</v>
      </c>
      <c r="F241" t="s">
        <v>525</v>
      </c>
      <c r="G241" t="s">
        <v>358</v>
      </c>
      <c r="H241" t="s">
        <v>559</v>
      </c>
    </row>
    <row r="242" spans="2:8" x14ac:dyDescent="0.2">
      <c r="B242" s="5" t="str">
        <f>""</f>
        <v/>
      </c>
      <c r="C242" t="s">
        <v>58</v>
      </c>
      <c r="D242" t="s">
        <v>47</v>
      </c>
      <c r="E242" t="s">
        <v>451</v>
      </c>
      <c r="F242" t="s">
        <v>48</v>
      </c>
      <c r="G242" t="s">
        <v>83</v>
      </c>
      <c r="H242" t="s">
        <v>60</v>
      </c>
    </row>
    <row r="243" spans="2:8" x14ac:dyDescent="0.2">
      <c r="B243" s="5" t="str">
        <f>"LUNG"</f>
        <v>LUNG</v>
      </c>
      <c r="C243" t="s">
        <v>398</v>
      </c>
      <c r="D243" t="s">
        <v>314</v>
      </c>
      <c r="E243" t="s">
        <v>402</v>
      </c>
      <c r="F243" t="s">
        <v>606</v>
      </c>
      <c r="G243" t="s">
        <v>607</v>
      </c>
      <c r="H243" t="s">
        <v>398</v>
      </c>
    </row>
    <row r="244" spans="2:8" x14ac:dyDescent="0.2">
      <c r="B244" s="5" t="str">
        <f>""</f>
        <v/>
      </c>
      <c r="C244" t="s">
        <v>47</v>
      </c>
      <c r="D244" t="s">
        <v>59</v>
      </c>
      <c r="E244" t="s">
        <v>33</v>
      </c>
      <c r="F244" t="s">
        <v>32</v>
      </c>
      <c r="G244" t="s">
        <v>71</v>
      </c>
      <c r="H244" t="s">
        <v>268</v>
      </c>
    </row>
    <row r="245" spans="2:8" x14ac:dyDescent="0.2">
      <c r="B245" s="5" t="str">
        <f>"LUNG CANCER"</f>
        <v>LUNG CANCER</v>
      </c>
      <c r="C245" t="s">
        <v>320</v>
      </c>
      <c r="D245" t="s">
        <v>608</v>
      </c>
      <c r="E245" t="s">
        <v>40</v>
      </c>
      <c r="F245" t="s">
        <v>609</v>
      </c>
      <c r="G245" t="s">
        <v>610</v>
      </c>
      <c r="H245" t="s">
        <v>611</v>
      </c>
    </row>
    <row r="246" spans="2:8" x14ac:dyDescent="0.2">
      <c r="B246" s="5" t="str">
        <f>""</f>
        <v/>
      </c>
      <c r="C246" t="s">
        <v>58</v>
      </c>
      <c r="D246" t="s">
        <v>48</v>
      </c>
      <c r="E246" t="s">
        <v>41</v>
      </c>
      <c r="F246" t="s">
        <v>82</v>
      </c>
      <c r="G246" t="s">
        <v>175</v>
      </c>
      <c r="H246" t="s">
        <v>50</v>
      </c>
    </row>
    <row r="247" spans="2:8" x14ac:dyDescent="0.2">
      <c r="B247" s="5" t="str">
        <f>"LUPUS"</f>
        <v>LUPUS</v>
      </c>
      <c r="C247" t="s">
        <v>54</v>
      </c>
      <c r="D247" t="s">
        <v>29</v>
      </c>
      <c r="E247" t="s">
        <v>29</v>
      </c>
      <c r="F247" t="s">
        <v>241</v>
      </c>
      <c r="G247" t="s">
        <v>29</v>
      </c>
      <c r="H247" t="s">
        <v>92</v>
      </c>
    </row>
    <row r="248" spans="2:8" x14ac:dyDescent="0.2">
      <c r="B248" s="5" t="str">
        <f>""</f>
        <v/>
      </c>
      <c r="C248" t="s">
        <v>34</v>
      </c>
      <c r="D248" t="s">
        <v>60</v>
      </c>
      <c r="E248" t="s">
        <v>34</v>
      </c>
      <c r="F248" t="s">
        <v>34</v>
      </c>
      <c r="G248" t="s">
        <v>22</v>
      </c>
      <c r="H248" t="s">
        <v>41</v>
      </c>
    </row>
    <row r="249" spans="2:8" x14ac:dyDescent="0.2">
      <c r="B249" s="5" t="str">
        <f>"LYME DISEASE"</f>
        <v>LYME DISEASE</v>
      </c>
      <c r="C249" t="s">
        <v>110</v>
      </c>
      <c r="D249" t="s">
        <v>140</v>
      </c>
      <c r="E249" t="s">
        <v>104</v>
      </c>
      <c r="F249" t="s">
        <v>101</v>
      </c>
      <c r="G249" t="s">
        <v>53</v>
      </c>
      <c r="H249" t="s">
        <v>61</v>
      </c>
    </row>
    <row r="250" spans="2:8" x14ac:dyDescent="0.2">
      <c r="B250" s="5" t="str">
        <f>""</f>
        <v/>
      </c>
      <c r="C250" t="s">
        <v>34</v>
      </c>
      <c r="D250" t="s">
        <v>58</v>
      </c>
      <c r="E250" t="s">
        <v>33</v>
      </c>
      <c r="F250" t="s">
        <v>22</v>
      </c>
      <c r="G250" t="s">
        <v>32</v>
      </c>
      <c r="H250" t="s">
        <v>61</v>
      </c>
    </row>
    <row r="251" spans="2:8" x14ac:dyDescent="0.2">
      <c r="B251" s="5" t="str">
        <f>"LYMPHOMA"</f>
        <v>LYMPHOMA</v>
      </c>
      <c r="C251" t="s">
        <v>325</v>
      </c>
      <c r="D251" t="s">
        <v>602</v>
      </c>
      <c r="E251" t="s">
        <v>37</v>
      </c>
      <c r="F251" t="s">
        <v>301</v>
      </c>
      <c r="G251" t="s">
        <v>612</v>
      </c>
      <c r="H251" t="s">
        <v>104</v>
      </c>
    </row>
    <row r="252" spans="2:8" x14ac:dyDescent="0.2">
      <c r="B252" s="5" t="str">
        <f>""</f>
        <v/>
      </c>
      <c r="C252" t="s">
        <v>24</v>
      </c>
      <c r="D252" t="s">
        <v>49</v>
      </c>
      <c r="E252" t="s">
        <v>451</v>
      </c>
      <c r="F252" t="s">
        <v>100</v>
      </c>
      <c r="G252" t="s">
        <v>184</v>
      </c>
      <c r="H252" t="s">
        <v>33</v>
      </c>
    </row>
    <row r="253" spans="2:8" x14ac:dyDescent="0.2">
      <c r="B253" s="5" t="str">
        <f>"MACULAR DEGENERATION"</f>
        <v>MACULAR DEGENERATION</v>
      </c>
      <c r="C253" t="s">
        <v>233</v>
      </c>
      <c r="D253" t="s">
        <v>29</v>
      </c>
      <c r="E253" t="s">
        <v>37</v>
      </c>
      <c r="F253" t="s">
        <v>85</v>
      </c>
      <c r="G253" t="s">
        <v>37</v>
      </c>
      <c r="H253" t="s">
        <v>485</v>
      </c>
    </row>
    <row r="254" spans="2:8" x14ac:dyDescent="0.2">
      <c r="B254" s="5" t="str">
        <f>""</f>
        <v/>
      </c>
      <c r="C254" t="s">
        <v>41</v>
      </c>
      <c r="D254" t="s">
        <v>23</v>
      </c>
      <c r="E254" t="s">
        <v>26</v>
      </c>
      <c r="F254" t="s">
        <v>34</v>
      </c>
      <c r="G254" t="s">
        <v>22</v>
      </c>
      <c r="H254" t="s">
        <v>33</v>
      </c>
    </row>
    <row r="255" spans="2:8" x14ac:dyDescent="0.2">
      <c r="B255" s="5" t="str">
        <f>"MAJOR DEPRESSIVE DISORDER"</f>
        <v>MAJOR DEPRESSIVE DISORDER</v>
      </c>
      <c r="C255" t="s">
        <v>287</v>
      </c>
      <c r="D255" t="s">
        <v>188</v>
      </c>
      <c r="E255" t="s">
        <v>104</v>
      </c>
      <c r="F255" t="s">
        <v>101</v>
      </c>
      <c r="G255" t="s">
        <v>613</v>
      </c>
      <c r="H255" t="s">
        <v>202</v>
      </c>
    </row>
    <row r="256" spans="2:8" x14ac:dyDescent="0.2">
      <c r="B256" s="5" t="str">
        <f>""</f>
        <v/>
      </c>
      <c r="C256" t="s">
        <v>60</v>
      </c>
      <c r="D256" t="s">
        <v>22</v>
      </c>
      <c r="E256" t="s">
        <v>26</v>
      </c>
      <c r="F256" t="s">
        <v>22</v>
      </c>
      <c r="G256" t="s">
        <v>25</v>
      </c>
      <c r="H256" t="s">
        <v>41</v>
      </c>
    </row>
    <row r="257" spans="2:8" x14ac:dyDescent="0.2">
      <c r="B257" s="5" t="str">
        <f>"MALARIA"</f>
        <v>MALARIA</v>
      </c>
      <c r="C257" t="s">
        <v>210</v>
      </c>
      <c r="D257" t="s">
        <v>31</v>
      </c>
      <c r="E257" t="s">
        <v>104</v>
      </c>
      <c r="F257" t="s">
        <v>46</v>
      </c>
      <c r="G257" t="s">
        <v>28</v>
      </c>
      <c r="H257" t="s">
        <v>46</v>
      </c>
    </row>
    <row r="258" spans="2:8" x14ac:dyDescent="0.2">
      <c r="B258" s="5" t="str">
        <f>""</f>
        <v/>
      </c>
      <c r="C258" t="s">
        <v>33</v>
      </c>
      <c r="D258" t="s">
        <v>23</v>
      </c>
      <c r="E258" t="s">
        <v>26</v>
      </c>
      <c r="F258" t="s">
        <v>34</v>
      </c>
      <c r="G258" t="s">
        <v>22</v>
      </c>
      <c r="H258" t="s">
        <v>33</v>
      </c>
    </row>
    <row r="259" spans="2:8" x14ac:dyDescent="0.2">
      <c r="B259" s="5" t="str">
        <f>"MENTAL HEALTH"</f>
        <v>MENTAL HEALTH</v>
      </c>
      <c r="C259" t="s">
        <v>18</v>
      </c>
      <c r="D259" t="s">
        <v>482</v>
      </c>
      <c r="E259" t="s">
        <v>488</v>
      </c>
      <c r="F259" t="s">
        <v>20</v>
      </c>
      <c r="G259" t="s">
        <v>29</v>
      </c>
      <c r="H259" t="s">
        <v>614</v>
      </c>
    </row>
    <row r="260" spans="2:8" x14ac:dyDescent="0.2">
      <c r="B260" s="5" t="str">
        <f>""</f>
        <v/>
      </c>
      <c r="C260" t="s">
        <v>34</v>
      </c>
      <c r="D260" t="s">
        <v>82</v>
      </c>
      <c r="E260" t="s">
        <v>34</v>
      </c>
      <c r="F260" t="s">
        <v>34</v>
      </c>
      <c r="G260" t="s">
        <v>82</v>
      </c>
      <c r="H260" t="s">
        <v>200</v>
      </c>
    </row>
    <row r="261" spans="2:8" x14ac:dyDescent="0.2">
      <c r="B261" s="5" t="str">
        <f>"METHAMPHETAMINE"</f>
        <v>METHAMPHETAMINE</v>
      </c>
      <c r="C261" t="s">
        <v>474</v>
      </c>
      <c r="D261" t="s">
        <v>78</v>
      </c>
      <c r="E261" t="s">
        <v>54</v>
      </c>
      <c r="F261" t="s">
        <v>61</v>
      </c>
      <c r="G261" t="s">
        <v>78</v>
      </c>
      <c r="H261" t="s">
        <v>119</v>
      </c>
    </row>
    <row r="262" spans="2:8" x14ac:dyDescent="0.2">
      <c r="B262" s="5" t="str">
        <f>""</f>
        <v/>
      </c>
      <c r="C262" t="s">
        <v>34</v>
      </c>
      <c r="D262" t="s">
        <v>100</v>
      </c>
      <c r="E262" t="s">
        <v>23</v>
      </c>
      <c r="F262" t="s">
        <v>61</v>
      </c>
      <c r="G262" t="s">
        <v>24</v>
      </c>
      <c r="H262" t="s">
        <v>41</v>
      </c>
    </row>
    <row r="263" spans="2:8" x14ac:dyDescent="0.2">
      <c r="B263" s="5" t="str">
        <f>"MIGRAINES"</f>
        <v>MIGRAINES</v>
      </c>
      <c r="C263" t="s">
        <v>450</v>
      </c>
      <c r="D263" t="s">
        <v>85</v>
      </c>
      <c r="E263" t="s">
        <v>29</v>
      </c>
      <c r="F263" t="s">
        <v>61</v>
      </c>
      <c r="G263" t="s">
        <v>61</v>
      </c>
      <c r="H263" t="s">
        <v>202</v>
      </c>
    </row>
    <row r="264" spans="2:8" x14ac:dyDescent="0.2">
      <c r="B264" s="5" t="str">
        <f>""</f>
        <v/>
      </c>
      <c r="C264" t="s">
        <v>23</v>
      </c>
      <c r="D264" t="s">
        <v>82</v>
      </c>
      <c r="E264" t="s">
        <v>33</v>
      </c>
      <c r="F264" t="s">
        <v>61</v>
      </c>
      <c r="G264" t="s">
        <v>61</v>
      </c>
      <c r="H264" t="s">
        <v>41</v>
      </c>
    </row>
    <row r="265" spans="2:8" x14ac:dyDescent="0.2">
      <c r="B265" s="5" t="str">
        <f>"MIND AND BODY"</f>
        <v>MIND AND BODY</v>
      </c>
      <c r="C265" t="s">
        <v>46</v>
      </c>
      <c r="D265" t="s">
        <v>85</v>
      </c>
      <c r="E265" t="s">
        <v>615</v>
      </c>
      <c r="F265" t="s">
        <v>188</v>
      </c>
      <c r="G265" t="s">
        <v>31</v>
      </c>
      <c r="H265" t="s">
        <v>616</v>
      </c>
    </row>
    <row r="266" spans="2:8" x14ac:dyDescent="0.2">
      <c r="B266" s="5" t="str">
        <f>""</f>
        <v/>
      </c>
      <c r="C266" t="s">
        <v>33</v>
      </c>
      <c r="D266" t="s">
        <v>60</v>
      </c>
      <c r="E266" t="s">
        <v>33</v>
      </c>
      <c r="F266" t="s">
        <v>34</v>
      </c>
      <c r="G266" t="s">
        <v>22</v>
      </c>
      <c r="H266" t="s">
        <v>98</v>
      </c>
    </row>
    <row r="267" spans="2:8" x14ac:dyDescent="0.2">
      <c r="B267" s="5" t="str">
        <f>"MUCOPOLYSACCHARIDOSES (MPS)"</f>
        <v>MUCOPOLYSACCHARIDOSES (MPS)</v>
      </c>
      <c r="C267" t="s">
        <v>188</v>
      </c>
      <c r="D267" t="s">
        <v>61</v>
      </c>
      <c r="E267" t="s">
        <v>61</v>
      </c>
      <c r="F267" t="s">
        <v>101</v>
      </c>
      <c r="G267" t="s">
        <v>31</v>
      </c>
      <c r="H267" t="s">
        <v>485</v>
      </c>
    </row>
    <row r="268" spans="2:8" x14ac:dyDescent="0.2">
      <c r="B268" s="5" t="str">
        <f>""</f>
        <v/>
      </c>
      <c r="C268" t="s">
        <v>100</v>
      </c>
      <c r="D268" t="s">
        <v>61</v>
      </c>
      <c r="E268" t="s">
        <v>61</v>
      </c>
      <c r="F268" t="s">
        <v>22</v>
      </c>
      <c r="G268" t="s">
        <v>50</v>
      </c>
      <c r="H268" t="s">
        <v>33</v>
      </c>
    </row>
    <row r="269" spans="2:8" x14ac:dyDescent="0.2">
      <c r="B269" s="5" t="str">
        <f>"MULTIPLE SCLEROSIS"</f>
        <v>MULTIPLE SCLEROSIS</v>
      </c>
      <c r="C269" t="s">
        <v>44</v>
      </c>
      <c r="D269" t="s">
        <v>20</v>
      </c>
      <c r="E269" t="s">
        <v>104</v>
      </c>
      <c r="F269" t="s">
        <v>105</v>
      </c>
      <c r="G269" t="s">
        <v>79</v>
      </c>
      <c r="H269" t="s">
        <v>46</v>
      </c>
    </row>
    <row r="270" spans="2:8" x14ac:dyDescent="0.2">
      <c r="B270" s="5" t="str">
        <f>""</f>
        <v/>
      </c>
      <c r="C270" t="s">
        <v>41</v>
      </c>
      <c r="D270" t="s">
        <v>23</v>
      </c>
      <c r="E270" t="s">
        <v>26</v>
      </c>
      <c r="F270" t="s">
        <v>33</v>
      </c>
      <c r="G270" t="s">
        <v>82</v>
      </c>
      <c r="H270" t="s">
        <v>41</v>
      </c>
    </row>
    <row r="271" spans="2:8" x14ac:dyDescent="0.2">
      <c r="B271" s="5" t="str">
        <f>"MUSCULAR DYSTROPHY"</f>
        <v>MUSCULAR DYSTROPHY</v>
      </c>
      <c r="C271" t="s">
        <v>44</v>
      </c>
      <c r="D271" t="s">
        <v>78</v>
      </c>
      <c r="E271" t="s">
        <v>61</v>
      </c>
      <c r="F271" t="s">
        <v>484</v>
      </c>
      <c r="G271" t="s">
        <v>84</v>
      </c>
      <c r="H271" t="s">
        <v>17</v>
      </c>
    </row>
    <row r="272" spans="2:8" x14ac:dyDescent="0.2">
      <c r="B272" s="5" t="str">
        <f>""</f>
        <v/>
      </c>
      <c r="C272" t="s">
        <v>33</v>
      </c>
      <c r="D272" t="s">
        <v>22</v>
      </c>
      <c r="E272" t="s">
        <v>61</v>
      </c>
      <c r="F272" t="s">
        <v>23</v>
      </c>
      <c r="G272" t="s">
        <v>22</v>
      </c>
      <c r="H272" t="s">
        <v>41</v>
      </c>
    </row>
    <row r="273" spans="2:8" x14ac:dyDescent="0.2">
      <c r="B273" s="5" t="str">
        <f>"MYASTHENIA GRAVIS"</f>
        <v>MYASTHENIA GRAVIS</v>
      </c>
      <c r="C273" t="s">
        <v>474</v>
      </c>
      <c r="D273" t="s">
        <v>61</v>
      </c>
      <c r="E273" t="s">
        <v>61</v>
      </c>
      <c r="F273" t="s">
        <v>61</v>
      </c>
      <c r="G273" t="s">
        <v>85</v>
      </c>
      <c r="H273" t="s">
        <v>617</v>
      </c>
    </row>
    <row r="274" spans="2:8" x14ac:dyDescent="0.2">
      <c r="B274" s="5" t="str">
        <f>""</f>
        <v/>
      </c>
      <c r="C274" t="s">
        <v>34</v>
      </c>
      <c r="D274" t="s">
        <v>61</v>
      </c>
      <c r="E274" t="s">
        <v>61</v>
      </c>
      <c r="F274" t="s">
        <v>61</v>
      </c>
      <c r="G274" t="s">
        <v>50</v>
      </c>
      <c r="H274" t="s">
        <v>60</v>
      </c>
    </row>
    <row r="275" spans="2:8" x14ac:dyDescent="0.2">
      <c r="B275" s="5" t="str">
        <f>"MYOTONIC DYSTROPHY"</f>
        <v>MYOTONIC DYSTROPHY</v>
      </c>
      <c r="C275" t="s">
        <v>108</v>
      </c>
      <c r="D275" t="s">
        <v>169</v>
      </c>
      <c r="E275" t="s">
        <v>61</v>
      </c>
      <c r="F275" t="s">
        <v>37</v>
      </c>
      <c r="G275" t="s">
        <v>53</v>
      </c>
      <c r="H275" t="s">
        <v>86</v>
      </c>
    </row>
    <row r="276" spans="2:8" x14ac:dyDescent="0.2">
      <c r="B276" s="5" t="str">
        <f>""</f>
        <v/>
      </c>
      <c r="C276" t="s">
        <v>23</v>
      </c>
      <c r="D276" t="s">
        <v>21</v>
      </c>
      <c r="E276" t="s">
        <v>61</v>
      </c>
      <c r="F276" t="s">
        <v>22</v>
      </c>
      <c r="G276" t="s">
        <v>32</v>
      </c>
      <c r="H276" t="s">
        <v>34</v>
      </c>
    </row>
    <row r="277" spans="2:8" x14ac:dyDescent="0.2">
      <c r="B277" s="5" t="str">
        <f>"NANOTECHNOLOGY"</f>
        <v>NANOTECHNOLOGY</v>
      </c>
      <c r="C277" t="s">
        <v>95</v>
      </c>
      <c r="D277" t="s">
        <v>79</v>
      </c>
      <c r="E277" t="s">
        <v>51</v>
      </c>
      <c r="F277" t="s">
        <v>585</v>
      </c>
      <c r="G277" t="s">
        <v>602</v>
      </c>
      <c r="H277" t="s">
        <v>17</v>
      </c>
    </row>
    <row r="278" spans="2:8" x14ac:dyDescent="0.2">
      <c r="B278" s="5" t="str">
        <f>""</f>
        <v/>
      </c>
      <c r="C278" t="s">
        <v>23</v>
      </c>
      <c r="D278" t="s">
        <v>60</v>
      </c>
      <c r="E278" t="s">
        <v>451</v>
      </c>
      <c r="F278" t="s">
        <v>83</v>
      </c>
      <c r="G278" t="s">
        <v>59</v>
      </c>
      <c r="H278" t="s">
        <v>33</v>
      </c>
    </row>
    <row r="279" spans="2:8" x14ac:dyDescent="0.2">
      <c r="B279" s="5" t="str">
        <f>"NEUROBLASTOMA"</f>
        <v>NEUROBLASTOMA</v>
      </c>
      <c r="C279" t="s">
        <v>604</v>
      </c>
      <c r="D279" t="s">
        <v>37</v>
      </c>
      <c r="E279" t="s">
        <v>37</v>
      </c>
      <c r="F279" t="s">
        <v>54</v>
      </c>
      <c r="G279" t="s">
        <v>618</v>
      </c>
      <c r="H279" t="s">
        <v>202</v>
      </c>
    </row>
    <row r="280" spans="2:8" x14ac:dyDescent="0.2">
      <c r="B280" s="5" t="str">
        <f>""</f>
        <v/>
      </c>
      <c r="C280" t="s">
        <v>34</v>
      </c>
      <c r="D280" t="s">
        <v>23</v>
      </c>
      <c r="E280" t="s">
        <v>41</v>
      </c>
      <c r="F280" t="s">
        <v>33</v>
      </c>
      <c r="G280" t="s">
        <v>22</v>
      </c>
      <c r="H280" t="s">
        <v>26</v>
      </c>
    </row>
    <row r="281" spans="2:8" x14ac:dyDescent="0.2">
      <c r="B281" s="5" t="str">
        <f>"NEURODEGENERATIVE"</f>
        <v>NEURODEGENERATIVE</v>
      </c>
      <c r="C281" t="s">
        <v>619</v>
      </c>
      <c r="D281" t="s">
        <v>275</v>
      </c>
      <c r="E281" t="s">
        <v>37</v>
      </c>
      <c r="F281" t="s">
        <v>494</v>
      </c>
      <c r="G281" t="s">
        <v>620</v>
      </c>
      <c r="H281" t="s">
        <v>275</v>
      </c>
    </row>
    <row r="282" spans="2:8" x14ac:dyDescent="0.2">
      <c r="B282" s="5" t="str">
        <f>""</f>
        <v/>
      </c>
      <c r="C282" t="s">
        <v>50</v>
      </c>
      <c r="D282" t="s">
        <v>60</v>
      </c>
      <c r="E282" t="s">
        <v>451</v>
      </c>
      <c r="F282" t="s">
        <v>23</v>
      </c>
      <c r="G282" t="s">
        <v>22</v>
      </c>
      <c r="H282" t="s">
        <v>33</v>
      </c>
    </row>
    <row r="283" spans="2:8" x14ac:dyDescent="0.2">
      <c r="B283" s="5" t="str">
        <f>"NEUROFIBROMATOSIS"</f>
        <v>NEUROFIBROMATOSIS</v>
      </c>
      <c r="C283" t="s">
        <v>105</v>
      </c>
      <c r="D283" t="s">
        <v>101</v>
      </c>
      <c r="E283" t="s">
        <v>61</v>
      </c>
      <c r="F283" t="s">
        <v>486</v>
      </c>
      <c r="G283" t="s">
        <v>79</v>
      </c>
      <c r="H283" t="s">
        <v>119</v>
      </c>
    </row>
    <row r="284" spans="2:8" x14ac:dyDescent="0.2">
      <c r="B284" s="5" t="str">
        <f>""</f>
        <v/>
      </c>
      <c r="C284" t="s">
        <v>33</v>
      </c>
      <c r="D284" t="s">
        <v>60</v>
      </c>
      <c r="E284" t="s">
        <v>61</v>
      </c>
      <c r="F284" t="s">
        <v>33</v>
      </c>
      <c r="G284" t="s">
        <v>82</v>
      </c>
      <c r="H284" t="s">
        <v>41</v>
      </c>
    </row>
    <row r="285" spans="2:8" x14ac:dyDescent="0.2">
      <c r="B285" s="5" t="str">
        <f>"NEUROSCIENCES"</f>
        <v>NEUROSCIENCES</v>
      </c>
      <c r="C285" t="s">
        <v>621</v>
      </c>
      <c r="D285" t="s">
        <v>404</v>
      </c>
      <c r="E285" t="s">
        <v>460</v>
      </c>
      <c r="F285" t="s">
        <v>622</v>
      </c>
      <c r="G285" t="s">
        <v>623</v>
      </c>
      <c r="H285" t="s">
        <v>624</v>
      </c>
    </row>
    <row r="286" spans="2:8" x14ac:dyDescent="0.2">
      <c r="B286" s="5" t="str">
        <f>""</f>
        <v/>
      </c>
      <c r="C286" t="s">
        <v>625</v>
      </c>
      <c r="D286" t="s">
        <v>199</v>
      </c>
      <c r="E286" t="s">
        <v>60</v>
      </c>
      <c r="F286" t="s">
        <v>199</v>
      </c>
      <c r="G286" t="s">
        <v>106</v>
      </c>
      <c r="H286" t="s">
        <v>48</v>
      </c>
    </row>
    <row r="287" spans="2:8" x14ac:dyDescent="0.2">
      <c r="B287" s="5" t="str">
        <f>"NUTRITION"</f>
        <v>NUTRITION</v>
      </c>
      <c r="C287" t="s">
        <v>291</v>
      </c>
      <c r="D287" t="s">
        <v>626</v>
      </c>
      <c r="E287" t="s">
        <v>627</v>
      </c>
      <c r="F287" t="s">
        <v>235</v>
      </c>
      <c r="G287" t="s">
        <v>232</v>
      </c>
      <c r="H287" t="s">
        <v>628</v>
      </c>
    </row>
    <row r="288" spans="2:8" x14ac:dyDescent="0.2">
      <c r="B288" s="5" t="str">
        <f>""</f>
        <v/>
      </c>
      <c r="C288" t="s">
        <v>47</v>
      </c>
      <c r="D288" t="s">
        <v>360</v>
      </c>
      <c r="E288" t="s">
        <v>437</v>
      </c>
      <c r="F288" t="s">
        <v>23</v>
      </c>
      <c r="G288" t="s">
        <v>50</v>
      </c>
      <c r="H288" t="s">
        <v>199</v>
      </c>
    </row>
    <row r="289" spans="2:8" x14ac:dyDescent="0.2">
      <c r="B289" s="5" t="str">
        <f>"OBESITY"</f>
        <v>OBESITY</v>
      </c>
      <c r="C289" t="s">
        <v>629</v>
      </c>
      <c r="D289" t="s">
        <v>630</v>
      </c>
      <c r="E289" t="s">
        <v>631</v>
      </c>
      <c r="F289" t="s">
        <v>16</v>
      </c>
      <c r="G289" t="s">
        <v>95</v>
      </c>
      <c r="H289" t="s">
        <v>153</v>
      </c>
    </row>
    <row r="290" spans="2:8" x14ac:dyDescent="0.2">
      <c r="B290" s="5" t="str">
        <f>""</f>
        <v/>
      </c>
      <c r="C290" t="s">
        <v>100</v>
      </c>
      <c r="D290" t="s">
        <v>199</v>
      </c>
      <c r="E290" t="s">
        <v>387</v>
      </c>
      <c r="F290" t="s">
        <v>33</v>
      </c>
      <c r="G290" t="s">
        <v>22</v>
      </c>
      <c r="H290" t="s">
        <v>100</v>
      </c>
    </row>
    <row r="291" spans="2:8" x14ac:dyDescent="0.2">
      <c r="B291" s="5" t="str">
        <f>"ORGAN TRANSPLANTATION"</f>
        <v>ORGAN TRANSPLANTATION</v>
      </c>
      <c r="C291" t="s">
        <v>105</v>
      </c>
      <c r="D291" t="s">
        <v>104</v>
      </c>
      <c r="E291" t="s">
        <v>37</v>
      </c>
      <c r="F291" t="s">
        <v>169</v>
      </c>
      <c r="G291" t="s">
        <v>295</v>
      </c>
      <c r="H291" t="s">
        <v>54</v>
      </c>
    </row>
    <row r="292" spans="2:8" x14ac:dyDescent="0.2">
      <c r="B292" s="5" t="str">
        <f>""</f>
        <v/>
      </c>
      <c r="C292" t="s">
        <v>33</v>
      </c>
      <c r="D292" t="s">
        <v>60</v>
      </c>
      <c r="E292" t="s">
        <v>451</v>
      </c>
      <c r="F292" t="s">
        <v>33</v>
      </c>
      <c r="G292" t="s">
        <v>82</v>
      </c>
      <c r="H292" t="s">
        <v>41</v>
      </c>
    </row>
    <row r="293" spans="2:8" x14ac:dyDescent="0.2">
      <c r="B293" s="5" t="str">
        <f>"ORPHAN DRUG"</f>
        <v>ORPHAN DRUG</v>
      </c>
      <c r="C293" t="s">
        <v>165</v>
      </c>
      <c r="D293" t="s">
        <v>632</v>
      </c>
      <c r="E293" t="s">
        <v>104</v>
      </c>
      <c r="F293" t="s">
        <v>185</v>
      </c>
      <c r="G293" t="s">
        <v>633</v>
      </c>
      <c r="H293" t="s">
        <v>210</v>
      </c>
    </row>
    <row r="294" spans="2:8" x14ac:dyDescent="0.2">
      <c r="B294" s="5" t="str">
        <f>""</f>
        <v/>
      </c>
      <c r="C294" t="s">
        <v>82</v>
      </c>
      <c r="D294" t="s">
        <v>60</v>
      </c>
      <c r="E294" t="s">
        <v>451</v>
      </c>
      <c r="F294" t="s">
        <v>33</v>
      </c>
      <c r="G294" t="s">
        <v>387</v>
      </c>
      <c r="H294" t="s">
        <v>41</v>
      </c>
    </row>
    <row r="295" spans="2:8" x14ac:dyDescent="0.2">
      <c r="B295" s="5" t="str">
        <f>"OSTEOARTHRITIS"</f>
        <v>OSTEOARTHRITIS</v>
      </c>
      <c r="C295" t="s">
        <v>57</v>
      </c>
      <c r="D295" t="s">
        <v>95</v>
      </c>
      <c r="E295" t="s">
        <v>37</v>
      </c>
      <c r="F295" t="s">
        <v>529</v>
      </c>
      <c r="G295" t="s">
        <v>105</v>
      </c>
      <c r="H295" t="s">
        <v>87</v>
      </c>
    </row>
    <row r="296" spans="2:8" x14ac:dyDescent="0.2">
      <c r="B296" s="5" t="str">
        <f>""</f>
        <v/>
      </c>
      <c r="C296" t="s">
        <v>34</v>
      </c>
      <c r="D296" t="s">
        <v>60</v>
      </c>
      <c r="E296" t="s">
        <v>26</v>
      </c>
      <c r="F296" t="s">
        <v>34</v>
      </c>
      <c r="G296" t="s">
        <v>32</v>
      </c>
      <c r="H296" t="s">
        <v>41</v>
      </c>
    </row>
    <row r="297" spans="2:8" x14ac:dyDescent="0.2">
      <c r="B297" s="5" t="str">
        <f>"OSTEOGENESIS IMPERFECTA"</f>
        <v>OSTEOGENESIS IMPERFECTA</v>
      </c>
      <c r="C297" t="s">
        <v>169</v>
      </c>
      <c r="D297" t="s">
        <v>169</v>
      </c>
      <c r="E297" t="s">
        <v>61</v>
      </c>
      <c r="F297" t="s">
        <v>56</v>
      </c>
      <c r="G297" t="s">
        <v>61</v>
      </c>
      <c r="H297" t="s">
        <v>61</v>
      </c>
    </row>
    <row r="298" spans="2:8" x14ac:dyDescent="0.2">
      <c r="B298" s="5" t="str">
        <f>""</f>
        <v/>
      </c>
      <c r="C298" t="s">
        <v>24</v>
      </c>
      <c r="D298" t="s">
        <v>22</v>
      </c>
      <c r="E298" t="s">
        <v>61</v>
      </c>
      <c r="F298" t="s">
        <v>60</v>
      </c>
      <c r="G298" t="s">
        <v>61</v>
      </c>
      <c r="H298" t="s">
        <v>61</v>
      </c>
    </row>
    <row r="299" spans="2:8" x14ac:dyDescent="0.2">
      <c r="B299" s="5" t="str">
        <f>"OSTEOPOROSIS"</f>
        <v>OSTEOPOROSIS</v>
      </c>
      <c r="C299" t="s">
        <v>28</v>
      </c>
      <c r="D299" t="s">
        <v>30</v>
      </c>
      <c r="E299" t="s">
        <v>30</v>
      </c>
      <c r="F299" t="s">
        <v>16</v>
      </c>
      <c r="G299" t="s">
        <v>29</v>
      </c>
      <c r="H299" t="s">
        <v>18</v>
      </c>
    </row>
    <row r="300" spans="2:8" x14ac:dyDescent="0.2">
      <c r="B300" s="5" t="str">
        <f>""</f>
        <v/>
      </c>
      <c r="C300" t="s">
        <v>23</v>
      </c>
      <c r="D300" t="s">
        <v>60</v>
      </c>
      <c r="E300" t="s">
        <v>451</v>
      </c>
      <c r="F300" t="s">
        <v>33</v>
      </c>
      <c r="G300" t="s">
        <v>22</v>
      </c>
      <c r="H300" t="s">
        <v>33</v>
      </c>
    </row>
    <row r="301" spans="2:8" x14ac:dyDescent="0.2">
      <c r="B301" s="5" t="str">
        <f>"OTITIS MEDIA"</f>
        <v>OTITIS MEDIA</v>
      </c>
      <c r="C301" t="s">
        <v>272</v>
      </c>
      <c r="D301" t="s">
        <v>16</v>
      </c>
      <c r="E301" t="s">
        <v>104</v>
      </c>
      <c r="F301" t="s">
        <v>119</v>
      </c>
      <c r="G301" t="s">
        <v>75</v>
      </c>
      <c r="H301" t="s">
        <v>57</v>
      </c>
    </row>
    <row r="302" spans="2:8" x14ac:dyDescent="0.2">
      <c r="B302" s="5" t="str">
        <f>""</f>
        <v/>
      </c>
      <c r="C302" t="s">
        <v>24</v>
      </c>
      <c r="D302" t="s">
        <v>82</v>
      </c>
      <c r="E302" t="s">
        <v>33</v>
      </c>
      <c r="F302" t="s">
        <v>34</v>
      </c>
      <c r="G302" t="s">
        <v>32</v>
      </c>
      <c r="H302" t="s">
        <v>33</v>
      </c>
    </row>
    <row r="303" spans="2:8" x14ac:dyDescent="0.2">
      <c r="B303" s="5" t="str">
        <f>"OVARIAN CANCER"</f>
        <v>OVARIAN CANCER</v>
      </c>
      <c r="C303" t="s">
        <v>634</v>
      </c>
      <c r="D303" t="s">
        <v>635</v>
      </c>
      <c r="E303" t="s">
        <v>95</v>
      </c>
      <c r="F303" t="s">
        <v>238</v>
      </c>
      <c r="G303" t="s">
        <v>636</v>
      </c>
      <c r="H303" t="s">
        <v>275</v>
      </c>
    </row>
    <row r="304" spans="2:8" x14ac:dyDescent="0.2">
      <c r="B304" s="5" t="str">
        <f>""</f>
        <v/>
      </c>
      <c r="C304" t="s">
        <v>100</v>
      </c>
      <c r="D304" t="s">
        <v>175</v>
      </c>
      <c r="E304" t="s">
        <v>451</v>
      </c>
      <c r="F304" t="s">
        <v>100</v>
      </c>
      <c r="G304" t="s">
        <v>48</v>
      </c>
      <c r="H304" t="s">
        <v>60</v>
      </c>
    </row>
    <row r="305" spans="2:8" x14ac:dyDescent="0.2">
      <c r="B305" s="5" t="str">
        <f>"PAIN CONDITIONS - CHRONIC"</f>
        <v>PAIN CONDITIONS - CHRONIC</v>
      </c>
      <c r="C305" t="s">
        <v>529</v>
      </c>
      <c r="D305" t="s">
        <v>31</v>
      </c>
      <c r="E305" t="s">
        <v>29</v>
      </c>
      <c r="F305" t="s">
        <v>169</v>
      </c>
      <c r="G305" t="s">
        <v>494</v>
      </c>
      <c r="H305" t="s">
        <v>637</v>
      </c>
    </row>
    <row r="306" spans="2:8" x14ac:dyDescent="0.2">
      <c r="B306" s="5" t="str">
        <f>""</f>
        <v/>
      </c>
      <c r="C306" t="s">
        <v>41</v>
      </c>
      <c r="D306" t="s">
        <v>60</v>
      </c>
      <c r="E306" t="s">
        <v>451</v>
      </c>
      <c r="F306" t="s">
        <v>34</v>
      </c>
      <c r="G306" t="s">
        <v>82</v>
      </c>
      <c r="H306" t="s">
        <v>50</v>
      </c>
    </row>
    <row r="307" spans="2:8" x14ac:dyDescent="0.2">
      <c r="B307" s="5" t="str">
        <f>"PAIN RESEARCH"</f>
        <v>PAIN RESEARCH</v>
      </c>
      <c r="C307" t="s">
        <v>169</v>
      </c>
      <c r="D307" t="s">
        <v>95</v>
      </c>
      <c r="E307" t="s">
        <v>95</v>
      </c>
      <c r="F307" t="s">
        <v>95</v>
      </c>
      <c r="G307" t="s">
        <v>402</v>
      </c>
      <c r="H307" t="s">
        <v>146</v>
      </c>
    </row>
    <row r="308" spans="2:8" x14ac:dyDescent="0.2">
      <c r="B308" s="5" t="str">
        <f>""</f>
        <v/>
      </c>
      <c r="C308" t="s">
        <v>33</v>
      </c>
      <c r="D308" t="s">
        <v>60</v>
      </c>
      <c r="E308" t="s">
        <v>451</v>
      </c>
      <c r="F308" t="s">
        <v>23</v>
      </c>
      <c r="G308" t="s">
        <v>82</v>
      </c>
      <c r="H308" t="s">
        <v>175</v>
      </c>
    </row>
    <row r="309" spans="2:8" x14ac:dyDescent="0.2">
      <c r="B309" s="5" t="str">
        <f>"PANCREATIC CANCER"</f>
        <v>PANCREATIC CANCER</v>
      </c>
      <c r="C309" t="s">
        <v>364</v>
      </c>
      <c r="D309" t="s">
        <v>615</v>
      </c>
      <c r="E309" t="s">
        <v>453</v>
      </c>
      <c r="F309" t="s">
        <v>472</v>
      </c>
      <c r="G309" t="s">
        <v>585</v>
      </c>
      <c r="H309" t="s">
        <v>28</v>
      </c>
    </row>
    <row r="310" spans="2:8" x14ac:dyDescent="0.2">
      <c r="B310" s="5" t="str">
        <f>""</f>
        <v/>
      </c>
      <c r="C310" t="s">
        <v>58</v>
      </c>
      <c r="D310" t="s">
        <v>22</v>
      </c>
      <c r="E310" t="s">
        <v>451</v>
      </c>
      <c r="F310" t="s">
        <v>60</v>
      </c>
      <c r="G310" t="s">
        <v>100</v>
      </c>
      <c r="H310" t="s">
        <v>23</v>
      </c>
    </row>
    <row r="311" spans="2:8" x14ac:dyDescent="0.2">
      <c r="B311" s="5" t="str">
        <f>"PARKINSON'S DISEASE"</f>
        <v>PARKINSON'S DISEASE</v>
      </c>
      <c r="C311" t="s">
        <v>533</v>
      </c>
      <c r="D311" t="s">
        <v>31</v>
      </c>
      <c r="E311" t="s">
        <v>104</v>
      </c>
      <c r="F311" t="s">
        <v>105</v>
      </c>
      <c r="G311" t="s">
        <v>85</v>
      </c>
      <c r="H311" t="s">
        <v>92</v>
      </c>
    </row>
    <row r="312" spans="2:8" x14ac:dyDescent="0.2">
      <c r="B312" s="5" t="str">
        <f>""</f>
        <v/>
      </c>
      <c r="C312" t="s">
        <v>41</v>
      </c>
      <c r="D312" t="s">
        <v>60</v>
      </c>
      <c r="E312" t="s">
        <v>41</v>
      </c>
      <c r="F312" t="s">
        <v>34</v>
      </c>
      <c r="G312" t="s">
        <v>82</v>
      </c>
      <c r="H312" t="s">
        <v>41</v>
      </c>
    </row>
    <row r="313" spans="2:8" x14ac:dyDescent="0.2">
      <c r="B313" s="5" t="str">
        <f>"PEDIATRIC"</f>
        <v>PEDIATRIC</v>
      </c>
      <c r="C313" t="s">
        <v>129</v>
      </c>
      <c r="D313" t="s">
        <v>638</v>
      </c>
      <c r="E313" t="s">
        <v>639</v>
      </c>
      <c r="F313" t="s">
        <v>640</v>
      </c>
      <c r="G313" t="s">
        <v>537</v>
      </c>
      <c r="H313" t="s">
        <v>641</v>
      </c>
    </row>
    <row r="314" spans="2:8" x14ac:dyDescent="0.2">
      <c r="B314" s="5" t="str">
        <f>""</f>
        <v/>
      </c>
      <c r="C314" t="s">
        <v>21</v>
      </c>
      <c r="D314" t="s">
        <v>279</v>
      </c>
      <c r="E314" t="s">
        <v>120</v>
      </c>
      <c r="F314" t="s">
        <v>50</v>
      </c>
      <c r="G314" t="s">
        <v>81</v>
      </c>
      <c r="H314" t="s">
        <v>83</v>
      </c>
    </row>
    <row r="315" spans="2:8" x14ac:dyDescent="0.2">
      <c r="B315" s="5" t="str">
        <f>"PEDIATRIC AIDS"</f>
        <v>PEDIATRIC AIDS</v>
      </c>
      <c r="C315" t="s">
        <v>587</v>
      </c>
      <c r="D315" t="s">
        <v>79</v>
      </c>
      <c r="E315" t="s">
        <v>104</v>
      </c>
      <c r="F315" t="s">
        <v>543</v>
      </c>
      <c r="G315" t="s">
        <v>75</v>
      </c>
      <c r="H315" t="s">
        <v>297</v>
      </c>
    </row>
    <row r="316" spans="2:8" x14ac:dyDescent="0.2">
      <c r="B316" s="5" t="str">
        <f>""</f>
        <v/>
      </c>
      <c r="C316" t="s">
        <v>24</v>
      </c>
      <c r="D316" t="s">
        <v>60</v>
      </c>
      <c r="E316" t="s">
        <v>451</v>
      </c>
      <c r="F316" t="s">
        <v>58</v>
      </c>
      <c r="G316" t="s">
        <v>50</v>
      </c>
      <c r="H316" t="s">
        <v>41</v>
      </c>
    </row>
    <row r="317" spans="2:8" x14ac:dyDescent="0.2">
      <c r="B317" s="5" t="str">
        <f>"PEDIATRIC CANCER"</f>
        <v>PEDIATRIC CANCER</v>
      </c>
      <c r="C317" t="s">
        <v>182</v>
      </c>
      <c r="D317" t="s">
        <v>374</v>
      </c>
      <c r="E317" t="s">
        <v>104</v>
      </c>
      <c r="F317" t="s">
        <v>321</v>
      </c>
      <c r="G317" t="s">
        <v>384</v>
      </c>
      <c r="H317" t="s">
        <v>527</v>
      </c>
    </row>
    <row r="318" spans="2:8" x14ac:dyDescent="0.2">
      <c r="B318" s="5" t="str">
        <f>""</f>
        <v/>
      </c>
      <c r="C318" t="s">
        <v>24</v>
      </c>
      <c r="D318" t="s">
        <v>22</v>
      </c>
      <c r="E318" t="s">
        <v>451</v>
      </c>
      <c r="F318" t="s">
        <v>34</v>
      </c>
      <c r="G318" t="s">
        <v>32</v>
      </c>
      <c r="H318" t="s">
        <v>23</v>
      </c>
    </row>
    <row r="319" spans="2:8" x14ac:dyDescent="0.2">
      <c r="B319" s="5" t="str">
        <f>"PEDIATRIC RESEARCH INITIATIVE"</f>
        <v>PEDIATRIC RESEARCH INITIATIVE</v>
      </c>
      <c r="C319" t="s">
        <v>559</v>
      </c>
      <c r="D319" t="s">
        <v>275</v>
      </c>
      <c r="E319" t="s">
        <v>124</v>
      </c>
      <c r="F319" t="s">
        <v>216</v>
      </c>
      <c r="G319" t="s">
        <v>521</v>
      </c>
      <c r="H319" t="s">
        <v>298</v>
      </c>
    </row>
    <row r="320" spans="2:8" x14ac:dyDescent="0.2">
      <c r="B320" s="5" t="str">
        <f>""</f>
        <v/>
      </c>
      <c r="C320" t="s">
        <v>34</v>
      </c>
      <c r="D320" t="s">
        <v>24</v>
      </c>
      <c r="E320" t="s">
        <v>41</v>
      </c>
      <c r="F320" t="s">
        <v>34</v>
      </c>
      <c r="G320" t="s">
        <v>24</v>
      </c>
      <c r="H320" t="s">
        <v>34</v>
      </c>
    </row>
    <row r="321" spans="2:8" x14ac:dyDescent="0.2">
      <c r="B321" s="5" t="str">
        <f>"PERINATAL - BIRTH - PRETERM (LBW"</f>
        <v>PERINATAL - BIRTH - PRETERM (LBW</v>
      </c>
      <c r="C321" t="s">
        <v>86</v>
      </c>
      <c r="D321" t="s">
        <v>28</v>
      </c>
      <c r="E321" t="s">
        <v>37</v>
      </c>
      <c r="F321" t="s">
        <v>564</v>
      </c>
      <c r="G321" t="s">
        <v>188</v>
      </c>
      <c r="H321" t="s">
        <v>544</v>
      </c>
    </row>
    <row r="322" spans="2:8" x14ac:dyDescent="0.2">
      <c r="B322" s="5" t="str">
        <f>""</f>
        <v/>
      </c>
      <c r="C322" t="s">
        <v>41</v>
      </c>
      <c r="D322" t="s">
        <v>23</v>
      </c>
      <c r="E322" t="s">
        <v>451</v>
      </c>
      <c r="F322" t="s">
        <v>33</v>
      </c>
      <c r="G322" t="s">
        <v>22</v>
      </c>
      <c r="H322" t="s">
        <v>41</v>
      </c>
    </row>
    <row r="323" spans="2:8" x14ac:dyDescent="0.2">
      <c r="B323" s="5" t="str">
        <f>"PERINATAL - NEONATAL RESPIRATORY"</f>
        <v>PERINATAL - NEONATAL RESPIRATORY</v>
      </c>
      <c r="C323" t="s">
        <v>189</v>
      </c>
      <c r="D323" t="s">
        <v>30</v>
      </c>
      <c r="E323" t="s">
        <v>31</v>
      </c>
      <c r="F323" t="s">
        <v>61</v>
      </c>
      <c r="G323" t="s">
        <v>188</v>
      </c>
      <c r="H323" t="s">
        <v>110</v>
      </c>
    </row>
    <row r="324" spans="2:8" x14ac:dyDescent="0.2">
      <c r="B324" s="5" t="str">
        <f>""</f>
        <v/>
      </c>
      <c r="C324" t="s">
        <v>34</v>
      </c>
      <c r="D324" t="s">
        <v>60</v>
      </c>
      <c r="E324" t="s">
        <v>34</v>
      </c>
      <c r="F324" t="s">
        <v>61</v>
      </c>
      <c r="G324" t="s">
        <v>32</v>
      </c>
      <c r="H324" t="s">
        <v>41</v>
      </c>
    </row>
    <row r="325" spans="2:8" x14ac:dyDescent="0.2">
      <c r="B325" s="5" t="str">
        <f>"PERINATAL PERIOD - CONDITIONS OR"</f>
        <v>PERINATAL PERIOD - CONDITIONS OR</v>
      </c>
      <c r="C325" t="s">
        <v>544</v>
      </c>
      <c r="D325" t="s">
        <v>321</v>
      </c>
      <c r="E325" t="s">
        <v>492</v>
      </c>
      <c r="F325" t="s">
        <v>85</v>
      </c>
      <c r="G325" t="s">
        <v>56</v>
      </c>
      <c r="H325" t="s">
        <v>95</v>
      </c>
    </row>
    <row r="326" spans="2:8" x14ac:dyDescent="0.2">
      <c r="B326" s="5" t="str">
        <f>""</f>
        <v/>
      </c>
      <c r="C326" t="s">
        <v>41</v>
      </c>
      <c r="D326" t="s">
        <v>60</v>
      </c>
      <c r="E326" t="s">
        <v>26</v>
      </c>
      <c r="F326" t="s">
        <v>33</v>
      </c>
      <c r="G326" t="s">
        <v>22</v>
      </c>
      <c r="H326" t="s">
        <v>41</v>
      </c>
    </row>
    <row r="327" spans="2:8" x14ac:dyDescent="0.2">
      <c r="B327" s="5" t="str">
        <f>"PERIPHERAL NEUROPATHY"</f>
        <v>PERIPHERAL NEUROPATHY</v>
      </c>
      <c r="C327" t="s">
        <v>528</v>
      </c>
      <c r="D327" t="s">
        <v>104</v>
      </c>
      <c r="E327" t="s">
        <v>61</v>
      </c>
      <c r="F327" t="s">
        <v>400</v>
      </c>
      <c r="G327" t="s">
        <v>29</v>
      </c>
      <c r="H327" t="s">
        <v>54</v>
      </c>
    </row>
    <row r="328" spans="2:8" x14ac:dyDescent="0.2">
      <c r="B328" s="5" t="str">
        <f>""</f>
        <v/>
      </c>
      <c r="C328" t="s">
        <v>33</v>
      </c>
      <c r="D328" t="s">
        <v>60</v>
      </c>
      <c r="E328" t="s">
        <v>61</v>
      </c>
      <c r="F328" t="s">
        <v>34</v>
      </c>
      <c r="G328" t="s">
        <v>82</v>
      </c>
      <c r="H328" t="s">
        <v>41</v>
      </c>
    </row>
    <row r="329" spans="2:8" x14ac:dyDescent="0.2">
      <c r="B329" s="5" t="str">
        <f>"PHYSICAL REHABILITATION"</f>
        <v>PHYSICAL REHABILITATION</v>
      </c>
      <c r="C329" t="s">
        <v>335</v>
      </c>
      <c r="D329" t="s">
        <v>61</v>
      </c>
      <c r="E329" t="s">
        <v>54</v>
      </c>
      <c r="F329" t="s">
        <v>61</v>
      </c>
      <c r="G329" t="s">
        <v>35</v>
      </c>
      <c r="H329" t="s">
        <v>642</v>
      </c>
    </row>
    <row r="330" spans="2:8" x14ac:dyDescent="0.2">
      <c r="B330" s="5" t="str">
        <f>""</f>
        <v/>
      </c>
      <c r="C330" t="s">
        <v>58</v>
      </c>
      <c r="D330" t="s">
        <v>61</v>
      </c>
      <c r="E330" t="s">
        <v>26</v>
      </c>
      <c r="F330" t="s">
        <v>61</v>
      </c>
      <c r="G330" t="s">
        <v>25</v>
      </c>
      <c r="H330" t="s">
        <v>26</v>
      </c>
    </row>
    <row r="331" spans="2:8" x14ac:dyDescent="0.2">
      <c r="B331" s="5" t="str">
        <f>"PICK'S DISEASE"</f>
        <v>PICK'S DISEASE</v>
      </c>
      <c r="C331" t="s">
        <v>587</v>
      </c>
      <c r="D331" t="s">
        <v>61</v>
      </c>
      <c r="E331" t="s">
        <v>61</v>
      </c>
      <c r="F331" t="s">
        <v>61</v>
      </c>
      <c r="G331" t="s">
        <v>61</v>
      </c>
      <c r="H331" t="s">
        <v>61</v>
      </c>
    </row>
    <row r="332" spans="2:8" x14ac:dyDescent="0.2">
      <c r="B332" s="5" t="str">
        <f>""</f>
        <v/>
      </c>
      <c r="C332" t="s">
        <v>24</v>
      </c>
      <c r="D332" t="s">
        <v>61</v>
      </c>
      <c r="E332" t="s">
        <v>61</v>
      </c>
      <c r="F332" t="s">
        <v>61</v>
      </c>
      <c r="G332" t="s">
        <v>61</v>
      </c>
      <c r="H332" t="s">
        <v>61</v>
      </c>
    </row>
    <row r="333" spans="2:8" x14ac:dyDescent="0.2">
      <c r="B333" s="5" t="str">
        <f>"PNEUMONIA"</f>
        <v>PNEUMONIA</v>
      </c>
      <c r="C333" t="s">
        <v>233</v>
      </c>
      <c r="D333" t="s">
        <v>30</v>
      </c>
      <c r="E333" t="s">
        <v>31</v>
      </c>
      <c r="F333" t="s">
        <v>101</v>
      </c>
      <c r="G333" t="s">
        <v>54</v>
      </c>
      <c r="H333" t="s">
        <v>87</v>
      </c>
    </row>
    <row r="334" spans="2:8" x14ac:dyDescent="0.2">
      <c r="B334" s="5" t="str">
        <f>""</f>
        <v/>
      </c>
      <c r="C334" t="s">
        <v>33</v>
      </c>
      <c r="D334" t="s">
        <v>60</v>
      </c>
      <c r="E334" t="s">
        <v>451</v>
      </c>
      <c r="F334" t="s">
        <v>23</v>
      </c>
      <c r="G334" t="s">
        <v>82</v>
      </c>
      <c r="H334" t="s">
        <v>26</v>
      </c>
    </row>
    <row r="335" spans="2:8" x14ac:dyDescent="0.2">
      <c r="B335" s="5" t="str">
        <f>"PNEUMONIA &amp; INFLUENZA"</f>
        <v>PNEUMONIA &amp; INFLUENZA</v>
      </c>
      <c r="C335" t="s">
        <v>210</v>
      </c>
      <c r="D335" t="s">
        <v>567</v>
      </c>
      <c r="E335" t="s">
        <v>492</v>
      </c>
      <c r="F335" t="s">
        <v>529</v>
      </c>
      <c r="G335" t="s">
        <v>42</v>
      </c>
      <c r="H335" t="s">
        <v>379</v>
      </c>
    </row>
    <row r="336" spans="2:8" x14ac:dyDescent="0.2">
      <c r="B336" s="5" t="str">
        <f>""</f>
        <v/>
      </c>
      <c r="C336" t="s">
        <v>41</v>
      </c>
      <c r="D336" t="s">
        <v>60</v>
      </c>
      <c r="E336" t="s">
        <v>26</v>
      </c>
      <c r="F336" t="s">
        <v>33</v>
      </c>
      <c r="G336" t="s">
        <v>82</v>
      </c>
      <c r="H336" t="s">
        <v>26</v>
      </c>
    </row>
    <row r="337" spans="2:8" x14ac:dyDescent="0.2">
      <c r="B337" s="5" t="str">
        <f>"POLYCYSTIC KIDNEY DISEASE"</f>
        <v>POLYCYSTIC KIDNEY DISEASE</v>
      </c>
      <c r="C337" t="s">
        <v>210</v>
      </c>
      <c r="D337" t="s">
        <v>37</v>
      </c>
      <c r="E337" t="s">
        <v>61</v>
      </c>
      <c r="F337" t="s">
        <v>17</v>
      </c>
      <c r="G337" t="s">
        <v>84</v>
      </c>
      <c r="H337" t="s">
        <v>92</v>
      </c>
    </row>
    <row r="338" spans="2:8" x14ac:dyDescent="0.2">
      <c r="B338" s="5" t="str">
        <f>""</f>
        <v/>
      </c>
      <c r="C338" t="s">
        <v>33</v>
      </c>
      <c r="D338" t="s">
        <v>82</v>
      </c>
      <c r="E338" t="s">
        <v>61</v>
      </c>
      <c r="F338" t="s">
        <v>60</v>
      </c>
      <c r="G338" t="s">
        <v>24</v>
      </c>
      <c r="H338" t="s">
        <v>34</v>
      </c>
    </row>
    <row r="339" spans="2:8" x14ac:dyDescent="0.2">
      <c r="B339" s="5" t="str">
        <f>"POST-TRAUMATIC STRESS DISORDER ("</f>
        <v>POST-TRAUMATIC STRESS DISORDER (</v>
      </c>
      <c r="C339" t="s">
        <v>287</v>
      </c>
      <c r="D339" t="s">
        <v>101</v>
      </c>
      <c r="E339" t="s">
        <v>104</v>
      </c>
      <c r="F339" t="s">
        <v>37</v>
      </c>
      <c r="G339" t="s">
        <v>61</v>
      </c>
      <c r="H339" t="s">
        <v>92</v>
      </c>
    </row>
    <row r="340" spans="2:8" x14ac:dyDescent="0.2">
      <c r="B340" s="5" t="str">
        <f>""</f>
        <v/>
      </c>
      <c r="C340" t="s">
        <v>60</v>
      </c>
      <c r="D340" t="s">
        <v>60</v>
      </c>
      <c r="E340" t="s">
        <v>26</v>
      </c>
      <c r="F340" t="s">
        <v>60</v>
      </c>
      <c r="G340" t="s">
        <v>61</v>
      </c>
      <c r="H340" t="s">
        <v>26</v>
      </c>
    </row>
    <row r="341" spans="2:8" x14ac:dyDescent="0.2">
      <c r="B341" s="5" t="str">
        <f>"PROSTATE CANCER"</f>
        <v>PROSTATE CANCER</v>
      </c>
      <c r="C341" t="s">
        <v>507</v>
      </c>
      <c r="D341" t="s">
        <v>401</v>
      </c>
      <c r="E341" t="s">
        <v>171</v>
      </c>
      <c r="F341" t="s">
        <v>643</v>
      </c>
      <c r="G341" t="s">
        <v>644</v>
      </c>
      <c r="H341" t="s">
        <v>645</v>
      </c>
    </row>
    <row r="342" spans="2:8" x14ac:dyDescent="0.2">
      <c r="B342" s="5" t="str">
        <f>""</f>
        <v/>
      </c>
      <c r="C342" t="s">
        <v>184</v>
      </c>
      <c r="D342" t="s">
        <v>47</v>
      </c>
      <c r="E342" t="s">
        <v>33</v>
      </c>
      <c r="F342" t="s">
        <v>646</v>
      </c>
      <c r="G342" t="s">
        <v>71</v>
      </c>
      <c r="H342" t="s">
        <v>175</v>
      </c>
    </row>
    <row r="343" spans="2:8" x14ac:dyDescent="0.2">
      <c r="B343" s="5" t="str">
        <f>"PSORIASIS"</f>
        <v>PSORIASIS</v>
      </c>
      <c r="C343" t="s">
        <v>529</v>
      </c>
      <c r="D343" t="s">
        <v>37</v>
      </c>
      <c r="E343" t="s">
        <v>37</v>
      </c>
      <c r="F343" t="s">
        <v>84</v>
      </c>
      <c r="G343" t="s">
        <v>85</v>
      </c>
      <c r="H343" t="s">
        <v>86</v>
      </c>
    </row>
    <row r="344" spans="2:8" x14ac:dyDescent="0.2">
      <c r="B344" s="5" t="str">
        <f>""</f>
        <v/>
      </c>
      <c r="C344" t="s">
        <v>33</v>
      </c>
      <c r="D344" t="s">
        <v>60</v>
      </c>
      <c r="E344" t="s">
        <v>26</v>
      </c>
      <c r="F344" t="s">
        <v>34</v>
      </c>
      <c r="G344" t="s">
        <v>22</v>
      </c>
      <c r="H344" t="s">
        <v>41</v>
      </c>
    </row>
    <row r="345" spans="2:8" x14ac:dyDescent="0.2">
      <c r="B345" s="5" t="str">
        <f>"RARE DISEASES"</f>
        <v>RARE DISEASES</v>
      </c>
      <c r="C345" t="s">
        <v>647</v>
      </c>
      <c r="D345" t="s">
        <v>648</v>
      </c>
      <c r="E345" t="s">
        <v>490</v>
      </c>
      <c r="F345" t="s">
        <v>649</v>
      </c>
      <c r="G345" t="s">
        <v>650</v>
      </c>
      <c r="H345" t="s">
        <v>123</v>
      </c>
    </row>
    <row r="346" spans="2:8" x14ac:dyDescent="0.2">
      <c r="B346" s="5" t="str">
        <f>""</f>
        <v/>
      </c>
      <c r="C346" t="s">
        <v>415</v>
      </c>
      <c r="D346" t="s">
        <v>651</v>
      </c>
      <c r="E346" t="s">
        <v>33</v>
      </c>
      <c r="F346" t="s">
        <v>652</v>
      </c>
      <c r="G346" t="s">
        <v>653</v>
      </c>
      <c r="H346" t="s">
        <v>120</v>
      </c>
    </row>
    <row r="347" spans="2:8" x14ac:dyDescent="0.2">
      <c r="B347" s="5" t="str">
        <f>"REGENERATIVE MEDICINE"</f>
        <v>REGENERATIVE MEDICINE</v>
      </c>
      <c r="C347" t="s">
        <v>654</v>
      </c>
      <c r="D347" t="s">
        <v>18</v>
      </c>
      <c r="E347" t="s">
        <v>104</v>
      </c>
      <c r="F347" t="s">
        <v>54</v>
      </c>
      <c r="G347" t="s">
        <v>655</v>
      </c>
      <c r="H347" t="s">
        <v>483</v>
      </c>
    </row>
    <row r="348" spans="2:8" x14ac:dyDescent="0.2">
      <c r="B348" s="5" t="str">
        <f>""</f>
        <v/>
      </c>
      <c r="C348" t="s">
        <v>32</v>
      </c>
      <c r="D348" t="s">
        <v>60</v>
      </c>
      <c r="E348" t="s">
        <v>26</v>
      </c>
      <c r="F348" t="s">
        <v>34</v>
      </c>
      <c r="G348" t="s">
        <v>100</v>
      </c>
      <c r="H348" t="s">
        <v>41</v>
      </c>
    </row>
    <row r="349" spans="2:8" x14ac:dyDescent="0.2">
      <c r="B349" s="5" t="str">
        <f>"REHABILITATION"</f>
        <v>REHABILITATION</v>
      </c>
      <c r="C349" t="s">
        <v>297</v>
      </c>
      <c r="D349" t="s">
        <v>295</v>
      </c>
      <c r="E349" t="s">
        <v>455</v>
      </c>
      <c r="F349" t="s">
        <v>486</v>
      </c>
      <c r="G349" t="s">
        <v>95</v>
      </c>
      <c r="H349" t="s">
        <v>656</v>
      </c>
    </row>
    <row r="350" spans="2:8" x14ac:dyDescent="0.2">
      <c r="B350" s="5" t="str">
        <f>""</f>
        <v/>
      </c>
      <c r="C350" t="s">
        <v>33</v>
      </c>
      <c r="D350" t="s">
        <v>24</v>
      </c>
      <c r="E350" t="s">
        <v>26</v>
      </c>
      <c r="F350" t="s">
        <v>33</v>
      </c>
      <c r="G350" t="s">
        <v>82</v>
      </c>
      <c r="H350" t="s">
        <v>71</v>
      </c>
    </row>
    <row r="351" spans="2:8" x14ac:dyDescent="0.2">
      <c r="B351" s="5" t="str">
        <f>"RETT SYNDROME"</f>
        <v>RETT SYNDROME</v>
      </c>
      <c r="C351" t="s">
        <v>46</v>
      </c>
      <c r="D351" t="s">
        <v>298</v>
      </c>
      <c r="E351" t="s">
        <v>61</v>
      </c>
      <c r="F351" t="s">
        <v>61</v>
      </c>
      <c r="G351" t="s">
        <v>61</v>
      </c>
      <c r="H351" t="s">
        <v>459</v>
      </c>
    </row>
    <row r="352" spans="2:8" x14ac:dyDescent="0.2">
      <c r="B352" s="5" t="str">
        <f>""</f>
        <v/>
      </c>
      <c r="C352" t="s">
        <v>41</v>
      </c>
      <c r="D352" t="s">
        <v>32</v>
      </c>
      <c r="E352" t="s">
        <v>61</v>
      </c>
      <c r="F352" t="s">
        <v>61</v>
      </c>
      <c r="G352" t="s">
        <v>61</v>
      </c>
      <c r="H352" t="s">
        <v>60</v>
      </c>
    </row>
    <row r="353" spans="2:8" x14ac:dyDescent="0.2">
      <c r="B353" s="5" t="str">
        <f>"RHEUMATOID ARTHRITIS"</f>
        <v>RHEUMATOID ARTHRITIS</v>
      </c>
      <c r="C353" t="s">
        <v>86</v>
      </c>
      <c r="D353" t="s">
        <v>298</v>
      </c>
      <c r="E353" t="s">
        <v>104</v>
      </c>
      <c r="F353" t="s">
        <v>241</v>
      </c>
      <c r="G353" t="s">
        <v>56</v>
      </c>
      <c r="H353" t="s">
        <v>119</v>
      </c>
    </row>
    <row r="354" spans="2:8" x14ac:dyDescent="0.2">
      <c r="B354" s="5" t="str">
        <f>""</f>
        <v/>
      </c>
      <c r="C354" t="s">
        <v>41</v>
      </c>
      <c r="D354" t="s">
        <v>82</v>
      </c>
      <c r="E354" t="s">
        <v>41</v>
      </c>
      <c r="F354" t="s">
        <v>34</v>
      </c>
      <c r="G354" t="s">
        <v>82</v>
      </c>
      <c r="H354" t="s">
        <v>41</v>
      </c>
    </row>
    <row r="355" spans="2:8" x14ac:dyDescent="0.2">
      <c r="B355" s="5" t="str">
        <f>"RURAL HEALTH"</f>
        <v>RURAL HEALTH</v>
      </c>
      <c r="C355" t="s">
        <v>657</v>
      </c>
      <c r="D355" t="s">
        <v>30</v>
      </c>
      <c r="E355" t="s">
        <v>452</v>
      </c>
      <c r="F355" t="s">
        <v>169</v>
      </c>
      <c r="G355" t="s">
        <v>188</v>
      </c>
      <c r="H355" t="s">
        <v>494</v>
      </c>
    </row>
    <row r="356" spans="2:8" x14ac:dyDescent="0.2">
      <c r="B356" s="5" t="str">
        <f>""</f>
        <v/>
      </c>
      <c r="C356" t="s">
        <v>58</v>
      </c>
      <c r="D356" t="s">
        <v>60</v>
      </c>
      <c r="E356" t="s">
        <v>451</v>
      </c>
      <c r="F356" t="s">
        <v>33</v>
      </c>
      <c r="G356" t="s">
        <v>58</v>
      </c>
      <c r="H356" t="s">
        <v>23</v>
      </c>
    </row>
    <row r="357" spans="2:8" x14ac:dyDescent="0.2">
      <c r="B357" s="5" t="str">
        <f>"SCHIZOPHRENIA"</f>
        <v>SCHIZOPHRENIA</v>
      </c>
      <c r="C357" t="s">
        <v>297</v>
      </c>
      <c r="D357" t="s">
        <v>31</v>
      </c>
      <c r="E357" t="s">
        <v>31</v>
      </c>
      <c r="F357" t="s">
        <v>484</v>
      </c>
      <c r="G357" t="s">
        <v>88</v>
      </c>
      <c r="H357" t="s">
        <v>544</v>
      </c>
    </row>
    <row r="358" spans="2:8" x14ac:dyDescent="0.2">
      <c r="B358" s="5" t="str">
        <f>""</f>
        <v/>
      </c>
      <c r="C358" t="s">
        <v>41</v>
      </c>
      <c r="D358" t="s">
        <v>23</v>
      </c>
      <c r="E358" t="s">
        <v>451</v>
      </c>
      <c r="F358" t="s">
        <v>23</v>
      </c>
      <c r="G358" t="s">
        <v>24</v>
      </c>
      <c r="H358" t="s">
        <v>41</v>
      </c>
    </row>
    <row r="359" spans="2:8" x14ac:dyDescent="0.2">
      <c r="B359" s="5" t="str">
        <f>"SCLERODERMA"</f>
        <v>SCLERODERMA</v>
      </c>
      <c r="C359" t="s">
        <v>487</v>
      </c>
      <c r="D359" t="s">
        <v>18</v>
      </c>
      <c r="E359" t="s">
        <v>61</v>
      </c>
      <c r="F359" t="s">
        <v>101</v>
      </c>
      <c r="G359" t="s">
        <v>75</v>
      </c>
      <c r="H359" t="s">
        <v>92</v>
      </c>
    </row>
    <row r="360" spans="2:8" x14ac:dyDescent="0.2">
      <c r="B360" s="5" t="str">
        <f>""</f>
        <v/>
      </c>
      <c r="C360" t="s">
        <v>33</v>
      </c>
      <c r="D360" t="s">
        <v>60</v>
      </c>
      <c r="E360" t="s">
        <v>61</v>
      </c>
      <c r="F360" t="s">
        <v>23</v>
      </c>
      <c r="G360" t="s">
        <v>24</v>
      </c>
      <c r="H360" t="s">
        <v>41</v>
      </c>
    </row>
    <row r="361" spans="2:8" x14ac:dyDescent="0.2">
      <c r="B361" s="5" t="str">
        <f>"SEPTICEMIA"</f>
        <v>SEPTICEMIA</v>
      </c>
      <c r="C361" t="s">
        <v>400</v>
      </c>
      <c r="D361" t="s">
        <v>29</v>
      </c>
      <c r="E361" t="s">
        <v>20</v>
      </c>
      <c r="F361" t="s">
        <v>564</v>
      </c>
      <c r="G361" t="s">
        <v>54</v>
      </c>
      <c r="H361" t="s">
        <v>86</v>
      </c>
    </row>
    <row r="362" spans="2:8" x14ac:dyDescent="0.2">
      <c r="B362" s="5" t="str">
        <f>""</f>
        <v/>
      </c>
      <c r="C362" t="s">
        <v>33</v>
      </c>
      <c r="D362" t="s">
        <v>60</v>
      </c>
      <c r="E362" t="s">
        <v>33</v>
      </c>
      <c r="F362" t="s">
        <v>34</v>
      </c>
      <c r="G362" t="s">
        <v>82</v>
      </c>
      <c r="H362" t="s">
        <v>41</v>
      </c>
    </row>
    <row r="363" spans="2:8" x14ac:dyDescent="0.2">
      <c r="B363" s="5" t="str">
        <f>"SERIOUS MENTAL ILLNESS"</f>
        <v>SERIOUS MENTAL ILLNESS</v>
      </c>
      <c r="C363" t="s">
        <v>86</v>
      </c>
      <c r="D363" t="s">
        <v>20</v>
      </c>
      <c r="E363" t="s">
        <v>51</v>
      </c>
      <c r="F363" t="s">
        <v>484</v>
      </c>
      <c r="G363" t="s">
        <v>16</v>
      </c>
      <c r="H363" t="s">
        <v>642</v>
      </c>
    </row>
    <row r="364" spans="2:8" x14ac:dyDescent="0.2">
      <c r="B364" s="5" t="str">
        <f>""</f>
        <v/>
      </c>
      <c r="C364" t="s">
        <v>41</v>
      </c>
      <c r="D364" t="s">
        <v>60</v>
      </c>
      <c r="E364" t="s">
        <v>451</v>
      </c>
      <c r="F364" t="s">
        <v>23</v>
      </c>
      <c r="G364" t="s">
        <v>58</v>
      </c>
      <c r="H364" t="s">
        <v>26</v>
      </c>
    </row>
    <row r="365" spans="2:8" x14ac:dyDescent="0.2">
      <c r="B365" s="5" t="str">
        <f>"SEXUAL AND GENDER MINORITIES (SG"</f>
        <v>SEXUAL AND GENDER MINORITIES (SG</v>
      </c>
      <c r="C365" t="s">
        <v>62</v>
      </c>
      <c r="D365" t="s">
        <v>95</v>
      </c>
      <c r="E365" t="s">
        <v>104</v>
      </c>
      <c r="F365" t="s">
        <v>104</v>
      </c>
      <c r="G365" t="s">
        <v>16</v>
      </c>
      <c r="H365" t="s">
        <v>86</v>
      </c>
    </row>
    <row r="366" spans="2:8" x14ac:dyDescent="0.2">
      <c r="B366" s="5" t="str">
        <f>""</f>
        <v/>
      </c>
      <c r="C366" t="s">
        <v>23</v>
      </c>
      <c r="D366" t="s">
        <v>60</v>
      </c>
      <c r="E366" t="s">
        <v>451</v>
      </c>
      <c r="F366" t="s">
        <v>82</v>
      </c>
      <c r="G366" t="s">
        <v>59</v>
      </c>
      <c r="H366" t="s">
        <v>41</v>
      </c>
    </row>
    <row r="367" spans="2:8" x14ac:dyDescent="0.2">
      <c r="B367" s="5" t="str">
        <f>"SEXUALLY TRANSMITTED DISEASES/HE"</f>
        <v>SEXUALLY TRANSMITTED DISEASES/HE</v>
      </c>
      <c r="C367" t="s">
        <v>51</v>
      </c>
      <c r="D367" t="s">
        <v>658</v>
      </c>
      <c r="E367" t="s">
        <v>472</v>
      </c>
      <c r="F367" t="s">
        <v>402</v>
      </c>
      <c r="G367" t="s">
        <v>18</v>
      </c>
      <c r="H367" t="s">
        <v>42</v>
      </c>
    </row>
    <row r="368" spans="2:8" x14ac:dyDescent="0.2">
      <c r="B368" s="5" t="str">
        <f>""</f>
        <v/>
      </c>
      <c r="C368" t="s">
        <v>33</v>
      </c>
      <c r="D368" t="s">
        <v>21</v>
      </c>
      <c r="E368" t="s">
        <v>23</v>
      </c>
      <c r="F368" t="s">
        <v>82</v>
      </c>
      <c r="G368" t="s">
        <v>82</v>
      </c>
      <c r="H368" t="s">
        <v>41</v>
      </c>
    </row>
    <row r="369" spans="2:8" x14ac:dyDescent="0.2">
      <c r="B369" s="5" t="str">
        <f>"SICKLE CELL DISEASE"</f>
        <v>SICKLE CELL DISEASE</v>
      </c>
      <c r="C369" t="s">
        <v>92</v>
      </c>
      <c r="D369" t="s">
        <v>84</v>
      </c>
      <c r="E369" t="s">
        <v>30</v>
      </c>
      <c r="F369" t="s">
        <v>140</v>
      </c>
      <c r="G369" t="s">
        <v>85</v>
      </c>
      <c r="H369" t="s">
        <v>92</v>
      </c>
    </row>
    <row r="370" spans="2:8" x14ac:dyDescent="0.2">
      <c r="B370" s="5" t="str">
        <f>""</f>
        <v/>
      </c>
      <c r="C370" t="s">
        <v>33</v>
      </c>
      <c r="D370" t="s">
        <v>22</v>
      </c>
      <c r="E370" t="s">
        <v>23</v>
      </c>
      <c r="F370" t="s">
        <v>34</v>
      </c>
      <c r="G370" t="s">
        <v>82</v>
      </c>
      <c r="H370" t="s">
        <v>41</v>
      </c>
    </row>
    <row r="371" spans="2:8" x14ac:dyDescent="0.2">
      <c r="B371" s="5" t="str">
        <f>"SLEEP RESEARCH"</f>
        <v>SLEEP RESEARCH</v>
      </c>
      <c r="C371" t="s">
        <v>210</v>
      </c>
      <c r="D371" t="s">
        <v>18</v>
      </c>
      <c r="E371" t="s">
        <v>95</v>
      </c>
      <c r="F371" t="s">
        <v>400</v>
      </c>
      <c r="G371" t="s">
        <v>31</v>
      </c>
      <c r="H371" t="s">
        <v>42</v>
      </c>
    </row>
    <row r="372" spans="2:8" x14ac:dyDescent="0.2">
      <c r="B372" s="5" t="str">
        <f>""</f>
        <v/>
      </c>
      <c r="C372" t="s">
        <v>33</v>
      </c>
      <c r="D372" t="s">
        <v>60</v>
      </c>
      <c r="E372" t="s">
        <v>26</v>
      </c>
      <c r="F372" t="s">
        <v>34</v>
      </c>
      <c r="G372" t="s">
        <v>50</v>
      </c>
      <c r="H372" t="s">
        <v>33</v>
      </c>
    </row>
    <row r="373" spans="2:8" x14ac:dyDescent="0.2">
      <c r="B373" s="5" t="str">
        <f>"SMALL POX"</f>
        <v>SMALL POX</v>
      </c>
      <c r="C373" t="s">
        <v>62</v>
      </c>
      <c r="D373" t="s">
        <v>169</v>
      </c>
      <c r="E373" t="s">
        <v>104</v>
      </c>
      <c r="F373" t="s">
        <v>61</v>
      </c>
      <c r="G373" t="s">
        <v>29</v>
      </c>
      <c r="H373" t="s">
        <v>61</v>
      </c>
    </row>
    <row r="374" spans="2:8" x14ac:dyDescent="0.2">
      <c r="B374" s="5" t="str">
        <f>""</f>
        <v/>
      </c>
      <c r="C374" t="s">
        <v>34</v>
      </c>
      <c r="D374" t="s">
        <v>60</v>
      </c>
      <c r="E374" t="s">
        <v>26</v>
      </c>
      <c r="F374" t="s">
        <v>61</v>
      </c>
      <c r="G374" t="s">
        <v>22</v>
      </c>
      <c r="H374" t="s">
        <v>61</v>
      </c>
    </row>
    <row r="375" spans="2:8" x14ac:dyDescent="0.2">
      <c r="B375" s="5" t="str">
        <f>"SMOKING AND HEALTH"</f>
        <v>SMOKING AND HEALTH</v>
      </c>
      <c r="C375" t="s">
        <v>528</v>
      </c>
      <c r="D375" t="s">
        <v>217</v>
      </c>
      <c r="E375" t="s">
        <v>659</v>
      </c>
      <c r="F375" t="s">
        <v>16</v>
      </c>
      <c r="G375" t="s">
        <v>54</v>
      </c>
      <c r="H375" t="s">
        <v>660</v>
      </c>
    </row>
    <row r="376" spans="2:8" x14ac:dyDescent="0.2">
      <c r="B376" s="5" t="str">
        <f>""</f>
        <v/>
      </c>
      <c r="C376" t="s">
        <v>41</v>
      </c>
      <c r="D376" t="s">
        <v>49</v>
      </c>
      <c r="E376" t="s">
        <v>517</v>
      </c>
      <c r="F376" t="s">
        <v>33</v>
      </c>
      <c r="G376" t="s">
        <v>82</v>
      </c>
      <c r="H376" t="s">
        <v>34</v>
      </c>
    </row>
    <row r="377" spans="2:8" x14ac:dyDescent="0.2">
      <c r="B377" s="5" t="str">
        <f>"SPINA BIFIDA"</f>
        <v>SPINA BIFIDA</v>
      </c>
      <c r="C377" t="s">
        <v>62</v>
      </c>
      <c r="D377" t="s">
        <v>299</v>
      </c>
      <c r="E377" t="s">
        <v>54</v>
      </c>
      <c r="F377" t="s">
        <v>38</v>
      </c>
      <c r="G377" t="s">
        <v>61</v>
      </c>
      <c r="H377" t="s">
        <v>189</v>
      </c>
    </row>
    <row r="378" spans="2:8" x14ac:dyDescent="0.2">
      <c r="B378" s="5" t="str">
        <f>""</f>
        <v/>
      </c>
      <c r="C378" t="s">
        <v>34</v>
      </c>
      <c r="D378" t="s">
        <v>82</v>
      </c>
      <c r="E378" t="s">
        <v>23</v>
      </c>
      <c r="F378" t="s">
        <v>24</v>
      </c>
      <c r="G378" t="s">
        <v>61</v>
      </c>
      <c r="H378" t="s">
        <v>34</v>
      </c>
    </row>
    <row r="379" spans="2:8" x14ac:dyDescent="0.2">
      <c r="B379" s="5" t="str">
        <f>"SPINAL CORD INJURY"</f>
        <v>SPINAL CORD INJURY</v>
      </c>
      <c r="C379" t="s">
        <v>474</v>
      </c>
      <c r="D379" t="s">
        <v>61</v>
      </c>
      <c r="E379" t="s">
        <v>37</v>
      </c>
      <c r="F379" t="s">
        <v>241</v>
      </c>
      <c r="G379" t="s">
        <v>169</v>
      </c>
      <c r="H379" t="s">
        <v>119</v>
      </c>
    </row>
    <row r="380" spans="2:8" x14ac:dyDescent="0.2">
      <c r="B380" s="5" t="str">
        <f>""</f>
        <v/>
      </c>
      <c r="C380" t="s">
        <v>33</v>
      </c>
      <c r="D380" t="s">
        <v>61</v>
      </c>
      <c r="E380" t="s">
        <v>23</v>
      </c>
      <c r="F380" t="s">
        <v>34</v>
      </c>
      <c r="G380" t="s">
        <v>82</v>
      </c>
      <c r="H380" t="s">
        <v>41</v>
      </c>
    </row>
    <row r="381" spans="2:8" x14ac:dyDescent="0.2">
      <c r="B381" s="5" t="str">
        <f>"SPINAL MUSCULAR ATROPHY"</f>
        <v>SPINAL MUSCULAR ATROPHY</v>
      </c>
      <c r="C381" t="s">
        <v>87</v>
      </c>
      <c r="D381" t="s">
        <v>85</v>
      </c>
      <c r="E381" t="s">
        <v>61</v>
      </c>
      <c r="F381" t="s">
        <v>140</v>
      </c>
      <c r="G381" t="s">
        <v>105</v>
      </c>
      <c r="H381" t="s">
        <v>202</v>
      </c>
    </row>
    <row r="382" spans="2:8" x14ac:dyDescent="0.2">
      <c r="B382" s="5" t="str">
        <f>""</f>
        <v/>
      </c>
      <c r="C382" t="s">
        <v>34</v>
      </c>
      <c r="D382" t="s">
        <v>21</v>
      </c>
      <c r="E382" t="s">
        <v>61</v>
      </c>
      <c r="F382" t="s">
        <v>22</v>
      </c>
      <c r="G382" t="s">
        <v>48</v>
      </c>
      <c r="H382" t="s">
        <v>60</v>
      </c>
    </row>
    <row r="383" spans="2:8" x14ac:dyDescent="0.2">
      <c r="B383" s="5" t="str">
        <f>"STEM CELL RESEARCH"</f>
        <v>STEM CELL RESEARCH</v>
      </c>
      <c r="C383" t="s">
        <v>661</v>
      </c>
      <c r="D383" t="s">
        <v>662</v>
      </c>
      <c r="E383" t="s">
        <v>30</v>
      </c>
      <c r="F383" t="s">
        <v>36</v>
      </c>
      <c r="G383" t="s">
        <v>663</v>
      </c>
      <c r="H383" t="s">
        <v>95</v>
      </c>
    </row>
    <row r="384" spans="2:8" x14ac:dyDescent="0.2">
      <c r="B384" s="5" t="str">
        <f>""</f>
        <v/>
      </c>
      <c r="C384" t="s">
        <v>387</v>
      </c>
      <c r="D384" t="s">
        <v>82</v>
      </c>
      <c r="E384" t="s">
        <v>26</v>
      </c>
      <c r="F384" t="s">
        <v>23</v>
      </c>
      <c r="G384" t="s">
        <v>197</v>
      </c>
      <c r="H384" t="s">
        <v>33</v>
      </c>
    </row>
    <row r="385" spans="2:8" x14ac:dyDescent="0.2">
      <c r="B385" s="5" t="str">
        <f>"STEM CELL RESEARCH - EMBRYONIC -"</f>
        <v>STEM CELL RESEARCH - EMBRYONIC -</v>
      </c>
      <c r="C385" t="s">
        <v>104</v>
      </c>
      <c r="D385" t="s">
        <v>56</v>
      </c>
      <c r="E385" t="s">
        <v>61</v>
      </c>
      <c r="F385" t="s">
        <v>105</v>
      </c>
      <c r="G385" t="s">
        <v>169</v>
      </c>
      <c r="H385" t="s">
        <v>61</v>
      </c>
    </row>
    <row r="386" spans="2:8" x14ac:dyDescent="0.2">
      <c r="B386" s="5" t="str">
        <f>""</f>
        <v/>
      </c>
      <c r="C386" t="s">
        <v>33</v>
      </c>
      <c r="D386" t="s">
        <v>82</v>
      </c>
      <c r="E386" t="s">
        <v>61</v>
      </c>
      <c r="F386" t="s">
        <v>34</v>
      </c>
      <c r="G386" t="s">
        <v>82</v>
      </c>
      <c r="H386" t="s">
        <v>61</v>
      </c>
    </row>
    <row r="387" spans="2:8" x14ac:dyDescent="0.2">
      <c r="B387" s="5" t="str">
        <f>"STEM CELL RESEARCH - EMBRYONIC -"</f>
        <v>STEM CELL RESEARCH - EMBRYONIC -</v>
      </c>
      <c r="C387" t="s">
        <v>244</v>
      </c>
      <c r="D387" t="s">
        <v>56</v>
      </c>
      <c r="E387" t="s">
        <v>37</v>
      </c>
      <c r="F387" t="s">
        <v>108</v>
      </c>
      <c r="G387" t="s">
        <v>101</v>
      </c>
      <c r="H387" t="s">
        <v>664</v>
      </c>
    </row>
    <row r="388" spans="2:8" x14ac:dyDescent="0.2">
      <c r="B388" s="5" t="str">
        <f>""</f>
        <v/>
      </c>
      <c r="C388" t="s">
        <v>34</v>
      </c>
      <c r="D388" t="s">
        <v>60</v>
      </c>
      <c r="E388" t="s">
        <v>23</v>
      </c>
      <c r="F388" t="s">
        <v>60</v>
      </c>
      <c r="G388" t="s">
        <v>82</v>
      </c>
      <c r="H388" t="s">
        <v>60</v>
      </c>
    </row>
    <row r="389" spans="2:8" x14ac:dyDescent="0.2">
      <c r="B389" s="5" t="str">
        <f>"STEM CELL RESEARCH - INDUCED PLU"</f>
        <v>STEM CELL RESEARCH - INDUCED PLU</v>
      </c>
      <c r="C389" t="s">
        <v>544</v>
      </c>
      <c r="D389" t="s">
        <v>30</v>
      </c>
      <c r="E389" t="s">
        <v>61</v>
      </c>
      <c r="F389" t="s">
        <v>306</v>
      </c>
      <c r="G389" t="s">
        <v>105</v>
      </c>
      <c r="H389" t="s">
        <v>202</v>
      </c>
    </row>
    <row r="390" spans="2:8" x14ac:dyDescent="0.2">
      <c r="B390" s="5" t="str">
        <f>""</f>
        <v/>
      </c>
      <c r="C390" t="s">
        <v>33</v>
      </c>
      <c r="D390" t="s">
        <v>22</v>
      </c>
      <c r="E390" t="s">
        <v>61</v>
      </c>
      <c r="F390" t="s">
        <v>60</v>
      </c>
      <c r="G390" t="s">
        <v>22</v>
      </c>
      <c r="H390" t="s">
        <v>60</v>
      </c>
    </row>
    <row r="391" spans="2:8" x14ac:dyDescent="0.2">
      <c r="B391" s="5" t="str">
        <f>"STEM CELL RESEARCH - INDUCED PLU"</f>
        <v>STEM CELL RESEARCH - INDUCED PLU</v>
      </c>
      <c r="C391" t="s">
        <v>379</v>
      </c>
      <c r="D391" t="s">
        <v>295</v>
      </c>
      <c r="E391" t="s">
        <v>61</v>
      </c>
      <c r="F391" t="s">
        <v>306</v>
      </c>
      <c r="G391" t="s">
        <v>188</v>
      </c>
      <c r="H391" t="s">
        <v>202</v>
      </c>
    </row>
    <row r="392" spans="2:8" x14ac:dyDescent="0.2">
      <c r="B392" s="5" t="str">
        <f>""</f>
        <v/>
      </c>
      <c r="C392" t="s">
        <v>33</v>
      </c>
      <c r="D392" t="s">
        <v>24</v>
      </c>
      <c r="E392" t="s">
        <v>61</v>
      </c>
      <c r="F392" t="s">
        <v>60</v>
      </c>
      <c r="G392" t="s">
        <v>22</v>
      </c>
      <c r="H392" t="s">
        <v>60</v>
      </c>
    </row>
    <row r="393" spans="2:8" x14ac:dyDescent="0.2">
      <c r="B393" s="5" t="str">
        <f>"STEM CELL RESEARCH - INDUCED PLU"</f>
        <v>STEM CELL RESEARCH - INDUCED PLU</v>
      </c>
      <c r="C393" t="s">
        <v>474</v>
      </c>
      <c r="D393" t="s">
        <v>61</v>
      </c>
      <c r="E393" t="s">
        <v>61</v>
      </c>
      <c r="F393" t="s">
        <v>61</v>
      </c>
      <c r="G393" t="s">
        <v>188</v>
      </c>
      <c r="H393" t="s">
        <v>61</v>
      </c>
    </row>
    <row r="394" spans="2:8" x14ac:dyDescent="0.2">
      <c r="B394" s="5" t="str">
        <f>""</f>
        <v/>
      </c>
      <c r="C394" t="s">
        <v>33</v>
      </c>
      <c r="D394" t="s">
        <v>61</v>
      </c>
      <c r="E394" t="s">
        <v>61</v>
      </c>
      <c r="F394" t="s">
        <v>61</v>
      </c>
      <c r="G394" t="s">
        <v>58</v>
      </c>
      <c r="H394" t="s">
        <v>61</v>
      </c>
    </row>
    <row r="395" spans="2:8" x14ac:dyDescent="0.2">
      <c r="B395" s="5" t="str">
        <f>"STEM CELL RESEARCH - NONEMBRYONI"</f>
        <v>STEM CELL RESEARCH - NONEMBRYONI</v>
      </c>
      <c r="C395" t="s">
        <v>342</v>
      </c>
      <c r="D395" t="s">
        <v>345</v>
      </c>
      <c r="E395" t="s">
        <v>37</v>
      </c>
      <c r="F395" t="s">
        <v>104</v>
      </c>
      <c r="G395" t="s">
        <v>401</v>
      </c>
      <c r="H395" t="s">
        <v>233</v>
      </c>
    </row>
    <row r="396" spans="2:8" x14ac:dyDescent="0.2">
      <c r="B396" s="5" t="str">
        <f>""</f>
        <v/>
      </c>
      <c r="C396" t="s">
        <v>100</v>
      </c>
      <c r="D396" t="s">
        <v>60</v>
      </c>
      <c r="E396" t="s">
        <v>26</v>
      </c>
      <c r="F396" t="s">
        <v>34</v>
      </c>
      <c r="G396" t="s">
        <v>21</v>
      </c>
      <c r="H396" t="s">
        <v>41</v>
      </c>
    </row>
    <row r="397" spans="2:8" x14ac:dyDescent="0.2">
      <c r="B397" s="5" t="str">
        <f>"STEM CELL RESEARCH - NONEMBRYONI"</f>
        <v>STEM CELL RESEARCH - NONEMBRYONI</v>
      </c>
      <c r="C397" t="s">
        <v>665</v>
      </c>
      <c r="D397" t="s">
        <v>36</v>
      </c>
      <c r="E397" t="s">
        <v>104</v>
      </c>
      <c r="F397" t="s">
        <v>101</v>
      </c>
      <c r="G397" t="s">
        <v>238</v>
      </c>
      <c r="H397" t="s">
        <v>46</v>
      </c>
    </row>
    <row r="398" spans="2:8" x14ac:dyDescent="0.2">
      <c r="B398" s="5" t="str">
        <f>""</f>
        <v/>
      </c>
      <c r="C398" t="s">
        <v>83</v>
      </c>
      <c r="D398" t="s">
        <v>60</v>
      </c>
      <c r="E398" t="s">
        <v>26</v>
      </c>
      <c r="F398" t="s">
        <v>34</v>
      </c>
      <c r="G398" t="s">
        <v>82</v>
      </c>
      <c r="H398" t="s">
        <v>26</v>
      </c>
    </row>
    <row r="399" spans="2:8" x14ac:dyDescent="0.2">
      <c r="B399" s="5" t="str">
        <f>"STEM CELL RESEARCH - UMBILICAL C"</f>
        <v>STEM CELL RESEARCH - UMBILICAL C</v>
      </c>
      <c r="C399" t="s">
        <v>92</v>
      </c>
      <c r="D399" t="s">
        <v>85</v>
      </c>
      <c r="E399" t="s">
        <v>61</v>
      </c>
      <c r="F399" t="s">
        <v>95</v>
      </c>
      <c r="G399" t="s">
        <v>51</v>
      </c>
      <c r="H399" t="s">
        <v>57</v>
      </c>
    </row>
    <row r="400" spans="2:8" x14ac:dyDescent="0.2">
      <c r="B400" s="5" t="str">
        <f>""</f>
        <v/>
      </c>
      <c r="C400" t="s">
        <v>41</v>
      </c>
      <c r="D400" t="s">
        <v>22</v>
      </c>
      <c r="E400" t="s">
        <v>61</v>
      </c>
      <c r="F400" t="s">
        <v>22</v>
      </c>
      <c r="G400" t="s">
        <v>82</v>
      </c>
      <c r="H400" t="s">
        <v>34</v>
      </c>
    </row>
    <row r="401" spans="2:8" x14ac:dyDescent="0.2">
      <c r="B401" s="5" t="str">
        <f>"STEM CELL RESEARCH - UMBILICAL C"</f>
        <v>STEM CELL RESEARCH - UMBILICAL C</v>
      </c>
      <c r="C401" t="s">
        <v>119</v>
      </c>
      <c r="D401" t="s">
        <v>79</v>
      </c>
      <c r="E401" t="s">
        <v>61</v>
      </c>
      <c r="F401" t="s">
        <v>95</v>
      </c>
      <c r="G401" t="s">
        <v>54</v>
      </c>
      <c r="H401" t="s">
        <v>57</v>
      </c>
    </row>
    <row r="402" spans="2:8" x14ac:dyDescent="0.2">
      <c r="B402" s="5" t="str">
        <f>""</f>
        <v/>
      </c>
      <c r="C402" t="s">
        <v>41</v>
      </c>
      <c r="D402" t="s">
        <v>100</v>
      </c>
      <c r="E402" t="s">
        <v>61</v>
      </c>
      <c r="F402" t="s">
        <v>22</v>
      </c>
      <c r="G402" t="s">
        <v>82</v>
      </c>
      <c r="H402" t="s">
        <v>34</v>
      </c>
    </row>
    <row r="403" spans="2:8" x14ac:dyDescent="0.2">
      <c r="B403" s="5" t="str">
        <f>"STROKE"</f>
        <v>STROKE</v>
      </c>
      <c r="C403" t="s">
        <v>297</v>
      </c>
      <c r="D403" t="s">
        <v>29</v>
      </c>
      <c r="E403" t="s">
        <v>31</v>
      </c>
      <c r="F403" t="s">
        <v>16</v>
      </c>
      <c r="G403" t="s">
        <v>169</v>
      </c>
      <c r="H403" t="s">
        <v>28</v>
      </c>
    </row>
    <row r="404" spans="2:8" x14ac:dyDescent="0.2">
      <c r="B404" s="5" t="str">
        <f>""</f>
        <v/>
      </c>
      <c r="C404" t="s">
        <v>41</v>
      </c>
      <c r="D404" t="s">
        <v>60</v>
      </c>
      <c r="E404" t="s">
        <v>451</v>
      </c>
      <c r="F404" t="s">
        <v>33</v>
      </c>
      <c r="G404" t="s">
        <v>22</v>
      </c>
      <c r="H404" t="s">
        <v>33</v>
      </c>
    </row>
    <row r="405" spans="2:8" x14ac:dyDescent="0.2">
      <c r="B405" s="5" t="str">
        <f>"SUBSTANCE ABUSE"</f>
        <v>SUBSTANCE ABUSE</v>
      </c>
      <c r="C405" t="s">
        <v>85</v>
      </c>
      <c r="D405" t="s">
        <v>334</v>
      </c>
      <c r="E405" t="s">
        <v>479</v>
      </c>
      <c r="F405" t="s">
        <v>16</v>
      </c>
      <c r="G405" t="s">
        <v>95</v>
      </c>
      <c r="H405" t="s">
        <v>632</v>
      </c>
    </row>
    <row r="406" spans="2:8" x14ac:dyDescent="0.2">
      <c r="B406" s="5" t="str">
        <f>""</f>
        <v/>
      </c>
      <c r="C406" t="s">
        <v>33</v>
      </c>
      <c r="D406" t="s">
        <v>50</v>
      </c>
      <c r="E406" t="s">
        <v>71</v>
      </c>
      <c r="F406" t="s">
        <v>33</v>
      </c>
      <c r="G406" t="s">
        <v>82</v>
      </c>
      <c r="H406" t="s">
        <v>34</v>
      </c>
    </row>
    <row r="407" spans="2:8" x14ac:dyDescent="0.2">
      <c r="B407" s="5" t="str">
        <f>"SUICIDE"</f>
        <v>SUICIDE</v>
      </c>
      <c r="C407" t="s">
        <v>272</v>
      </c>
      <c r="D407" t="s">
        <v>95</v>
      </c>
      <c r="E407" t="s">
        <v>29</v>
      </c>
      <c r="F407" t="s">
        <v>61</v>
      </c>
      <c r="G407" t="s">
        <v>55</v>
      </c>
      <c r="H407" t="s">
        <v>86</v>
      </c>
    </row>
    <row r="408" spans="2:8" x14ac:dyDescent="0.2">
      <c r="B408" s="5" t="str">
        <f>""</f>
        <v/>
      </c>
      <c r="C408" t="s">
        <v>22</v>
      </c>
      <c r="D408" t="s">
        <v>60</v>
      </c>
      <c r="E408" t="s">
        <v>26</v>
      </c>
      <c r="F408" t="s">
        <v>61</v>
      </c>
      <c r="G408" t="s">
        <v>100</v>
      </c>
      <c r="H408" t="s">
        <v>41</v>
      </c>
    </row>
    <row r="409" spans="2:8" x14ac:dyDescent="0.2">
      <c r="B409" s="5" t="str">
        <f>"TEMPOROMANDIBULAR MUSCLE/JOINT D"</f>
        <v>TEMPOROMANDIBULAR MUSCLE/JOINT D</v>
      </c>
      <c r="C409" t="s">
        <v>520</v>
      </c>
      <c r="D409" t="s">
        <v>61</v>
      </c>
      <c r="E409" t="s">
        <v>61</v>
      </c>
      <c r="F409" t="s">
        <v>61</v>
      </c>
      <c r="G409" t="s">
        <v>42</v>
      </c>
      <c r="H409" t="s">
        <v>92</v>
      </c>
    </row>
    <row r="410" spans="2:8" x14ac:dyDescent="0.2">
      <c r="B410" s="5" t="str">
        <f>""</f>
        <v/>
      </c>
      <c r="C410" t="s">
        <v>24</v>
      </c>
      <c r="D410" t="s">
        <v>61</v>
      </c>
      <c r="E410" t="s">
        <v>61</v>
      </c>
      <c r="F410" t="s">
        <v>61</v>
      </c>
      <c r="G410" t="s">
        <v>32</v>
      </c>
      <c r="H410" t="s">
        <v>41</v>
      </c>
    </row>
    <row r="411" spans="2:8" x14ac:dyDescent="0.2">
      <c r="B411" s="5" t="str">
        <f>"TOBACCO"</f>
        <v>TOBACCO</v>
      </c>
      <c r="C411" t="s">
        <v>528</v>
      </c>
      <c r="D411" t="s">
        <v>163</v>
      </c>
      <c r="E411" t="s">
        <v>430</v>
      </c>
      <c r="F411" t="s">
        <v>16</v>
      </c>
      <c r="G411" t="s">
        <v>54</v>
      </c>
      <c r="H411" t="s">
        <v>527</v>
      </c>
    </row>
    <row r="412" spans="2:8" x14ac:dyDescent="0.2">
      <c r="B412" s="5" t="str">
        <f>""</f>
        <v/>
      </c>
      <c r="C412" t="s">
        <v>41</v>
      </c>
      <c r="D412" t="s">
        <v>49</v>
      </c>
      <c r="E412" t="s">
        <v>415</v>
      </c>
      <c r="F412" t="s">
        <v>33</v>
      </c>
      <c r="G412" t="s">
        <v>82</v>
      </c>
      <c r="H412" t="s">
        <v>34</v>
      </c>
    </row>
    <row r="413" spans="2:8" x14ac:dyDescent="0.2">
      <c r="B413" s="5" t="str">
        <f>"TRANSMISSIBLE SPONGIFORM ENCEPHA"</f>
        <v>TRANSMISSIBLE SPONGIFORM ENCEPHA</v>
      </c>
      <c r="C413" t="s">
        <v>119</v>
      </c>
      <c r="D413" t="s">
        <v>16</v>
      </c>
      <c r="E413" t="s">
        <v>61</v>
      </c>
      <c r="F413" t="s">
        <v>20</v>
      </c>
      <c r="G413" t="s">
        <v>78</v>
      </c>
      <c r="H413" t="s">
        <v>110</v>
      </c>
    </row>
    <row r="414" spans="2:8" x14ac:dyDescent="0.2">
      <c r="B414" s="5" t="str">
        <f>""</f>
        <v/>
      </c>
      <c r="C414" t="s">
        <v>41</v>
      </c>
      <c r="D414" t="s">
        <v>21</v>
      </c>
      <c r="E414" t="s">
        <v>61</v>
      </c>
      <c r="F414" t="s">
        <v>22</v>
      </c>
      <c r="G414" t="s">
        <v>50</v>
      </c>
      <c r="H414" t="s">
        <v>33</v>
      </c>
    </row>
    <row r="415" spans="2:8" x14ac:dyDescent="0.2">
      <c r="B415" s="5" t="str">
        <f>"TRANSPLANTATION"</f>
        <v>TRANSPLANTATION</v>
      </c>
      <c r="C415" t="s">
        <v>545</v>
      </c>
      <c r="D415" t="s">
        <v>666</v>
      </c>
      <c r="E415" t="s">
        <v>31</v>
      </c>
      <c r="F415" t="s">
        <v>30</v>
      </c>
      <c r="G415" t="s">
        <v>667</v>
      </c>
      <c r="H415" t="s">
        <v>130</v>
      </c>
    </row>
    <row r="416" spans="2:8" x14ac:dyDescent="0.2">
      <c r="B416" s="5" t="str">
        <f>""</f>
        <v/>
      </c>
      <c r="C416" t="s">
        <v>60</v>
      </c>
      <c r="D416" t="s">
        <v>82</v>
      </c>
      <c r="E416" t="s">
        <v>451</v>
      </c>
      <c r="F416" t="s">
        <v>33</v>
      </c>
      <c r="G416" t="s">
        <v>387</v>
      </c>
      <c r="H416" t="s">
        <v>60</v>
      </c>
    </row>
    <row r="417" spans="2:8" x14ac:dyDescent="0.2">
      <c r="B417" s="5" t="str">
        <f>"TUBERCULOSIS"</f>
        <v>TUBERCULOSIS</v>
      </c>
      <c r="C417" t="s">
        <v>528</v>
      </c>
      <c r="D417" t="s">
        <v>20</v>
      </c>
      <c r="E417" t="s">
        <v>104</v>
      </c>
      <c r="F417" t="s">
        <v>79</v>
      </c>
      <c r="G417" t="s">
        <v>30</v>
      </c>
      <c r="H417" t="s">
        <v>92</v>
      </c>
    </row>
    <row r="418" spans="2:8" x14ac:dyDescent="0.2">
      <c r="B418" s="5" t="str">
        <f>""</f>
        <v/>
      </c>
      <c r="C418" t="s">
        <v>33</v>
      </c>
      <c r="D418" t="s">
        <v>23</v>
      </c>
      <c r="E418" t="s">
        <v>26</v>
      </c>
      <c r="F418" t="s">
        <v>60</v>
      </c>
      <c r="G418" t="s">
        <v>22</v>
      </c>
      <c r="H418" t="s">
        <v>41</v>
      </c>
    </row>
    <row r="419" spans="2:8" x14ac:dyDescent="0.2">
      <c r="B419" s="5" t="str">
        <f>"TUBERCULOSIS VACCINE"</f>
        <v>TUBERCULOSIS VACCINE</v>
      </c>
      <c r="C419" t="s">
        <v>86</v>
      </c>
      <c r="D419" t="s">
        <v>31</v>
      </c>
      <c r="E419" t="s">
        <v>31</v>
      </c>
      <c r="F419" t="s">
        <v>108</v>
      </c>
      <c r="G419" t="s">
        <v>20</v>
      </c>
      <c r="H419" t="s">
        <v>61</v>
      </c>
    </row>
    <row r="420" spans="2:8" x14ac:dyDescent="0.2">
      <c r="B420" s="5" t="str">
        <f>""</f>
        <v/>
      </c>
      <c r="C420" t="s">
        <v>23</v>
      </c>
      <c r="D420" t="s">
        <v>24</v>
      </c>
      <c r="E420" t="s">
        <v>451</v>
      </c>
      <c r="F420" t="s">
        <v>23</v>
      </c>
      <c r="G420" t="s">
        <v>22</v>
      </c>
      <c r="H420" t="s">
        <v>61</v>
      </c>
    </row>
    <row r="421" spans="2:8" x14ac:dyDescent="0.2">
      <c r="B421" s="5" t="str">
        <f>"TUBEROUS SCLEROSIS"</f>
        <v>TUBEROUS SCLEROSIS</v>
      </c>
      <c r="C421" t="s">
        <v>210</v>
      </c>
      <c r="D421" t="s">
        <v>101</v>
      </c>
      <c r="E421" t="s">
        <v>61</v>
      </c>
      <c r="F421" t="s">
        <v>61</v>
      </c>
      <c r="G421" t="s">
        <v>79</v>
      </c>
      <c r="H421" t="s">
        <v>57</v>
      </c>
    </row>
    <row r="422" spans="2:8" x14ac:dyDescent="0.2">
      <c r="B422" s="5" t="str">
        <f>""</f>
        <v/>
      </c>
      <c r="C422" t="s">
        <v>33</v>
      </c>
      <c r="D422" t="s">
        <v>60</v>
      </c>
      <c r="E422" t="s">
        <v>61</v>
      </c>
      <c r="F422" t="s">
        <v>61</v>
      </c>
      <c r="G422" t="s">
        <v>82</v>
      </c>
      <c r="H422" t="s">
        <v>60</v>
      </c>
    </row>
    <row r="423" spans="2:8" x14ac:dyDescent="0.2">
      <c r="B423" s="5" t="str">
        <f>"UROLOGIC DISEASES"</f>
        <v>UROLOGIC DISEASES</v>
      </c>
      <c r="C423" t="s">
        <v>371</v>
      </c>
      <c r="D423" t="s">
        <v>668</v>
      </c>
      <c r="E423" t="s">
        <v>239</v>
      </c>
      <c r="F423" t="s">
        <v>669</v>
      </c>
      <c r="G423" t="s">
        <v>670</v>
      </c>
      <c r="H423" t="s">
        <v>671</v>
      </c>
    </row>
    <row r="424" spans="2:8" x14ac:dyDescent="0.2">
      <c r="B424" s="5" t="str">
        <f>""</f>
        <v/>
      </c>
      <c r="C424" t="s">
        <v>268</v>
      </c>
      <c r="D424" t="s">
        <v>184</v>
      </c>
      <c r="E424" t="s">
        <v>34</v>
      </c>
      <c r="F424" t="s">
        <v>672</v>
      </c>
      <c r="G424" t="s">
        <v>269</v>
      </c>
      <c r="H424" t="s">
        <v>106</v>
      </c>
    </row>
    <row r="425" spans="2:8" x14ac:dyDescent="0.2">
      <c r="B425" s="5" t="str">
        <f>"USHER SYNDROME"</f>
        <v>USHER SYNDROME</v>
      </c>
      <c r="C425" t="s">
        <v>110</v>
      </c>
      <c r="D425" t="s">
        <v>61</v>
      </c>
      <c r="E425" t="s">
        <v>61</v>
      </c>
      <c r="F425" t="s">
        <v>61</v>
      </c>
      <c r="G425" t="s">
        <v>61</v>
      </c>
      <c r="H425" t="s">
        <v>61</v>
      </c>
    </row>
    <row r="426" spans="2:8" x14ac:dyDescent="0.2">
      <c r="B426" s="5" t="str">
        <f>""</f>
        <v/>
      </c>
      <c r="C426" t="s">
        <v>60</v>
      </c>
      <c r="D426" t="s">
        <v>61</v>
      </c>
      <c r="E426" t="s">
        <v>61</v>
      </c>
      <c r="F426" t="s">
        <v>61</v>
      </c>
      <c r="G426" t="s">
        <v>61</v>
      </c>
      <c r="H426" t="s">
        <v>61</v>
      </c>
    </row>
    <row r="427" spans="2:8" x14ac:dyDescent="0.2">
      <c r="B427" s="5" t="str">
        <f>"UTERINE CANCER"</f>
        <v>UTERINE CANCER</v>
      </c>
      <c r="C427" t="s">
        <v>539</v>
      </c>
      <c r="D427" t="s">
        <v>662</v>
      </c>
      <c r="E427" t="s">
        <v>37</v>
      </c>
      <c r="F427" t="s">
        <v>95</v>
      </c>
      <c r="G427" t="s">
        <v>97</v>
      </c>
      <c r="H427" t="s">
        <v>46</v>
      </c>
    </row>
    <row r="428" spans="2:8" x14ac:dyDescent="0.2">
      <c r="B428" s="5" t="str">
        <f>""</f>
        <v/>
      </c>
      <c r="C428" t="s">
        <v>23</v>
      </c>
      <c r="D428" t="s">
        <v>24</v>
      </c>
      <c r="E428" t="s">
        <v>451</v>
      </c>
      <c r="F428" t="s">
        <v>34</v>
      </c>
      <c r="G428" t="s">
        <v>24</v>
      </c>
      <c r="H428" t="s">
        <v>41</v>
      </c>
    </row>
    <row r="429" spans="2:8" x14ac:dyDescent="0.2">
      <c r="B429" s="5" t="str">
        <f>"VACCINE RELATED"</f>
        <v>VACCINE RELATED</v>
      </c>
      <c r="C429" t="s">
        <v>408</v>
      </c>
      <c r="D429" t="s">
        <v>549</v>
      </c>
      <c r="E429" t="s">
        <v>673</v>
      </c>
      <c r="F429" t="s">
        <v>418</v>
      </c>
      <c r="G429" t="s">
        <v>674</v>
      </c>
      <c r="H429" t="s">
        <v>526</v>
      </c>
    </row>
    <row r="430" spans="2:8" x14ac:dyDescent="0.2">
      <c r="B430" s="5" t="str">
        <f>""</f>
        <v/>
      </c>
      <c r="C430" t="s">
        <v>268</v>
      </c>
      <c r="D430" t="s">
        <v>100</v>
      </c>
      <c r="E430" t="s">
        <v>100</v>
      </c>
      <c r="F430" t="s">
        <v>34</v>
      </c>
      <c r="G430" t="s">
        <v>198</v>
      </c>
      <c r="H430" t="s">
        <v>33</v>
      </c>
    </row>
    <row r="431" spans="2:8" x14ac:dyDescent="0.2">
      <c r="B431" s="5" t="str">
        <f>"VACCINE RELATED (AIDS)"</f>
        <v>VACCINE RELATED (AIDS)</v>
      </c>
      <c r="C431" t="s">
        <v>140</v>
      </c>
      <c r="D431" t="s">
        <v>56</v>
      </c>
      <c r="E431" t="s">
        <v>104</v>
      </c>
      <c r="F431" t="s">
        <v>61</v>
      </c>
      <c r="G431" t="s">
        <v>79</v>
      </c>
      <c r="H431" t="s">
        <v>61</v>
      </c>
    </row>
    <row r="432" spans="2:8" x14ac:dyDescent="0.2">
      <c r="B432" s="5" t="str">
        <f>""</f>
        <v/>
      </c>
      <c r="C432" t="s">
        <v>34</v>
      </c>
      <c r="D432" t="s">
        <v>60</v>
      </c>
      <c r="E432" t="s">
        <v>451</v>
      </c>
      <c r="F432" t="s">
        <v>61</v>
      </c>
      <c r="G432" t="s">
        <v>82</v>
      </c>
      <c r="H432" t="s">
        <v>61</v>
      </c>
    </row>
    <row r="433" spans="2:8" x14ac:dyDescent="0.2">
      <c r="B433" s="5" t="str">
        <f>"VECTOR-BORNE DISEASES"</f>
        <v>VECTOR-BORNE DISEASES</v>
      </c>
      <c r="C433" t="s">
        <v>31</v>
      </c>
      <c r="D433" t="s">
        <v>295</v>
      </c>
      <c r="E433" t="s">
        <v>51</v>
      </c>
      <c r="F433" t="s">
        <v>297</v>
      </c>
      <c r="G433" t="s">
        <v>675</v>
      </c>
      <c r="H433" t="s">
        <v>87</v>
      </c>
    </row>
    <row r="434" spans="2:8" x14ac:dyDescent="0.2">
      <c r="B434" s="5" t="str">
        <f>""</f>
        <v/>
      </c>
      <c r="C434" t="s">
        <v>33</v>
      </c>
      <c r="D434" t="s">
        <v>60</v>
      </c>
      <c r="E434" t="s">
        <v>451</v>
      </c>
      <c r="F434" t="s">
        <v>34</v>
      </c>
      <c r="G434" t="s">
        <v>24</v>
      </c>
      <c r="H434" t="s">
        <v>41</v>
      </c>
    </row>
    <row r="435" spans="2:8" x14ac:dyDescent="0.2">
      <c r="B435" s="5" t="str">
        <f>"VIOLENCE RESEARCH"</f>
        <v>VIOLENCE RESEARCH</v>
      </c>
      <c r="C435" t="s">
        <v>676</v>
      </c>
      <c r="D435" t="s">
        <v>101</v>
      </c>
      <c r="E435" t="s">
        <v>37</v>
      </c>
      <c r="F435" t="s">
        <v>105</v>
      </c>
      <c r="G435" t="s">
        <v>61</v>
      </c>
      <c r="H435" t="s">
        <v>92</v>
      </c>
    </row>
    <row r="436" spans="2:8" x14ac:dyDescent="0.2">
      <c r="B436" s="5" t="str">
        <f>""</f>
        <v/>
      </c>
      <c r="C436" t="s">
        <v>24</v>
      </c>
      <c r="D436" t="s">
        <v>60</v>
      </c>
      <c r="E436" t="s">
        <v>451</v>
      </c>
      <c r="F436" t="s">
        <v>60</v>
      </c>
      <c r="G436" t="s">
        <v>61</v>
      </c>
      <c r="H436" t="s">
        <v>26</v>
      </c>
    </row>
    <row r="437" spans="2:8" x14ac:dyDescent="0.2">
      <c r="B437" s="5" t="str">
        <f>"WEST NILE VIRUS"</f>
        <v>WEST NILE VIRUS</v>
      </c>
      <c r="C437" t="s">
        <v>57</v>
      </c>
      <c r="D437" t="s">
        <v>16</v>
      </c>
      <c r="E437" t="s">
        <v>85</v>
      </c>
      <c r="F437" t="s">
        <v>188</v>
      </c>
      <c r="G437" t="s">
        <v>30</v>
      </c>
      <c r="H437" t="s">
        <v>664</v>
      </c>
    </row>
    <row r="438" spans="2:8" x14ac:dyDescent="0.2">
      <c r="B438" s="5" t="str">
        <f>""</f>
        <v/>
      </c>
      <c r="C438" t="s">
        <v>33</v>
      </c>
      <c r="D438" t="s">
        <v>60</v>
      </c>
      <c r="E438" t="s">
        <v>33</v>
      </c>
      <c r="F438" t="s">
        <v>22</v>
      </c>
      <c r="G438" t="s">
        <v>24</v>
      </c>
      <c r="H438" t="s">
        <v>82</v>
      </c>
    </row>
    <row r="439" spans="2:8" x14ac:dyDescent="0.2">
      <c r="B439" s="5" t="str">
        <f>"ADOLESCENT SEXUAL ACTIVITY"</f>
        <v>ADOLESCENT SEXUAL ACTIVITY</v>
      </c>
      <c r="C439" t="s">
        <v>61</v>
      </c>
      <c r="D439" t="s">
        <v>79</v>
      </c>
      <c r="E439" t="s">
        <v>562</v>
      </c>
      <c r="F439" t="s">
        <v>37</v>
      </c>
      <c r="G439" t="s">
        <v>180</v>
      </c>
      <c r="H439" t="s">
        <v>92</v>
      </c>
    </row>
    <row r="440" spans="2:8" x14ac:dyDescent="0.2">
      <c r="B440" s="5" t="str">
        <f>""</f>
        <v/>
      </c>
      <c r="C440" t="s">
        <v>61</v>
      </c>
      <c r="D440" t="s">
        <v>60</v>
      </c>
      <c r="E440" t="s">
        <v>33</v>
      </c>
      <c r="F440" t="s">
        <v>24</v>
      </c>
      <c r="G440" t="s">
        <v>25</v>
      </c>
      <c r="H440" t="s">
        <v>26</v>
      </c>
    </row>
    <row r="441" spans="2:8" x14ac:dyDescent="0.2">
      <c r="B441" s="5" t="str">
        <f>"ALLERGIC RHINITIS (HAY FEVER)"</f>
        <v>ALLERGIC RHINITIS (HAY FEVER)</v>
      </c>
      <c r="C441" t="s">
        <v>61</v>
      </c>
      <c r="D441" t="s">
        <v>29</v>
      </c>
      <c r="E441" t="s">
        <v>37</v>
      </c>
      <c r="F441" t="s">
        <v>61</v>
      </c>
      <c r="G441" t="s">
        <v>183</v>
      </c>
      <c r="H441" t="s">
        <v>400</v>
      </c>
    </row>
    <row r="442" spans="2:8" x14ac:dyDescent="0.2">
      <c r="B442" s="5" t="str">
        <f>""</f>
        <v/>
      </c>
      <c r="C442" t="s">
        <v>61</v>
      </c>
      <c r="D442" t="s">
        <v>100</v>
      </c>
      <c r="E442" t="s">
        <v>23</v>
      </c>
      <c r="F442" t="s">
        <v>61</v>
      </c>
      <c r="G442" t="s">
        <v>21</v>
      </c>
      <c r="H442" t="s">
        <v>33</v>
      </c>
    </row>
    <row r="443" spans="2:8" x14ac:dyDescent="0.2">
      <c r="B443" s="5" t="str">
        <f>"ANOREXIA"</f>
        <v>ANOREXIA</v>
      </c>
      <c r="C443" t="s">
        <v>61</v>
      </c>
      <c r="D443" t="s">
        <v>345</v>
      </c>
      <c r="E443" t="s">
        <v>31</v>
      </c>
      <c r="F443" t="s">
        <v>61</v>
      </c>
      <c r="G443" t="s">
        <v>61</v>
      </c>
      <c r="H443" t="s">
        <v>202</v>
      </c>
    </row>
    <row r="444" spans="2:8" x14ac:dyDescent="0.2">
      <c r="B444" s="5" t="str">
        <f>""</f>
        <v/>
      </c>
      <c r="C444" t="s">
        <v>61</v>
      </c>
      <c r="D444" t="s">
        <v>32</v>
      </c>
      <c r="E444" t="s">
        <v>23</v>
      </c>
      <c r="F444" t="s">
        <v>61</v>
      </c>
      <c r="G444" t="s">
        <v>61</v>
      </c>
      <c r="H444" t="s">
        <v>34</v>
      </c>
    </row>
    <row r="445" spans="2:8" x14ac:dyDescent="0.2">
      <c r="B445" s="5" t="str">
        <f>"ARCTIC"</f>
        <v>ARCTIC</v>
      </c>
      <c r="C445" t="s">
        <v>61</v>
      </c>
      <c r="D445" t="s">
        <v>42</v>
      </c>
      <c r="E445" t="s">
        <v>104</v>
      </c>
      <c r="F445" t="s">
        <v>484</v>
      </c>
      <c r="G445" t="s">
        <v>61</v>
      </c>
      <c r="H445" t="s">
        <v>17</v>
      </c>
    </row>
    <row r="446" spans="2:8" x14ac:dyDescent="0.2">
      <c r="B446" s="5" t="str">
        <f>""</f>
        <v/>
      </c>
      <c r="C446" t="s">
        <v>61</v>
      </c>
      <c r="D446" t="s">
        <v>24</v>
      </c>
      <c r="E446" t="s">
        <v>26</v>
      </c>
      <c r="F446" t="s">
        <v>34</v>
      </c>
      <c r="G446" t="s">
        <v>61</v>
      </c>
      <c r="H446" t="s">
        <v>41</v>
      </c>
    </row>
    <row r="447" spans="2:8" x14ac:dyDescent="0.2">
      <c r="B447" s="5" t="str">
        <f>"CANNABIDIOL RESEARCH"</f>
        <v>CANNABIDIOL RESEARCH</v>
      </c>
      <c r="C447" t="s">
        <v>61</v>
      </c>
      <c r="D447" t="s">
        <v>93</v>
      </c>
      <c r="E447" t="s">
        <v>61</v>
      </c>
      <c r="F447" t="s">
        <v>61</v>
      </c>
      <c r="G447" t="s">
        <v>55</v>
      </c>
      <c r="H447" t="s">
        <v>61</v>
      </c>
    </row>
    <row r="448" spans="2:8" x14ac:dyDescent="0.2">
      <c r="B448" s="5" t="str">
        <f>""</f>
        <v/>
      </c>
      <c r="C448" t="s">
        <v>61</v>
      </c>
      <c r="D448" t="s">
        <v>21</v>
      </c>
      <c r="E448" t="s">
        <v>61</v>
      </c>
      <c r="F448" t="s">
        <v>61</v>
      </c>
      <c r="G448" t="s">
        <v>25</v>
      </c>
      <c r="H448" t="s">
        <v>61</v>
      </c>
    </row>
    <row r="449" spans="2:8" x14ac:dyDescent="0.2">
      <c r="B449" s="5" t="str">
        <f>"CHILD ABUSE AND NEGLECT RESEARCH"</f>
        <v>CHILD ABUSE AND NEGLECT RESEARCH</v>
      </c>
      <c r="C449" t="s">
        <v>61</v>
      </c>
      <c r="D449" t="s">
        <v>101</v>
      </c>
      <c r="E449" t="s">
        <v>61</v>
      </c>
      <c r="F449" t="s">
        <v>109</v>
      </c>
      <c r="G449" t="s">
        <v>61</v>
      </c>
      <c r="H449" t="s">
        <v>202</v>
      </c>
    </row>
    <row r="450" spans="2:8" x14ac:dyDescent="0.2">
      <c r="B450" s="5" t="str">
        <f>""</f>
        <v/>
      </c>
      <c r="C450" t="s">
        <v>61</v>
      </c>
      <c r="D450" t="s">
        <v>82</v>
      </c>
      <c r="E450" t="s">
        <v>61</v>
      </c>
      <c r="F450" t="s">
        <v>24</v>
      </c>
      <c r="G450" t="s">
        <v>61</v>
      </c>
      <c r="H450" t="s">
        <v>41</v>
      </c>
    </row>
    <row r="451" spans="2:8" x14ac:dyDescent="0.2">
      <c r="B451" s="5" t="str">
        <f>"CLIMATE CHANGE"</f>
        <v>CLIMATE CHANGE</v>
      </c>
      <c r="C451" t="s">
        <v>61</v>
      </c>
      <c r="D451" t="s">
        <v>345</v>
      </c>
      <c r="E451" t="s">
        <v>61</v>
      </c>
      <c r="F451" t="s">
        <v>61</v>
      </c>
      <c r="G451" t="s">
        <v>61</v>
      </c>
      <c r="H451" t="s">
        <v>61</v>
      </c>
    </row>
    <row r="452" spans="2:8" x14ac:dyDescent="0.2">
      <c r="B452" s="5" t="str">
        <f>""</f>
        <v/>
      </c>
      <c r="C452" t="s">
        <v>61</v>
      </c>
      <c r="D452" t="s">
        <v>32</v>
      </c>
      <c r="E452" t="s">
        <v>61</v>
      </c>
      <c r="F452" t="s">
        <v>61</v>
      </c>
      <c r="G452" t="s">
        <v>61</v>
      </c>
      <c r="H452" t="s">
        <v>61</v>
      </c>
    </row>
    <row r="453" spans="2:8" x14ac:dyDescent="0.2">
      <c r="B453" s="5" t="str">
        <f>"COST EFFECTIVENESS RESEARCH"</f>
        <v>COST EFFECTIVENESS RESEARCH</v>
      </c>
      <c r="C453" t="s">
        <v>61</v>
      </c>
      <c r="D453" t="s">
        <v>140</v>
      </c>
      <c r="E453" t="s">
        <v>677</v>
      </c>
      <c r="F453" t="s">
        <v>20</v>
      </c>
      <c r="G453" t="s">
        <v>28</v>
      </c>
      <c r="H453" t="s">
        <v>645</v>
      </c>
    </row>
    <row r="454" spans="2:8" x14ac:dyDescent="0.2">
      <c r="B454" s="5" t="str">
        <f>""</f>
        <v/>
      </c>
      <c r="C454" t="s">
        <v>61</v>
      </c>
      <c r="D454" t="s">
        <v>82</v>
      </c>
      <c r="E454" t="s">
        <v>26</v>
      </c>
      <c r="F454" t="s">
        <v>34</v>
      </c>
      <c r="G454" t="s">
        <v>22</v>
      </c>
      <c r="H454" t="s">
        <v>69</v>
      </c>
    </row>
    <row r="455" spans="2:8" x14ac:dyDescent="0.2">
      <c r="B455" s="5" t="str">
        <f>"DIETHYLSTILBESTROL (DES)"</f>
        <v>DIETHYLSTILBESTROL (DES)</v>
      </c>
      <c r="C455" t="s">
        <v>61</v>
      </c>
      <c r="D455" t="s">
        <v>169</v>
      </c>
      <c r="E455" t="s">
        <v>61</v>
      </c>
      <c r="F455" t="s">
        <v>61</v>
      </c>
      <c r="G455" t="s">
        <v>61</v>
      </c>
      <c r="H455" t="s">
        <v>61</v>
      </c>
    </row>
    <row r="456" spans="2:8" x14ac:dyDescent="0.2">
      <c r="B456" s="5" t="str">
        <f>""</f>
        <v/>
      </c>
      <c r="C456" t="s">
        <v>61</v>
      </c>
      <c r="D456" t="s">
        <v>21</v>
      </c>
      <c r="E456" t="s">
        <v>61</v>
      </c>
      <c r="F456" t="s">
        <v>61</v>
      </c>
      <c r="G456" t="s">
        <v>61</v>
      </c>
      <c r="H456" t="s">
        <v>61</v>
      </c>
    </row>
    <row r="457" spans="2:8" x14ac:dyDescent="0.2">
      <c r="B457" s="5" t="str">
        <f>"HEALTH EFFECTS OF HOUSEHOLD ENER"</f>
        <v>HEALTH EFFECTS OF HOUSEHOLD ENER</v>
      </c>
      <c r="C457" t="s">
        <v>61</v>
      </c>
      <c r="D457" t="s">
        <v>101</v>
      </c>
      <c r="E457" t="s">
        <v>61</v>
      </c>
      <c r="F457" t="s">
        <v>61</v>
      </c>
      <c r="G457" t="s">
        <v>61</v>
      </c>
      <c r="H457" t="s">
        <v>110</v>
      </c>
    </row>
    <row r="458" spans="2:8" x14ac:dyDescent="0.2">
      <c r="B458" s="5" t="str">
        <f>""</f>
        <v/>
      </c>
      <c r="C458" t="s">
        <v>61</v>
      </c>
      <c r="D458" t="s">
        <v>50</v>
      </c>
      <c r="E458" t="s">
        <v>61</v>
      </c>
      <c r="F458" t="s">
        <v>61</v>
      </c>
      <c r="G458" t="s">
        <v>61</v>
      </c>
      <c r="H458" t="s">
        <v>60</v>
      </c>
    </row>
    <row r="459" spans="2:8" x14ac:dyDescent="0.2">
      <c r="B459" s="5" t="str">
        <f>"HEPATITIS - A"</f>
        <v>HEPATITIS - A</v>
      </c>
      <c r="C459" t="s">
        <v>61</v>
      </c>
      <c r="D459" t="s">
        <v>29</v>
      </c>
      <c r="E459" t="s">
        <v>61</v>
      </c>
      <c r="F459" t="s">
        <v>61</v>
      </c>
      <c r="G459" t="s">
        <v>61</v>
      </c>
      <c r="H459" t="s">
        <v>61</v>
      </c>
    </row>
    <row r="460" spans="2:8" x14ac:dyDescent="0.2">
      <c r="B460" s="5" t="str">
        <f>""</f>
        <v/>
      </c>
      <c r="C460" t="s">
        <v>61</v>
      </c>
      <c r="D460" t="s">
        <v>32</v>
      </c>
      <c r="E460" t="s">
        <v>61</v>
      </c>
      <c r="F460" t="s">
        <v>61</v>
      </c>
      <c r="G460" t="s">
        <v>61</v>
      </c>
      <c r="H460" t="s">
        <v>61</v>
      </c>
    </row>
    <row r="461" spans="2:8" x14ac:dyDescent="0.2">
      <c r="B461" s="5" t="str">
        <f>"INJURY - CHILDHOOD INJURIES"</f>
        <v>INJURY - CHILDHOOD INJURIES</v>
      </c>
      <c r="C461" t="s">
        <v>61</v>
      </c>
      <c r="D461" t="s">
        <v>56</v>
      </c>
      <c r="E461" t="s">
        <v>104</v>
      </c>
      <c r="F461" t="s">
        <v>56</v>
      </c>
      <c r="G461" t="s">
        <v>61</v>
      </c>
      <c r="H461" t="s">
        <v>86</v>
      </c>
    </row>
    <row r="462" spans="2:8" x14ac:dyDescent="0.2">
      <c r="B462" s="5" t="str">
        <f>""</f>
        <v/>
      </c>
      <c r="C462" t="s">
        <v>61</v>
      </c>
      <c r="D462" t="s">
        <v>50</v>
      </c>
      <c r="E462" t="s">
        <v>26</v>
      </c>
      <c r="F462" t="s">
        <v>23</v>
      </c>
      <c r="G462" t="s">
        <v>61</v>
      </c>
      <c r="H462" t="s">
        <v>26</v>
      </c>
    </row>
    <row r="463" spans="2:8" x14ac:dyDescent="0.2">
      <c r="B463" s="5" t="str">
        <f>"INJURY - UNINTENTIONAL CHILDHOOD"</f>
        <v>INJURY - UNINTENTIONAL CHILDHOOD</v>
      </c>
      <c r="C463" t="s">
        <v>61</v>
      </c>
      <c r="D463" t="s">
        <v>56</v>
      </c>
      <c r="E463" t="s">
        <v>104</v>
      </c>
      <c r="F463" t="s">
        <v>55</v>
      </c>
      <c r="G463" t="s">
        <v>61</v>
      </c>
      <c r="H463" t="s">
        <v>119</v>
      </c>
    </row>
    <row r="464" spans="2:8" x14ac:dyDescent="0.2">
      <c r="B464" s="5" t="str">
        <f>""</f>
        <v/>
      </c>
      <c r="C464" t="s">
        <v>61</v>
      </c>
      <c r="D464" t="s">
        <v>50</v>
      </c>
      <c r="E464" t="s">
        <v>26</v>
      </c>
      <c r="F464" t="s">
        <v>22</v>
      </c>
      <c r="G464" t="s">
        <v>61</v>
      </c>
      <c r="H464" t="s">
        <v>41</v>
      </c>
    </row>
    <row r="465" spans="2:8" x14ac:dyDescent="0.2">
      <c r="B465" s="5" t="str">
        <f>"LEWY BODY DEMENTIA"</f>
        <v>LEWY BODY DEMENTIA</v>
      </c>
      <c r="C465" t="s">
        <v>61</v>
      </c>
      <c r="D465" t="s">
        <v>29</v>
      </c>
      <c r="E465" t="s">
        <v>61</v>
      </c>
      <c r="F465" t="s">
        <v>61</v>
      </c>
      <c r="G465" t="s">
        <v>61</v>
      </c>
      <c r="H465" t="s">
        <v>61</v>
      </c>
    </row>
    <row r="466" spans="2:8" x14ac:dyDescent="0.2">
      <c r="B466" s="5" t="str">
        <f>""</f>
        <v/>
      </c>
      <c r="C466" t="s">
        <v>61</v>
      </c>
      <c r="D466" t="s">
        <v>32</v>
      </c>
      <c r="E466" t="s">
        <v>61</v>
      </c>
      <c r="F466" t="s">
        <v>61</v>
      </c>
      <c r="G466" t="s">
        <v>61</v>
      </c>
      <c r="H466" t="s">
        <v>61</v>
      </c>
    </row>
    <row r="467" spans="2:8" x14ac:dyDescent="0.2">
      <c r="B467" s="5" t="str">
        <f>"PAGET'S DISEASE"</f>
        <v>PAGET'S DISEASE</v>
      </c>
      <c r="C467" t="s">
        <v>61</v>
      </c>
      <c r="D467" t="s">
        <v>345</v>
      </c>
      <c r="E467" t="s">
        <v>61</v>
      </c>
      <c r="F467" t="s">
        <v>61</v>
      </c>
      <c r="G467" t="s">
        <v>61</v>
      </c>
      <c r="H467" t="s">
        <v>61</v>
      </c>
    </row>
    <row r="468" spans="2:8" x14ac:dyDescent="0.2">
      <c r="B468" s="5" t="str">
        <f>""</f>
        <v/>
      </c>
      <c r="C468" t="s">
        <v>61</v>
      </c>
      <c r="D468" t="s">
        <v>32</v>
      </c>
      <c r="E468" t="s">
        <v>61</v>
      </c>
      <c r="F468" t="s">
        <v>61</v>
      </c>
      <c r="G468" t="s">
        <v>61</v>
      </c>
      <c r="H468" t="s">
        <v>61</v>
      </c>
    </row>
    <row r="469" spans="2:8" x14ac:dyDescent="0.2">
      <c r="B469" s="5" t="str">
        <f>"PRESCRIPTION DRUG ABUSE"</f>
        <v>PRESCRIPTION DRUG ABUSE</v>
      </c>
      <c r="C469" t="s">
        <v>61</v>
      </c>
      <c r="D469" t="s">
        <v>204</v>
      </c>
      <c r="E469" t="s">
        <v>104</v>
      </c>
      <c r="F469" t="s">
        <v>37</v>
      </c>
      <c r="G469" t="s">
        <v>35</v>
      </c>
      <c r="H469" t="s">
        <v>119</v>
      </c>
    </row>
    <row r="470" spans="2:8" x14ac:dyDescent="0.2">
      <c r="B470" s="5" t="str">
        <f>""</f>
        <v/>
      </c>
      <c r="C470" t="s">
        <v>61</v>
      </c>
      <c r="D470" t="s">
        <v>24</v>
      </c>
      <c r="E470" t="s">
        <v>33</v>
      </c>
      <c r="F470" t="s">
        <v>22</v>
      </c>
      <c r="G470" t="s">
        <v>25</v>
      </c>
      <c r="H470" t="s">
        <v>41</v>
      </c>
    </row>
    <row r="471" spans="2:8" x14ac:dyDescent="0.2">
      <c r="B471" s="5" t="str">
        <f>"SUDDEN INFANT DEATH SYNDROME"</f>
        <v>SUDDEN INFANT DEATH SYNDROME</v>
      </c>
      <c r="C471" t="s">
        <v>61</v>
      </c>
      <c r="D471" t="s">
        <v>54</v>
      </c>
      <c r="E471" t="s">
        <v>37</v>
      </c>
      <c r="F471" t="s">
        <v>61</v>
      </c>
      <c r="G471" t="s">
        <v>61</v>
      </c>
      <c r="H471" t="s">
        <v>17</v>
      </c>
    </row>
    <row r="472" spans="2:8" x14ac:dyDescent="0.2">
      <c r="B472" s="5" t="str">
        <f>""</f>
        <v/>
      </c>
      <c r="C472" t="s">
        <v>61</v>
      </c>
      <c r="D472" t="s">
        <v>58</v>
      </c>
      <c r="E472" t="s">
        <v>23</v>
      </c>
      <c r="F472" t="s">
        <v>61</v>
      </c>
      <c r="G472" t="s">
        <v>61</v>
      </c>
      <c r="H472" t="s">
        <v>34</v>
      </c>
    </row>
    <row r="473" spans="2:8" x14ac:dyDescent="0.2">
      <c r="B473" s="5" t="str">
        <f>"SUICIDE PREVENTION"</f>
        <v>SUICIDE PREVENTION</v>
      </c>
      <c r="C473" t="s">
        <v>61</v>
      </c>
      <c r="D473" t="s">
        <v>104</v>
      </c>
      <c r="E473" t="s">
        <v>29</v>
      </c>
      <c r="F473" t="s">
        <v>61</v>
      </c>
      <c r="G473" t="s">
        <v>61</v>
      </c>
      <c r="H473" t="s">
        <v>17</v>
      </c>
    </row>
    <row r="474" spans="2:8" x14ac:dyDescent="0.2">
      <c r="B474" s="5" t="str">
        <f>""</f>
        <v/>
      </c>
      <c r="C474" t="s">
        <v>61</v>
      </c>
      <c r="D474" t="s">
        <v>24</v>
      </c>
      <c r="E474" t="s">
        <v>26</v>
      </c>
      <c r="F474" t="s">
        <v>61</v>
      </c>
      <c r="G474" t="s">
        <v>61</v>
      </c>
      <c r="H474" t="s">
        <v>41</v>
      </c>
    </row>
    <row r="475" spans="2:8" x14ac:dyDescent="0.2">
      <c r="B475" s="5" t="str">
        <f>"TEENAGE PREGNANCY"</f>
        <v>TEENAGE PREGNANCY</v>
      </c>
      <c r="C475" t="s">
        <v>61</v>
      </c>
      <c r="D475" t="s">
        <v>204</v>
      </c>
      <c r="E475" t="s">
        <v>42</v>
      </c>
      <c r="F475" t="s">
        <v>61</v>
      </c>
      <c r="G475" t="s">
        <v>61</v>
      </c>
      <c r="H475" t="s">
        <v>202</v>
      </c>
    </row>
    <row r="476" spans="2:8" x14ac:dyDescent="0.2">
      <c r="B476" s="5" t="str">
        <f>""</f>
        <v/>
      </c>
      <c r="C476" t="s">
        <v>61</v>
      </c>
      <c r="D476" t="s">
        <v>24</v>
      </c>
      <c r="E476" t="s">
        <v>41</v>
      </c>
      <c r="F476" t="s">
        <v>61</v>
      </c>
      <c r="G476" t="s">
        <v>61</v>
      </c>
      <c r="H476" t="s">
        <v>41</v>
      </c>
    </row>
    <row r="477" spans="2:8" x14ac:dyDescent="0.2">
      <c r="B477" s="5" t="str">
        <f>"THERAPEUTIC CANNABINOID RESEARCH"</f>
        <v>THERAPEUTIC CANNABINOID RESEARCH</v>
      </c>
      <c r="C477" t="s">
        <v>61</v>
      </c>
      <c r="D477" t="s">
        <v>93</v>
      </c>
      <c r="E477" t="s">
        <v>61</v>
      </c>
      <c r="F477" t="s">
        <v>61</v>
      </c>
      <c r="G477" t="s">
        <v>55</v>
      </c>
      <c r="H477" t="s">
        <v>61</v>
      </c>
    </row>
    <row r="478" spans="2:8" x14ac:dyDescent="0.2">
      <c r="B478" s="5" t="str">
        <f>""</f>
        <v/>
      </c>
      <c r="C478" t="s">
        <v>61</v>
      </c>
      <c r="D478" t="s">
        <v>21</v>
      </c>
      <c r="E478" t="s">
        <v>61</v>
      </c>
      <c r="F478" t="s">
        <v>61</v>
      </c>
      <c r="G478" t="s">
        <v>25</v>
      </c>
      <c r="H478" t="s">
        <v>61</v>
      </c>
    </row>
    <row r="479" spans="2:8" x14ac:dyDescent="0.2">
      <c r="B479" s="5" t="str">
        <f>"TOPICAL MICROBICIDES"</f>
        <v>TOPICAL MICROBICIDES</v>
      </c>
      <c r="C479" t="s">
        <v>61</v>
      </c>
      <c r="D479" t="s">
        <v>51</v>
      </c>
      <c r="E479" t="s">
        <v>61</v>
      </c>
      <c r="F479" t="s">
        <v>101</v>
      </c>
      <c r="G479" t="s">
        <v>169</v>
      </c>
      <c r="H479" t="s">
        <v>61</v>
      </c>
    </row>
    <row r="480" spans="2:8" x14ac:dyDescent="0.2">
      <c r="B480" s="5" t="str">
        <f>""</f>
        <v/>
      </c>
      <c r="C480" t="s">
        <v>61</v>
      </c>
      <c r="D480" t="s">
        <v>82</v>
      </c>
      <c r="E480" t="s">
        <v>61</v>
      </c>
      <c r="F480" t="s">
        <v>23</v>
      </c>
      <c r="G480" t="s">
        <v>24</v>
      </c>
      <c r="H480" t="s">
        <v>61</v>
      </c>
    </row>
    <row r="481" spans="2:8" x14ac:dyDescent="0.2">
      <c r="B481" s="5" t="str">
        <f>"TOURETTE SYNDROME"</f>
        <v>TOURETTE SYNDROME</v>
      </c>
      <c r="C481" t="s">
        <v>61</v>
      </c>
      <c r="D481" t="s">
        <v>678</v>
      </c>
      <c r="E481" t="s">
        <v>61</v>
      </c>
      <c r="F481" t="s">
        <v>61</v>
      </c>
      <c r="G481" t="s">
        <v>61</v>
      </c>
      <c r="H481" t="s">
        <v>110</v>
      </c>
    </row>
    <row r="482" spans="2:8" x14ac:dyDescent="0.2">
      <c r="B482" s="5" t="str">
        <f>""</f>
        <v/>
      </c>
      <c r="C482" t="s">
        <v>61</v>
      </c>
      <c r="D482" t="s">
        <v>199</v>
      </c>
      <c r="E482" t="s">
        <v>61</v>
      </c>
      <c r="F482" t="s">
        <v>61</v>
      </c>
      <c r="G482" t="s">
        <v>61</v>
      </c>
      <c r="H482" t="s">
        <v>33</v>
      </c>
    </row>
    <row r="483" spans="2:8" x14ac:dyDescent="0.2">
      <c r="B483" s="5" t="str">
        <f>"UNDERAGE DRINKING"</f>
        <v>UNDERAGE DRINKING</v>
      </c>
      <c r="C483" t="s">
        <v>61</v>
      </c>
      <c r="D483" t="s">
        <v>31</v>
      </c>
      <c r="E483" t="s">
        <v>679</v>
      </c>
      <c r="F483" t="s">
        <v>61</v>
      </c>
      <c r="G483" t="s">
        <v>61</v>
      </c>
      <c r="H483" t="s">
        <v>92</v>
      </c>
    </row>
    <row r="484" spans="2:8" x14ac:dyDescent="0.2">
      <c r="B484" s="5" t="str">
        <f>""</f>
        <v/>
      </c>
      <c r="C484" t="s">
        <v>61</v>
      </c>
      <c r="D484" t="s">
        <v>60</v>
      </c>
      <c r="E484" t="s">
        <v>451</v>
      </c>
      <c r="F484" t="s">
        <v>61</v>
      </c>
      <c r="G484" t="s">
        <v>61</v>
      </c>
      <c r="H484" t="s">
        <v>41</v>
      </c>
    </row>
    <row r="485" spans="2:8" x14ac:dyDescent="0.2">
      <c r="B485" s="5" t="str">
        <f>"VIOLENCE AGAINST WOMEN"</f>
        <v>VIOLENCE AGAINST WOMEN</v>
      </c>
      <c r="C485" t="s">
        <v>61</v>
      </c>
      <c r="D485" t="s">
        <v>104</v>
      </c>
      <c r="E485" t="s">
        <v>37</v>
      </c>
      <c r="F485" t="s">
        <v>51</v>
      </c>
      <c r="G485" t="s">
        <v>61</v>
      </c>
      <c r="H485" t="s">
        <v>17</v>
      </c>
    </row>
    <row r="486" spans="2:8" x14ac:dyDescent="0.2">
      <c r="B486" s="5" t="str">
        <f>""</f>
        <v/>
      </c>
      <c r="C486" t="s">
        <v>61</v>
      </c>
      <c r="D486" t="s">
        <v>22</v>
      </c>
      <c r="E486" t="s">
        <v>41</v>
      </c>
      <c r="F486" t="s">
        <v>22</v>
      </c>
      <c r="G486" t="s">
        <v>61</v>
      </c>
      <c r="H486" t="s">
        <v>41</v>
      </c>
    </row>
    <row r="487" spans="2:8" x14ac:dyDescent="0.2">
      <c r="B487" s="5" t="str">
        <f>"YOUTH VIOLENCE"</f>
        <v>YOUTH VIOLENCE</v>
      </c>
      <c r="C487" t="s">
        <v>61</v>
      </c>
      <c r="D487" t="s">
        <v>140</v>
      </c>
      <c r="E487" t="s">
        <v>95</v>
      </c>
      <c r="F487" t="s">
        <v>61</v>
      </c>
      <c r="G487" t="s">
        <v>61</v>
      </c>
      <c r="H487" t="s">
        <v>92</v>
      </c>
    </row>
    <row r="488" spans="2:8" x14ac:dyDescent="0.2">
      <c r="B488" s="5" t="str">
        <f>""</f>
        <v/>
      </c>
      <c r="C488" t="s">
        <v>61</v>
      </c>
      <c r="D488" t="s">
        <v>22</v>
      </c>
      <c r="E488" t="s">
        <v>26</v>
      </c>
      <c r="F488" t="s">
        <v>61</v>
      </c>
      <c r="G488" t="s">
        <v>61</v>
      </c>
      <c r="H488" t="s">
        <v>33</v>
      </c>
    </row>
    <row r="489" spans="2:8" x14ac:dyDescent="0.2">
      <c r="B489" s="5" t="str">
        <f>"EMERGENCY CARE"</f>
        <v>EMERGENCY CARE</v>
      </c>
      <c r="C489" t="s">
        <v>61</v>
      </c>
      <c r="D489" t="s">
        <v>61</v>
      </c>
      <c r="E489" t="s">
        <v>104</v>
      </c>
      <c r="F489" t="s">
        <v>105</v>
      </c>
      <c r="G489" t="s">
        <v>61</v>
      </c>
      <c r="H489" t="s">
        <v>533</v>
      </c>
    </row>
    <row r="490" spans="2:8" x14ac:dyDescent="0.2">
      <c r="B490" s="5" t="str">
        <f>""</f>
        <v/>
      </c>
      <c r="C490" t="s">
        <v>61</v>
      </c>
      <c r="D490" t="s">
        <v>61</v>
      </c>
      <c r="E490" t="s">
        <v>26</v>
      </c>
      <c r="F490" t="s">
        <v>34</v>
      </c>
      <c r="G490" t="s">
        <v>61</v>
      </c>
      <c r="H490" t="s">
        <v>41</v>
      </c>
    </row>
    <row r="491" spans="2:8" x14ac:dyDescent="0.2">
      <c r="B491" s="5" t="str">
        <f>"HOMELESSNESS"</f>
        <v>HOMELESSNESS</v>
      </c>
      <c r="C491" t="s">
        <v>61</v>
      </c>
      <c r="D491" t="s">
        <v>61</v>
      </c>
      <c r="E491" t="s">
        <v>104</v>
      </c>
      <c r="F491" t="s">
        <v>568</v>
      </c>
      <c r="G491" t="s">
        <v>61</v>
      </c>
      <c r="H491" t="s">
        <v>202</v>
      </c>
    </row>
    <row r="492" spans="2:8" x14ac:dyDescent="0.2">
      <c r="B492" s="5" t="str">
        <f>""</f>
        <v/>
      </c>
      <c r="C492" t="s">
        <v>61</v>
      </c>
      <c r="D492" t="s">
        <v>61</v>
      </c>
      <c r="E492" t="s">
        <v>26</v>
      </c>
      <c r="F492" t="s">
        <v>24</v>
      </c>
      <c r="G492" t="s">
        <v>61</v>
      </c>
      <c r="H492" t="s">
        <v>41</v>
      </c>
    </row>
    <row r="493" spans="2:8" x14ac:dyDescent="0.2">
      <c r="B493" s="5" t="str">
        <f>"MALARIA VACCINE"</f>
        <v>MALARIA VACCINE</v>
      </c>
      <c r="C493" t="s">
        <v>61</v>
      </c>
      <c r="D493" t="s">
        <v>61</v>
      </c>
      <c r="E493" t="s">
        <v>37</v>
      </c>
      <c r="F493" t="s">
        <v>61</v>
      </c>
      <c r="G493" t="s">
        <v>53</v>
      </c>
      <c r="H493" t="s">
        <v>61</v>
      </c>
    </row>
    <row r="494" spans="2:8" x14ac:dyDescent="0.2">
      <c r="B494" s="5" t="str">
        <f>""</f>
        <v/>
      </c>
      <c r="C494" t="s">
        <v>61</v>
      </c>
      <c r="D494" t="s">
        <v>61</v>
      </c>
      <c r="E494" t="s">
        <v>33</v>
      </c>
      <c r="F494" t="s">
        <v>61</v>
      </c>
      <c r="G494" t="s">
        <v>32</v>
      </c>
      <c r="H494" t="s">
        <v>61</v>
      </c>
    </row>
    <row r="495" spans="2:8" x14ac:dyDescent="0.2">
      <c r="B495" s="5" t="str">
        <f>"SCREENING AND BRIEF INTERVENTION"</f>
        <v>SCREENING AND BRIEF INTERVENTION</v>
      </c>
      <c r="C495" t="s">
        <v>61</v>
      </c>
      <c r="D495" t="s">
        <v>61</v>
      </c>
      <c r="E495" t="s">
        <v>31</v>
      </c>
      <c r="F495" t="s">
        <v>61</v>
      </c>
      <c r="G495" t="s">
        <v>61</v>
      </c>
      <c r="H495" t="s">
        <v>119</v>
      </c>
    </row>
    <row r="496" spans="2:8" x14ac:dyDescent="0.2">
      <c r="B496" s="5" t="str">
        <f>""</f>
        <v/>
      </c>
      <c r="C496" t="s">
        <v>61</v>
      </c>
      <c r="D496" t="s">
        <v>61</v>
      </c>
      <c r="E496" t="s">
        <v>451</v>
      </c>
      <c r="F496" t="s">
        <v>61</v>
      </c>
      <c r="G496" t="s">
        <v>61</v>
      </c>
      <c r="H496" t="s">
        <v>33</v>
      </c>
    </row>
    <row r="497" spans="2:8" x14ac:dyDescent="0.2">
      <c r="B497" s="5" t="str">
        <f>"SUBSTANCE ABUSE PREVENTION"</f>
        <v>SUBSTANCE ABUSE PREVENTION</v>
      </c>
      <c r="C497" t="s">
        <v>61</v>
      </c>
      <c r="D497" t="s">
        <v>61</v>
      </c>
      <c r="E497" t="s">
        <v>104</v>
      </c>
      <c r="F497" t="s">
        <v>61</v>
      </c>
      <c r="G497" t="s">
        <v>61</v>
      </c>
      <c r="H497" t="s">
        <v>306</v>
      </c>
    </row>
    <row r="498" spans="2:8" x14ac:dyDescent="0.2">
      <c r="B498" s="5" t="str">
        <f>""</f>
        <v/>
      </c>
      <c r="C498" t="s">
        <v>61</v>
      </c>
      <c r="D498" t="s">
        <v>61</v>
      </c>
      <c r="E498" t="s">
        <v>451</v>
      </c>
      <c r="F498" t="s">
        <v>61</v>
      </c>
      <c r="G498" t="s">
        <v>61</v>
      </c>
      <c r="H498" t="s">
        <v>34</v>
      </c>
    </row>
    <row r="499" spans="2:8" x14ac:dyDescent="0.2">
      <c r="B499" s="5" t="str">
        <f>"VASCULAR COGNITIVE IMPAIRMENT/DE"</f>
        <v>VASCULAR COGNITIVE IMPAIRMENT/DE</v>
      </c>
      <c r="C499" t="s">
        <v>61</v>
      </c>
      <c r="D499" t="s">
        <v>61</v>
      </c>
      <c r="E499" t="s">
        <v>104</v>
      </c>
      <c r="F499" t="s">
        <v>568</v>
      </c>
      <c r="G499" t="s">
        <v>61</v>
      </c>
      <c r="H499" t="s">
        <v>664</v>
      </c>
    </row>
    <row r="500" spans="2:8" x14ac:dyDescent="0.2">
      <c r="B500" s="5" t="str">
        <f>""</f>
        <v/>
      </c>
      <c r="C500" t="s">
        <v>61</v>
      </c>
      <c r="D500" t="s">
        <v>61</v>
      </c>
      <c r="E500" t="s">
        <v>23</v>
      </c>
      <c r="F500" t="s">
        <v>100</v>
      </c>
      <c r="G500" t="s">
        <v>61</v>
      </c>
      <c r="H500" t="s">
        <v>82</v>
      </c>
    </row>
    <row r="501" spans="2:8" x14ac:dyDescent="0.2">
      <c r="B501" s="5" t="str">
        <f>"YOUTH VIOLENCE PREVENTION"</f>
        <v>YOUTH VIOLENCE PREVENTION</v>
      </c>
      <c r="C501" t="s">
        <v>61</v>
      </c>
      <c r="D501" t="s">
        <v>61</v>
      </c>
      <c r="E501" t="s">
        <v>29</v>
      </c>
      <c r="F501" t="s">
        <v>61</v>
      </c>
      <c r="G501" t="s">
        <v>61</v>
      </c>
      <c r="H501" t="s">
        <v>61</v>
      </c>
    </row>
    <row r="502" spans="2:8" x14ac:dyDescent="0.2">
      <c r="B502" s="5" t="str">
        <f>""</f>
        <v/>
      </c>
      <c r="C502" t="s">
        <v>61</v>
      </c>
      <c r="D502" t="s">
        <v>61</v>
      </c>
      <c r="E502" t="s">
        <v>41</v>
      </c>
      <c r="F502" t="s">
        <v>61</v>
      </c>
      <c r="G502" t="s">
        <v>61</v>
      </c>
      <c r="H502" t="s">
        <v>61</v>
      </c>
    </row>
    <row r="503" spans="2:8" x14ac:dyDescent="0.2">
      <c r="B503" s="5" t="str">
        <f>"APHASIA"</f>
        <v>APHASIA</v>
      </c>
      <c r="C503" t="s">
        <v>61</v>
      </c>
      <c r="D503" t="s">
        <v>61</v>
      </c>
      <c r="E503" t="s">
        <v>61</v>
      </c>
      <c r="F503" t="s">
        <v>600</v>
      </c>
      <c r="G503" t="s">
        <v>61</v>
      </c>
      <c r="H503" t="s">
        <v>474</v>
      </c>
    </row>
    <row r="504" spans="2:8" x14ac:dyDescent="0.2">
      <c r="B504" s="5" t="str">
        <f>""</f>
        <v/>
      </c>
      <c r="C504" t="s">
        <v>61</v>
      </c>
      <c r="D504" t="s">
        <v>61</v>
      </c>
      <c r="E504" t="s">
        <v>61</v>
      </c>
      <c r="F504" t="s">
        <v>60</v>
      </c>
      <c r="G504" t="s">
        <v>61</v>
      </c>
      <c r="H504" t="s">
        <v>41</v>
      </c>
    </row>
    <row r="505" spans="2:8" x14ac:dyDescent="0.2">
      <c r="B505" s="5" t="str">
        <f>"VULVODYNIA"</f>
        <v>VULVODYNIA</v>
      </c>
      <c r="C505" t="s">
        <v>61</v>
      </c>
      <c r="D505" t="s">
        <v>61</v>
      </c>
      <c r="E505" t="s">
        <v>61</v>
      </c>
      <c r="F505" t="s">
        <v>61</v>
      </c>
      <c r="G505" t="s">
        <v>61</v>
      </c>
      <c r="H505" t="s">
        <v>202</v>
      </c>
    </row>
    <row r="506" spans="2:8" x14ac:dyDescent="0.2">
      <c r="B506" s="5" t="str">
        <f>""</f>
        <v/>
      </c>
      <c r="C506" t="s">
        <v>61</v>
      </c>
      <c r="D506" t="s">
        <v>61</v>
      </c>
      <c r="E506" t="s">
        <v>61</v>
      </c>
      <c r="F506" t="s">
        <v>61</v>
      </c>
      <c r="G506" t="s">
        <v>61</v>
      </c>
      <c r="H506" t="s">
        <v>60</v>
      </c>
    </row>
    <row r="507" spans="2:8" x14ac:dyDescent="0.2">
      <c r="B507" s="5" t="str">
        <f>"Constant"</f>
        <v>Constant</v>
      </c>
      <c r="C507" t="s">
        <v>466</v>
      </c>
      <c r="D507" t="s">
        <v>93</v>
      </c>
      <c r="E507" t="s">
        <v>615</v>
      </c>
      <c r="F507" t="s">
        <v>140</v>
      </c>
      <c r="G507" t="s">
        <v>680</v>
      </c>
      <c r="H507" t="s">
        <v>681</v>
      </c>
    </row>
    <row r="508" spans="2:8" x14ac:dyDescent="0.2">
      <c r="B508" s="5" t="str">
        <f>""</f>
        <v/>
      </c>
      <c r="C508" t="s">
        <v>22</v>
      </c>
      <c r="D508" t="s">
        <v>49</v>
      </c>
      <c r="E508" t="s">
        <v>82</v>
      </c>
      <c r="F508" t="s">
        <v>24</v>
      </c>
      <c r="G508" t="s">
        <v>100</v>
      </c>
      <c r="H508" t="s">
        <v>34</v>
      </c>
    </row>
    <row r="509" spans="2:8" ht="17" thickBot="1" x14ac:dyDescent="0.25">
      <c r="B509" s="6" t="str">
        <f>"Observations"</f>
        <v>Observations</v>
      </c>
      <c r="C509" s="7" t="s">
        <v>682</v>
      </c>
      <c r="D509" s="7" t="s">
        <v>683</v>
      </c>
      <c r="E509" s="7" t="s">
        <v>684</v>
      </c>
      <c r="F509" s="7" t="s">
        <v>685</v>
      </c>
      <c r="G509" s="7" t="s">
        <v>686</v>
      </c>
      <c r="H509" s="7" t="s">
        <v>687</v>
      </c>
    </row>
    <row r="510" spans="2:8" ht="17" thickTop="1" x14ac:dyDescent="0.2">
      <c r="B510" t="str">
        <f>"Standard errors in parentheses"</f>
        <v>Standard errors in parentheses</v>
      </c>
    </row>
    <row r="511" spans="2:8" x14ac:dyDescent="0.2">
      <c r="B511" t="s">
        <v>0</v>
      </c>
      <c r="C511" t="s">
        <v>1</v>
      </c>
      <c r="D511" t="s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Guetta Jeanrenaud</dc:creator>
  <cp:lastModifiedBy>Nicolas Guetta Jeanrenaud</cp:lastModifiedBy>
  <dcterms:created xsi:type="dcterms:W3CDTF">2018-11-25T20:27:11Z</dcterms:created>
  <dcterms:modified xsi:type="dcterms:W3CDTF">2018-11-26T05:29:28Z</dcterms:modified>
</cp:coreProperties>
</file>