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Google Drive\Calvin 3\Research Documents\"/>
    </mc:Choice>
  </mc:AlternateContent>
  <bookViews>
    <workbookView xWindow="0" yWindow="0" windowWidth="20490" windowHeight="7755"/>
  </bookViews>
  <sheets>
    <sheet name="Materials" sheetId="1" r:id="rId1"/>
    <sheet name="Merit Analys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E18" i="2"/>
  <c r="E17" i="2"/>
  <c r="E13" i="2"/>
  <c r="E14" i="2"/>
  <c r="E15" i="2"/>
  <c r="E16" i="2"/>
  <c r="E12" i="2"/>
  <c r="G19" i="2"/>
  <c r="G17" i="2"/>
  <c r="G18" i="2"/>
  <c r="G13" i="2"/>
  <c r="G14" i="2"/>
  <c r="G15" i="2"/>
  <c r="G16" i="2"/>
  <c r="G12" i="2"/>
  <c r="C19" i="2"/>
  <c r="C17" i="2"/>
  <c r="C18" i="2"/>
  <c r="C13" i="2"/>
  <c r="C14" i="2"/>
  <c r="C15" i="2"/>
  <c r="C16" i="2"/>
  <c r="C12" i="2"/>
  <c r="C2" i="2"/>
  <c r="C5" i="2"/>
  <c r="C6" i="2"/>
  <c r="C3" i="2"/>
  <c r="C9" i="2"/>
  <c r="C8" i="2"/>
  <c r="C7" i="2"/>
  <c r="C4" i="2"/>
  <c r="G2" i="2"/>
  <c r="G6" i="2"/>
  <c r="G4" i="2"/>
  <c r="G9" i="1"/>
  <c r="G8" i="1"/>
  <c r="G7" i="1"/>
  <c r="G6" i="1"/>
  <c r="G5" i="1"/>
  <c r="G4" i="1"/>
  <c r="G3" i="1"/>
  <c r="G2" i="1"/>
  <c r="H12" i="2" l="1"/>
  <c r="H13" i="2"/>
  <c r="H14" i="2"/>
  <c r="H15" i="2"/>
  <c r="H16" i="2"/>
  <c r="H17" i="2"/>
  <c r="H18" i="2"/>
  <c r="H19" i="2"/>
  <c r="G9" i="2"/>
  <c r="G5" i="2"/>
  <c r="G8" i="2"/>
  <c r="G7" i="2"/>
  <c r="G3" i="2"/>
  <c r="E8" i="2"/>
  <c r="E7" i="2"/>
  <c r="E6" i="2"/>
  <c r="H6" i="2" s="1"/>
  <c r="E3" i="2"/>
  <c r="H3" i="2" s="1"/>
  <c r="E2" i="2"/>
  <c r="E5" i="2"/>
  <c r="E9" i="2"/>
  <c r="E4" i="2"/>
  <c r="H4" i="2" s="1"/>
  <c r="H9" i="2" l="1"/>
  <c r="H8" i="2"/>
  <c r="H5" i="2"/>
  <c r="H2" i="2"/>
  <c r="H7" i="2"/>
</calcChain>
</file>

<file path=xl/sharedStrings.xml><?xml version="1.0" encoding="utf-8"?>
<sst xmlns="http://schemas.openxmlformats.org/spreadsheetml/2006/main" count="58" uniqueCount="34">
  <si>
    <t>Material</t>
  </si>
  <si>
    <t>Price per foot (D=6")</t>
  </si>
  <si>
    <t>Density (lbs/in3)</t>
  </si>
  <si>
    <t>Tensile Elongation (%)</t>
  </si>
  <si>
    <t>Water Absorption (%)</t>
  </si>
  <si>
    <t>Delrin</t>
  </si>
  <si>
    <t>Nylon</t>
  </si>
  <si>
    <t>Strength /Density Ratio</t>
  </si>
  <si>
    <t>Acrylic</t>
  </si>
  <si>
    <t>ABS</t>
  </si>
  <si>
    <t>Polycarbonate</t>
  </si>
  <si>
    <t>Tensile Modulus (ksi)</t>
  </si>
  <si>
    <t>Yield Strength (ksi)</t>
  </si>
  <si>
    <t>-</t>
  </si>
  <si>
    <t>AL 2024</t>
  </si>
  <si>
    <t>AL 7075</t>
  </si>
  <si>
    <t>http://asm.matweb.com/search/SpecificMaterial.asp?bassnum=MA7075T6</t>
  </si>
  <si>
    <t>http://asm.matweb.com/search/SpecificMaterial.asp?bassnum=MA2024T4</t>
  </si>
  <si>
    <t>http://asm.matweb.com/search/SpecificMaterial.asp?bassnum=MA6061t6</t>
  </si>
  <si>
    <t>Material Properties</t>
  </si>
  <si>
    <t>http://www.plasticsintl.com/datasheets/Delrin_150.pdf</t>
  </si>
  <si>
    <t>http://www.plasticsintl.com/datasheets/Cast%20Nylon%20Nat%20MD.pdf</t>
  </si>
  <si>
    <t>http://www.plasticsintl.com/datasheets/ABS.pdf</t>
  </si>
  <si>
    <t>http://www.plasticsintl.com/datasheets/Acrylic_Cast.pdf</t>
  </si>
  <si>
    <t>http://www.plasticsintl.com/datasheets/Polycarbonate.pdf</t>
  </si>
  <si>
    <t>Tensile/MAX</t>
  </si>
  <si>
    <t>Ratio/MAX</t>
  </si>
  <si>
    <t>Price/MAX</t>
  </si>
  <si>
    <t>Merit</t>
  </si>
  <si>
    <t>Strength /Density Ratio [75%]</t>
  </si>
  <si>
    <t>Price per foot (D=6") [10%]</t>
  </si>
  <si>
    <t>Tensile Modulus (ksi) [15%]</t>
  </si>
  <si>
    <t>AL 6061</t>
  </si>
  <si>
    <t>1 - Price/MAX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</si>
</sst>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wrapText="1"/>
    </xf>
    <xf numFmtId="2" fontId="0" fillId="0" borderId="0" xfId="0" applyNumberFormat="1"/>
    <xf numFmtId="0" fontId="2" fillId="2" borderId="0" xfId="0" applyFont="1" applyFill="1" applyAlignment="1">
      <alignment wrapText="1"/>
    </xf>
    <xf numFmtId="165" fontId="2" fillId="2" borderId="0" xfId="1" applyNumberFormat="1" applyFont="1" applyFill="1" applyAlignment="1">
      <alignment wrapText="1"/>
    </xf>
    <xf numFmtId="165" fontId="0" fillId="0" borderId="0" xfId="1" applyNumberFormat="1" applyFont="1"/>
    <xf numFmtId="165" fontId="2" fillId="0" borderId="0" xfId="1" applyNumberFormat="1" applyFont="1" applyAlignment="1">
      <alignment wrapText="1"/>
    </xf>
    <xf numFmtId="44" fontId="2" fillId="2" borderId="0" xfId="2" applyFont="1" applyFill="1" applyAlignment="1">
      <alignment wrapText="1"/>
    </xf>
    <xf numFmtId="44" fontId="0" fillId="0" borderId="0" xfId="2" applyFont="1"/>
    <xf numFmtId="0" fontId="0" fillId="0" borderId="0" xfId="0" applyAlignment="1">
      <alignment horizontal="center"/>
    </xf>
    <xf numFmtId="165" fontId="0" fillId="0" borderId="12" xfId="1" applyNumberFormat="1" applyFont="1" applyBorder="1"/>
    <xf numFmtId="165" fontId="0" fillId="0" borderId="13" xfId="1" applyNumberFormat="1" applyFont="1" applyBorder="1"/>
    <xf numFmtId="165" fontId="0" fillId="0" borderId="14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9" xfId="3" applyNumberFormat="1" applyFont="1" applyBorder="1"/>
    <xf numFmtId="164" fontId="0" fillId="0" borderId="20" xfId="3" applyNumberFormat="1" applyFont="1" applyBorder="1"/>
    <xf numFmtId="164" fontId="0" fillId="0" borderId="21" xfId="3" applyNumberFormat="1" applyFont="1" applyBorder="1"/>
    <xf numFmtId="2" fontId="0" fillId="0" borderId="8" xfId="0" applyNumberFormat="1" applyBorder="1"/>
    <xf numFmtId="2" fontId="0" fillId="0" borderId="4" xfId="0" applyNumberFormat="1" applyBorder="1"/>
    <xf numFmtId="164" fontId="0" fillId="0" borderId="5" xfId="3" applyNumberFormat="1" applyFont="1" applyBorder="1"/>
    <xf numFmtId="2" fontId="0" fillId="0" borderId="6" xfId="0" applyNumberFormat="1" applyBorder="1"/>
    <xf numFmtId="164" fontId="0" fillId="0" borderId="7" xfId="3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0" fontId="2" fillId="0" borderId="1" xfId="0" applyFont="1" applyBorder="1" applyAlignment="1">
      <alignment horizontal="center" wrapText="1"/>
    </xf>
    <xf numFmtId="165" fontId="2" fillId="0" borderId="11" xfId="1" applyNumberFormat="1" applyFont="1" applyFill="1" applyBorder="1" applyAlignment="1">
      <alignment horizontal="center" wrapText="1"/>
    </xf>
    <xf numFmtId="165" fontId="2" fillId="0" borderId="18" xfId="1" applyNumberFormat="1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165" fontId="2" fillId="0" borderId="10" xfId="1" applyNumberFormat="1" applyFont="1" applyFill="1" applyBorder="1" applyAlignment="1">
      <alignment horizontal="center" wrapText="1"/>
    </xf>
    <xf numFmtId="165" fontId="2" fillId="0" borderId="1" xfId="1" applyNumberFormat="1" applyFont="1" applyFill="1" applyBorder="1" applyAlignment="1">
      <alignment horizontal="center" wrapText="1"/>
    </xf>
    <xf numFmtId="44" fontId="0" fillId="0" borderId="2" xfId="2" applyFont="1" applyBorder="1"/>
    <xf numFmtId="164" fontId="0" fillId="0" borderId="22" xfId="3" applyNumberFormat="1" applyFont="1" applyBorder="1"/>
    <xf numFmtId="164" fontId="0" fillId="0" borderId="23" xfId="0" applyNumberFormat="1" applyBorder="1"/>
    <xf numFmtId="44" fontId="0" fillId="0" borderId="4" xfId="2" applyFont="1" applyBorder="1"/>
    <xf numFmtId="44" fontId="0" fillId="0" borderId="6" xfId="2" applyFont="1" applyBorder="1"/>
    <xf numFmtId="0" fontId="0" fillId="0" borderId="24" xfId="0" applyBorder="1"/>
    <xf numFmtId="165" fontId="0" fillId="0" borderId="25" xfId="1" applyNumberFormat="1" applyFont="1" applyBorder="1"/>
    <xf numFmtId="164" fontId="0" fillId="0" borderId="26" xfId="3" applyNumberFormat="1" applyFont="1" applyBorder="1"/>
    <xf numFmtId="2" fontId="0" fillId="0" borderId="27" xfId="0" applyNumberFormat="1" applyBorder="1"/>
    <xf numFmtId="164" fontId="0" fillId="0" borderId="28" xfId="3" applyNumberFormat="1" applyFont="1" applyBorder="1"/>
    <xf numFmtId="44" fontId="0" fillId="0" borderId="27" xfId="2" applyFont="1" applyBorder="1"/>
    <xf numFmtId="0" fontId="0" fillId="0" borderId="23" xfId="0" applyBorder="1"/>
    <xf numFmtId="165" fontId="0" fillId="0" borderId="29" xfId="1" applyNumberFormat="1" applyFont="1" applyBorder="1"/>
    <xf numFmtId="2" fontId="0" fillId="0" borderId="2" xfId="0" applyNumberFormat="1" applyBorder="1"/>
    <xf numFmtId="164" fontId="0" fillId="0" borderId="3" xfId="3" applyNumberFormat="1" applyFont="1" applyBorder="1"/>
    <xf numFmtId="164" fontId="0" fillId="0" borderId="30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44" fontId="2" fillId="0" borderId="34" xfId="2" applyFont="1" applyFill="1" applyBorder="1" applyAlignment="1">
      <alignment horizontal="center" wrapText="1"/>
    </xf>
    <xf numFmtId="165" fontId="2" fillId="0" borderId="35" xfId="1" applyNumberFormat="1" applyFont="1" applyFill="1" applyBorder="1" applyAlignment="1">
      <alignment horizontal="center" wrapText="1"/>
    </xf>
    <xf numFmtId="165" fontId="2" fillId="0" borderId="34" xfId="1" applyNumberFormat="1" applyFont="1" applyFill="1" applyBorder="1" applyAlignment="1">
      <alignment horizontal="center" wrapText="1"/>
    </xf>
    <xf numFmtId="0" fontId="2" fillId="0" borderId="36" xfId="0" applyFont="1" applyFill="1" applyBorder="1" applyAlignment="1">
      <alignment horizontal="center" wrapText="1"/>
    </xf>
    <xf numFmtId="165" fontId="2" fillId="0" borderId="37" xfId="1" applyNumberFormat="1" applyFont="1" applyFill="1" applyBorder="1" applyAlignment="1">
      <alignment horizontal="center" wrapText="1"/>
    </xf>
    <xf numFmtId="165" fontId="2" fillId="0" borderId="38" xfId="1" applyNumberFormat="1" applyFont="1" applyFill="1" applyBorder="1" applyAlignment="1">
      <alignment horizontal="center" wrapText="1"/>
    </xf>
    <xf numFmtId="44" fontId="2" fillId="0" borderId="36" xfId="2" applyFont="1" applyFill="1" applyBorder="1" applyAlignment="1">
      <alignment horizontal="center" wrapText="1"/>
    </xf>
    <xf numFmtId="0" fontId="2" fillId="0" borderId="38" xfId="0" applyFont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D20" sqref="D20"/>
    </sheetView>
  </sheetViews>
  <sheetFormatPr defaultRowHeight="15" x14ac:dyDescent="0.25"/>
  <cols>
    <col min="1" max="1" width="13.85546875" bestFit="1" customWidth="1"/>
    <col min="2" max="2" width="13.7109375" style="5" bestFit="1" customWidth="1"/>
    <col min="3" max="3" width="13.7109375" style="5" customWidth="1"/>
    <col min="4" max="4" width="14" bestFit="1" customWidth="1"/>
    <col min="5" max="5" width="14.42578125" bestFit="1" customWidth="1"/>
    <col min="6" max="6" width="8.5703125" bestFit="1" customWidth="1"/>
    <col min="7" max="7" width="13.7109375" bestFit="1" customWidth="1"/>
    <col min="8" max="8" width="10.85546875" style="8" bestFit="1" customWidth="1"/>
    <col min="10" max="10" width="69.28515625" bestFit="1" customWidth="1"/>
  </cols>
  <sheetData>
    <row r="1" spans="1:10" s="1" customFormat="1" ht="30" customHeight="1" x14ac:dyDescent="0.25">
      <c r="A1" s="1" t="s">
        <v>0</v>
      </c>
      <c r="B1" s="6" t="s">
        <v>12</v>
      </c>
      <c r="C1" s="4" t="s">
        <v>11</v>
      </c>
      <c r="D1" s="1" t="s">
        <v>3</v>
      </c>
      <c r="E1" s="1" t="s">
        <v>4</v>
      </c>
      <c r="F1" s="1" t="s">
        <v>2</v>
      </c>
      <c r="G1" s="3" t="s">
        <v>7</v>
      </c>
      <c r="H1" s="7" t="s">
        <v>1</v>
      </c>
      <c r="J1" s="1" t="s">
        <v>19</v>
      </c>
    </row>
    <row r="2" spans="1:10" x14ac:dyDescent="0.25">
      <c r="A2" t="s">
        <v>5</v>
      </c>
      <c r="B2" s="5">
        <v>11.1</v>
      </c>
      <c r="C2" s="5">
        <v>450</v>
      </c>
      <c r="D2">
        <v>25</v>
      </c>
      <c r="E2">
        <v>0.25</v>
      </c>
      <c r="F2">
        <v>5.1299999999999998E-2</v>
      </c>
      <c r="G2" s="2">
        <f t="shared" ref="G2:G9" si="0">B2/F2</f>
        <v>216.37426900584796</v>
      </c>
      <c r="H2" s="8">
        <v>127.52</v>
      </c>
      <c r="J2" t="s">
        <v>20</v>
      </c>
    </row>
    <row r="3" spans="1:10" x14ac:dyDescent="0.25">
      <c r="A3" t="s">
        <v>6</v>
      </c>
      <c r="B3" s="5">
        <v>10</v>
      </c>
      <c r="C3" s="5">
        <v>450</v>
      </c>
      <c r="D3">
        <v>25</v>
      </c>
      <c r="E3">
        <v>0.55000000000000004</v>
      </c>
      <c r="F3">
        <v>4.2000000000000003E-2</v>
      </c>
      <c r="G3" s="2">
        <f t="shared" si="0"/>
        <v>238.09523809523807</v>
      </c>
      <c r="H3" s="8">
        <v>95.81</v>
      </c>
      <c r="J3" t="s">
        <v>21</v>
      </c>
    </row>
    <row r="4" spans="1:10" x14ac:dyDescent="0.25">
      <c r="A4" t="s">
        <v>8</v>
      </c>
      <c r="B4" s="5">
        <v>8</v>
      </c>
      <c r="C4" s="5">
        <v>350</v>
      </c>
      <c r="D4">
        <v>2.7</v>
      </c>
      <c r="E4">
        <v>0.4</v>
      </c>
      <c r="F4">
        <v>4.2999999999999997E-2</v>
      </c>
      <c r="G4" s="2">
        <f t="shared" si="0"/>
        <v>186.04651162790699</v>
      </c>
      <c r="H4" s="8">
        <v>48.48</v>
      </c>
      <c r="J4" t="s">
        <v>23</v>
      </c>
    </row>
    <row r="5" spans="1:10" x14ac:dyDescent="0.25">
      <c r="A5" t="s">
        <v>9</v>
      </c>
      <c r="B5" s="5">
        <v>6</v>
      </c>
      <c r="C5" s="5">
        <v>335</v>
      </c>
      <c r="D5">
        <v>20</v>
      </c>
      <c r="E5" s="9" t="s">
        <v>13</v>
      </c>
      <c r="F5">
        <v>3.7600000000000001E-2</v>
      </c>
      <c r="G5" s="2">
        <f t="shared" si="0"/>
        <v>159.57446808510639</v>
      </c>
      <c r="H5" s="8">
        <v>148.93</v>
      </c>
      <c r="J5" t="s">
        <v>22</v>
      </c>
    </row>
    <row r="6" spans="1:10" x14ac:dyDescent="0.25">
      <c r="A6" t="s">
        <v>10</v>
      </c>
      <c r="B6" s="5">
        <v>9</v>
      </c>
      <c r="C6" s="5">
        <v>345</v>
      </c>
      <c r="D6">
        <v>110</v>
      </c>
      <c r="E6">
        <v>0.15</v>
      </c>
      <c r="F6">
        <v>4.2999999999999997E-2</v>
      </c>
      <c r="G6" s="2">
        <f t="shared" si="0"/>
        <v>209.30232558139537</v>
      </c>
      <c r="H6" s="8">
        <v>30.76</v>
      </c>
      <c r="J6" t="s">
        <v>24</v>
      </c>
    </row>
    <row r="7" spans="1:10" x14ac:dyDescent="0.25">
      <c r="A7" t="s">
        <v>32</v>
      </c>
      <c r="B7" s="5">
        <v>42</v>
      </c>
      <c r="C7" s="5">
        <v>10000</v>
      </c>
      <c r="D7">
        <v>11</v>
      </c>
      <c r="E7">
        <v>0</v>
      </c>
      <c r="F7">
        <v>9.8000000000000004E-2</v>
      </c>
      <c r="G7" s="2">
        <f t="shared" si="0"/>
        <v>428.57142857142856</v>
      </c>
      <c r="H7" s="8">
        <v>197</v>
      </c>
      <c r="J7" t="s">
        <v>18</v>
      </c>
    </row>
    <row r="8" spans="1:10" x14ac:dyDescent="0.25">
      <c r="A8" t="s">
        <v>14</v>
      </c>
      <c r="B8" s="5">
        <v>47</v>
      </c>
      <c r="C8" s="5">
        <v>10600</v>
      </c>
      <c r="D8">
        <v>11</v>
      </c>
      <c r="E8">
        <v>0</v>
      </c>
      <c r="F8">
        <v>0.1</v>
      </c>
      <c r="G8" s="2">
        <f t="shared" si="0"/>
        <v>470</v>
      </c>
      <c r="H8" s="8">
        <v>255.34</v>
      </c>
      <c r="J8" t="s">
        <v>17</v>
      </c>
    </row>
    <row r="9" spans="1:10" x14ac:dyDescent="0.25">
      <c r="A9" t="s">
        <v>15</v>
      </c>
      <c r="B9" s="5">
        <v>73</v>
      </c>
      <c r="C9" s="5">
        <v>10400</v>
      </c>
      <c r="D9">
        <v>11</v>
      </c>
      <c r="E9">
        <v>0</v>
      </c>
      <c r="F9">
        <v>0.10199999999999999</v>
      </c>
      <c r="G9" s="2">
        <f t="shared" si="0"/>
        <v>715.68627450980398</v>
      </c>
      <c r="H9" s="8">
        <v>368.31</v>
      </c>
      <c r="J9" t="s">
        <v>16</v>
      </c>
    </row>
    <row r="10" spans="1:10" x14ac:dyDescent="0.25">
      <c r="G1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8" sqref="E8"/>
    </sheetView>
  </sheetViews>
  <sheetFormatPr defaultRowHeight="15" x14ac:dyDescent="0.25"/>
  <cols>
    <col min="1" max="1" width="13.85546875" bestFit="1" customWidth="1"/>
    <col min="2" max="2" width="13.28515625" style="5" bestFit="1" customWidth="1"/>
    <col min="3" max="3" width="13.28515625" style="5" customWidth="1"/>
    <col min="4" max="4" width="13.7109375" bestFit="1" customWidth="1"/>
    <col min="5" max="5" width="13.7109375" customWidth="1"/>
    <col min="6" max="6" width="10.85546875" style="8" bestFit="1" customWidth="1"/>
    <col min="7" max="7" width="11" bestFit="1" customWidth="1"/>
    <col min="11" max="11" width="13.28515625" bestFit="1" customWidth="1"/>
    <col min="12" max="12" width="13.140625" bestFit="1" customWidth="1"/>
    <col min="13" max="13" width="13.7109375" bestFit="1" customWidth="1"/>
    <col min="14" max="14" width="11.140625" bestFit="1" customWidth="1"/>
    <col min="15" max="15" width="10.85546875" bestFit="1" customWidth="1"/>
    <col min="16" max="16" width="11" bestFit="1" customWidth="1"/>
  </cols>
  <sheetData>
    <row r="1" spans="1:8" ht="45.75" thickBot="1" x14ac:dyDescent="0.3">
      <c r="A1" s="26" t="s">
        <v>0</v>
      </c>
      <c r="B1" s="27" t="s">
        <v>31</v>
      </c>
      <c r="C1" s="28" t="s">
        <v>25</v>
      </c>
      <c r="D1" s="29" t="s">
        <v>29</v>
      </c>
      <c r="E1" s="30" t="s">
        <v>26</v>
      </c>
      <c r="F1" s="51" t="s">
        <v>30</v>
      </c>
      <c r="G1" s="52" t="s">
        <v>27</v>
      </c>
      <c r="H1" s="31" t="s">
        <v>28</v>
      </c>
    </row>
    <row r="2" spans="1:8" x14ac:dyDescent="0.25">
      <c r="A2" s="13" t="s">
        <v>6</v>
      </c>
      <c r="B2" s="10">
        <v>450</v>
      </c>
      <c r="C2" s="16">
        <f t="shared" ref="C2:C9" si="0">B2/MAX(B:B)</f>
        <v>4.2452830188679243E-2</v>
      </c>
      <c r="D2" s="19">
        <v>238.09523809523807</v>
      </c>
      <c r="E2" s="16">
        <f t="shared" ref="E2:E9" si="1">D2/MAX(D:D)</f>
        <v>0.33268101761252439</v>
      </c>
      <c r="F2" s="32">
        <v>95.81</v>
      </c>
      <c r="G2" s="46">
        <f>1-F2/MAX(F:F)</f>
        <v>0.73986587385626246</v>
      </c>
      <c r="H2" s="47">
        <f t="shared" ref="H2:H9" si="2">0.15*C2+0.75*E2+0.1*G2</f>
        <v>0.32986527512332142</v>
      </c>
    </row>
    <row r="3" spans="1:8" x14ac:dyDescent="0.25">
      <c r="A3" s="14" t="s">
        <v>10</v>
      </c>
      <c r="B3" s="11">
        <v>345</v>
      </c>
      <c r="C3" s="17">
        <f t="shared" si="0"/>
        <v>3.2547169811320754E-2</v>
      </c>
      <c r="D3" s="20">
        <v>209.30232558139537</v>
      </c>
      <c r="E3" s="17">
        <f t="shared" si="1"/>
        <v>0.29244982478496334</v>
      </c>
      <c r="F3" s="35">
        <v>30.76</v>
      </c>
      <c r="G3" s="21">
        <f>1-F3/MAX(F:F)</f>
        <v>0.9164833971382802</v>
      </c>
      <c r="H3" s="48">
        <f t="shared" si="2"/>
        <v>0.31586778377424862</v>
      </c>
    </row>
    <row r="4" spans="1:8" x14ac:dyDescent="0.25">
      <c r="A4" s="14" t="s">
        <v>5</v>
      </c>
      <c r="B4" s="11">
        <v>450</v>
      </c>
      <c r="C4" s="17">
        <f t="shared" si="0"/>
        <v>4.2452830188679243E-2</v>
      </c>
      <c r="D4" s="20">
        <v>216.37426900584796</v>
      </c>
      <c r="E4" s="17">
        <f t="shared" si="1"/>
        <v>0.30233117039173274</v>
      </c>
      <c r="F4" s="35">
        <v>127.52</v>
      </c>
      <c r="G4" s="21">
        <f>1-F4/MAX(F:F)</f>
        <v>0.65376992207651163</v>
      </c>
      <c r="H4" s="48">
        <f t="shared" si="2"/>
        <v>0.2984932945297526</v>
      </c>
    </row>
    <row r="5" spans="1:8" x14ac:dyDescent="0.25">
      <c r="A5" s="14" t="s">
        <v>8</v>
      </c>
      <c r="B5" s="11">
        <v>350</v>
      </c>
      <c r="C5" s="17">
        <f t="shared" si="0"/>
        <v>3.3018867924528301E-2</v>
      </c>
      <c r="D5" s="20">
        <v>186.04651162790699</v>
      </c>
      <c r="E5" s="17">
        <f t="shared" si="1"/>
        <v>0.25995539980885635</v>
      </c>
      <c r="F5" s="35">
        <v>48.48</v>
      </c>
      <c r="G5" s="21">
        <f>1-F5/MAX(F:F)</f>
        <v>0.86837175205669137</v>
      </c>
      <c r="H5" s="48">
        <f t="shared" si="2"/>
        <v>0.28675655525099064</v>
      </c>
    </row>
    <row r="6" spans="1:8" ht="15.75" thickBot="1" x14ac:dyDescent="0.3">
      <c r="A6" s="37" t="s">
        <v>9</v>
      </c>
      <c r="B6" s="38">
        <v>335</v>
      </c>
      <c r="C6" s="39">
        <f t="shared" si="0"/>
        <v>3.160377358490566E-2</v>
      </c>
      <c r="D6" s="40">
        <v>159.57446808510639</v>
      </c>
      <c r="E6" s="39">
        <f t="shared" si="1"/>
        <v>0.2229670649956281</v>
      </c>
      <c r="F6" s="42">
        <v>148.93</v>
      </c>
      <c r="G6" s="41">
        <f>1-F6/MAX(F:F)</f>
        <v>0.59563954277646547</v>
      </c>
      <c r="H6" s="49">
        <f t="shared" si="2"/>
        <v>0.23152981906210346</v>
      </c>
    </row>
    <row r="7" spans="1:8" x14ac:dyDescent="0.25">
      <c r="A7" s="43" t="s">
        <v>15</v>
      </c>
      <c r="B7" s="44">
        <v>10400</v>
      </c>
      <c r="C7" s="33">
        <f t="shared" si="0"/>
        <v>0.98113207547169812</v>
      </c>
      <c r="D7" s="45">
        <v>715.68627450980398</v>
      </c>
      <c r="E7" s="33">
        <f t="shared" si="1"/>
        <v>1</v>
      </c>
      <c r="F7" s="32">
        <v>368.31</v>
      </c>
      <c r="G7" s="46">
        <f t="shared" ref="G7:G9" si="3">1-F7/MAX(F:F)</f>
        <v>0</v>
      </c>
      <c r="H7" s="47">
        <f t="shared" si="2"/>
        <v>0.89716981132075468</v>
      </c>
    </row>
    <row r="8" spans="1:8" x14ac:dyDescent="0.25">
      <c r="A8" s="14" t="s">
        <v>14</v>
      </c>
      <c r="B8" s="11">
        <v>10600</v>
      </c>
      <c r="C8" s="17">
        <f t="shared" si="0"/>
        <v>1</v>
      </c>
      <c r="D8" s="20">
        <v>470</v>
      </c>
      <c r="E8" s="17">
        <f t="shared" si="1"/>
        <v>0.65671232876712327</v>
      </c>
      <c r="F8" s="35">
        <v>255.34</v>
      </c>
      <c r="G8" s="21">
        <f t="shared" si="3"/>
        <v>0.30672531291575034</v>
      </c>
      <c r="H8" s="48">
        <f t="shared" si="2"/>
        <v>0.67320677786691741</v>
      </c>
    </row>
    <row r="9" spans="1:8" ht="15.75" thickBot="1" x14ac:dyDescent="0.3">
      <c r="A9" s="15" t="s">
        <v>32</v>
      </c>
      <c r="B9" s="12">
        <v>10000</v>
      </c>
      <c r="C9" s="18">
        <f t="shared" si="0"/>
        <v>0.94339622641509435</v>
      </c>
      <c r="D9" s="22">
        <v>428.57142857142856</v>
      </c>
      <c r="E9" s="18">
        <f t="shared" si="1"/>
        <v>0.598825831702544</v>
      </c>
      <c r="F9" s="36">
        <v>197</v>
      </c>
      <c r="G9" s="23">
        <f t="shared" si="3"/>
        <v>0.46512448752409652</v>
      </c>
      <c r="H9" s="50">
        <f t="shared" si="2"/>
        <v>0.63714125649158182</v>
      </c>
    </row>
    <row r="10" spans="1:8" ht="15.75" thickBot="1" x14ac:dyDescent="0.3"/>
    <row r="11" spans="1:8" ht="45.75" thickBot="1" x14ac:dyDescent="0.3">
      <c r="A11" s="58" t="s">
        <v>0</v>
      </c>
      <c r="B11" s="53" t="s">
        <v>31</v>
      </c>
      <c r="C11" s="55" t="s">
        <v>25</v>
      </c>
      <c r="D11" s="54" t="s">
        <v>29</v>
      </c>
      <c r="E11" s="55" t="s">
        <v>26</v>
      </c>
      <c r="F11" s="57" t="s">
        <v>30</v>
      </c>
      <c r="G11" s="55" t="s">
        <v>33</v>
      </c>
      <c r="H11" s="56" t="s">
        <v>28</v>
      </c>
    </row>
    <row r="12" spans="1:8" x14ac:dyDescent="0.25">
      <c r="A12" s="43" t="s">
        <v>6</v>
      </c>
      <c r="B12" s="44">
        <v>450</v>
      </c>
      <c r="C12" s="46">
        <f>B12/MAX(B$12:B$16)</f>
        <v>1</v>
      </c>
      <c r="D12" s="45">
        <v>238.09523809523807</v>
      </c>
      <c r="E12" s="46">
        <f>D12/MAX(D$12:D$16)</f>
        <v>1</v>
      </c>
      <c r="F12" s="32">
        <v>95.81</v>
      </c>
      <c r="G12" s="46">
        <f>1-F12/MAX(F$12:F$16)</f>
        <v>0.35667763378768547</v>
      </c>
      <c r="H12" s="34">
        <f t="shared" ref="H12:H19" si="4">0.15*C12+0.75*E12+0.1*G12</f>
        <v>0.93566776337876856</v>
      </c>
    </row>
    <row r="13" spans="1:8" x14ac:dyDescent="0.25">
      <c r="A13" s="14" t="s">
        <v>10</v>
      </c>
      <c r="B13" s="11">
        <v>345</v>
      </c>
      <c r="C13" s="21">
        <f>B13/MAX(B$12:B$16)</f>
        <v>0.76666666666666672</v>
      </c>
      <c r="D13" s="20">
        <v>209.30232558139537</v>
      </c>
      <c r="E13" s="21">
        <f>D13/MAX(D$12:D$16)</f>
        <v>0.87906976744186061</v>
      </c>
      <c r="F13" s="35">
        <v>30.76</v>
      </c>
      <c r="G13" s="21">
        <f>1-F13/MAX(F$12:F$16)</f>
        <v>0.79346001477204053</v>
      </c>
      <c r="H13" s="24">
        <f t="shared" si="4"/>
        <v>0.8536483270585995</v>
      </c>
    </row>
    <row r="14" spans="1:8" x14ac:dyDescent="0.25">
      <c r="A14" s="14" t="s">
        <v>5</v>
      </c>
      <c r="B14" s="11">
        <v>450</v>
      </c>
      <c r="C14" s="21">
        <f>B14/MAX(B$12:B$16)</f>
        <v>1</v>
      </c>
      <c r="D14" s="20">
        <v>216.37426900584796</v>
      </c>
      <c r="E14" s="21">
        <f>D14/MAX(D$12:D$16)</f>
        <v>0.90877192982456156</v>
      </c>
      <c r="F14" s="35">
        <v>127.52</v>
      </c>
      <c r="G14" s="21">
        <f>1-F14/MAX(F$12:F$16)</f>
        <v>0.1437588128651045</v>
      </c>
      <c r="H14" s="24">
        <f t="shared" si="4"/>
        <v>0.84595482865493166</v>
      </c>
    </row>
    <row r="15" spans="1:8" x14ac:dyDescent="0.25">
      <c r="A15" s="14" t="s">
        <v>8</v>
      </c>
      <c r="B15" s="11">
        <v>350</v>
      </c>
      <c r="C15" s="21">
        <f>B15/MAX(B$12:B$16)</f>
        <v>0.77777777777777779</v>
      </c>
      <c r="D15" s="20">
        <v>186.04651162790699</v>
      </c>
      <c r="E15" s="21">
        <f>D15/MAX(D$12:D$16)</f>
        <v>0.7813953488372094</v>
      </c>
      <c r="F15" s="35">
        <v>48.48</v>
      </c>
      <c r="G15" s="21">
        <f>1-F15/MAX(F$12:F$16)</f>
        <v>0.6744779426576244</v>
      </c>
      <c r="H15" s="24">
        <f t="shared" si="4"/>
        <v>0.77016097256033611</v>
      </c>
    </row>
    <row r="16" spans="1:8" ht="15.75" thickBot="1" x14ac:dyDescent="0.3">
      <c r="A16" s="15" t="s">
        <v>9</v>
      </c>
      <c r="B16" s="12">
        <v>335</v>
      </c>
      <c r="C16" s="23">
        <f>B16/MAX(B$12:B$16)</f>
        <v>0.74444444444444446</v>
      </c>
      <c r="D16" s="22">
        <v>159.57446808510639</v>
      </c>
      <c r="E16" s="23">
        <f>D16/MAX(D$12:D$16)</f>
        <v>0.67021276595744694</v>
      </c>
      <c r="F16" s="36">
        <v>148.93</v>
      </c>
      <c r="G16" s="23">
        <f>1-F16/MAX(F$12:F$16)</f>
        <v>0</v>
      </c>
      <c r="H16" s="25">
        <f t="shared" si="4"/>
        <v>0.61432624113475187</v>
      </c>
    </row>
    <row r="17" spans="1:8" x14ac:dyDescent="0.25">
      <c r="A17" s="43" t="s">
        <v>15</v>
      </c>
      <c r="B17" s="44">
        <v>10400</v>
      </c>
      <c r="C17" s="46">
        <f>B17/MAX(B$17:B$19)</f>
        <v>0.98113207547169812</v>
      </c>
      <c r="D17" s="45">
        <v>715.68627450980398</v>
      </c>
      <c r="E17" s="46">
        <f>D17/MAX(D$17:D$19)</f>
        <v>1</v>
      </c>
      <c r="F17" s="32">
        <v>368.31</v>
      </c>
      <c r="G17" s="46">
        <f>1-F17/MAX(F$17:F$19)</f>
        <v>0</v>
      </c>
      <c r="H17" s="34">
        <f t="shared" si="4"/>
        <v>0.89716981132075468</v>
      </c>
    </row>
    <row r="18" spans="1:8" x14ac:dyDescent="0.25">
      <c r="A18" s="14" t="s">
        <v>14</v>
      </c>
      <c r="B18" s="11">
        <v>10600</v>
      </c>
      <c r="C18" s="21">
        <f>B18/MAX(B$17:B$19)</f>
        <v>1</v>
      </c>
      <c r="D18" s="20">
        <v>470</v>
      </c>
      <c r="E18" s="21">
        <f>D18/MAX(D$17:D$19)</f>
        <v>0.65671232876712327</v>
      </c>
      <c r="F18" s="35">
        <v>255.34</v>
      </c>
      <c r="G18" s="21">
        <f>1-F18/MAX(F$17:F$19)</f>
        <v>0.30672531291575034</v>
      </c>
      <c r="H18" s="24">
        <f t="shared" si="4"/>
        <v>0.67320677786691741</v>
      </c>
    </row>
    <row r="19" spans="1:8" ht="15.75" thickBot="1" x14ac:dyDescent="0.3">
      <c r="A19" s="15" t="s">
        <v>32</v>
      </c>
      <c r="B19" s="12">
        <v>10000</v>
      </c>
      <c r="C19" s="23">
        <f>B19/MAX(B$17:B$19)</f>
        <v>0.94339622641509435</v>
      </c>
      <c r="D19" s="22">
        <v>428.57142857142856</v>
      </c>
      <c r="E19" s="23">
        <f>D19/MAX(D$17:D$19)</f>
        <v>0.598825831702544</v>
      </c>
      <c r="F19" s="36">
        <v>197</v>
      </c>
      <c r="G19" s="23">
        <f>1-F19/MAX(F$17:F$19)</f>
        <v>0.46512448752409652</v>
      </c>
      <c r="H19" s="25">
        <f t="shared" si="4"/>
        <v>0.63714125649158182</v>
      </c>
    </row>
  </sheetData>
  <sortState ref="A17:H19">
    <sortCondition descending="1" ref="H17:H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</vt:lpstr>
      <vt:lpstr>Merit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2015-09-03T18:57:46Z</dcterms:created>
  <dcterms:modified xsi:type="dcterms:W3CDTF">2015-09-08T19:06:28Z</dcterms:modified>
</cp:coreProperties>
</file>