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00000"/>
    <numFmt numFmtId="165" formatCode="0.0"/>
    <numFmt numFmtId="166" formatCode="0.00000"/>
    <numFmt numFmtId="167" formatCode="General_)"/>
    <numFmt numFmtId="168" formatCode="0.000"/>
    <numFmt numFmtId="169" formatCode="_-* #,##0.00_-;\-* #,##0.00_-;_-* &quot;-&quot;??_-;_-@_-"/>
    <numFmt numFmtId="170" formatCode="0.0000"/>
  </numFmts>
  <fonts count="28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family val="2"/>
      <color theme="1"/>
      <sz val="8"/>
      <scheme val="minor"/>
    </font>
    <font>
      <name val="Calibri"/>
      <charset val="204"/>
      <family val="2"/>
      <b val="1"/>
      <i val="1"/>
      <color theme="1"/>
      <sz val="8"/>
      <scheme val="minor"/>
    </font>
    <font>
      <name val="Arial Cyr"/>
      <charset val="204"/>
      <family val="2"/>
      <b val="1"/>
      <sz val="8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theme="1"/>
      <sz val="10"/>
      <scheme val="minor"/>
    </font>
    <font>
      <name val="Calibri"/>
      <charset val="204"/>
      <family val="2"/>
      <color indexed="8"/>
      <sz val="10"/>
    </font>
    <font>
      <name val="Calibri"/>
      <family val="2"/>
      <color theme="1"/>
      <sz val="11"/>
      <scheme val="minor"/>
    </font>
    <font>
      <name val="Calibri"/>
      <charset val="204"/>
      <family val="2"/>
      <i val="1"/>
      <color theme="1"/>
      <sz val="11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24" fillId="0" borderId="0"/>
    <xf numFmtId="0" fontId="1" fillId="0" borderId="0"/>
    <xf numFmtId="0" fontId="8" fillId="0" borderId="0"/>
    <xf numFmtId="0" fontId="1" fillId="0" borderId="0"/>
    <xf numFmtId="43" fontId="24" fillId="0" borderId="0"/>
  </cellStyleXfs>
  <cellXfs count="174">
    <xf numFmtId="0" fontId="0" fillId="0" borderId="0" pivotButton="0" quotePrefix="0" xfId="0"/>
    <xf numFmtId="0" fontId="4" fillId="0" borderId="0" pivotButton="0" quotePrefix="0" xfId="0"/>
    <xf numFmtId="0" fontId="7" fillId="0" borderId="0" pivotButton="0" quotePrefix="0" xfId="1"/>
    <xf numFmtId="0" fontId="6" fillId="0" borderId="0" applyAlignment="1" pivotButton="0" quotePrefix="1" xfId="2">
      <alignment horizontal="left"/>
    </xf>
    <xf numFmtId="0" fontId="7" fillId="0" borderId="0" applyAlignment="1" pivotButton="0" quotePrefix="1" xfId="2">
      <alignment horizontal="left"/>
    </xf>
    <xf numFmtId="0" fontId="6" fillId="0" borderId="0" applyAlignment="1" pivotButton="0" quotePrefix="0" xfId="2">
      <alignment horizontal="left"/>
    </xf>
    <xf numFmtId="0" fontId="7" fillId="0" borderId="0" applyAlignment="1" pivotButton="0" quotePrefix="0" xfId="2">
      <alignment horizontal="left"/>
    </xf>
    <xf numFmtId="0" fontId="11" fillId="0" borderId="0" pivotButton="0" quotePrefix="0" xfId="0"/>
    <xf numFmtId="0" fontId="7" fillId="0" borderId="0" applyProtection="1" pivotButton="0" quotePrefix="0" xfId="2">
      <protection locked="0" hidden="0"/>
    </xf>
    <xf numFmtId="0" fontId="7" fillId="0" borderId="0" pivotButton="0" quotePrefix="0" xfId="0"/>
    <xf numFmtId="0" fontId="7" fillId="0" borderId="0" pivotButton="0" quotePrefix="0" xfId="2"/>
    <xf numFmtId="0" fontId="9" fillId="0" borderId="0" pivotButton="0" quotePrefix="0" xfId="1"/>
    <xf numFmtId="0" fontId="12" fillId="0" borderId="0" applyAlignment="1" pivotButton="0" quotePrefix="0" xfId="1">
      <alignment horizontal="left"/>
    </xf>
    <xf numFmtId="0" fontId="12" fillId="0" borderId="0" applyProtection="1" pivotButton="0" quotePrefix="0" xfId="2">
      <protection locked="0" hidden="0"/>
    </xf>
    <xf numFmtId="0" fontId="9" fillId="0" borderId="0" applyAlignment="1" pivotButton="0" quotePrefix="1" xfId="2">
      <alignment horizontal="left"/>
    </xf>
    <xf numFmtId="0" fontId="12" fillId="0" borderId="0" applyAlignment="1" pivotButton="0" quotePrefix="1" xfId="2">
      <alignment horizontal="left"/>
    </xf>
    <xf numFmtId="0" fontId="9" fillId="0" borderId="0" applyAlignment="1" pivotButton="0" quotePrefix="0" xfId="2">
      <alignment horizontal="left"/>
    </xf>
    <xf numFmtId="0" fontId="12" fillId="0" borderId="0" applyAlignment="1" pivotButton="0" quotePrefix="0" xfId="2">
      <alignment horizontal="left"/>
    </xf>
    <xf numFmtId="0" fontId="9" fillId="0" borderId="0" applyAlignment="1" pivotButton="0" quotePrefix="0" xfId="1">
      <alignment horizontal="left"/>
    </xf>
    <xf numFmtId="0" fontId="9" fillId="0" borderId="0" applyAlignment="1" pivotButton="0" quotePrefix="0" xfId="1">
      <alignment wrapText="1"/>
    </xf>
    <xf numFmtId="0" fontId="9" fillId="0" borderId="0" pivotButton="0" quotePrefix="0" xfId="2"/>
    <xf numFmtId="0" fontId="12" fillId="0" borderId="0" pivotButton="0" quotePrefix="0" xfId="2"/>
    <xf numFmtId="0" fontId="9" fillId="0" borderId="0" applyAlignment="1" pivotButton="0" quotePrefix="0" xfId="2">
      <alignment horizontal="right"/>
    </xf>
    <xf numFmtId="0" fontId="12" fillId="0" borderId="0" pivotButton="0" quotePrefix="0" xfId="0"/>
    <xf numFmtId="0" fontId="9" fillId="0" borderId="0" applyAlignment="1" applyProtection="1" pivotButton="0" quotePrefix="0" xfId="0">
      <alignment horizontal="left"/>
      <protection locked="0" hidden="0"/>
    </xf>
    <xf numFmtId="0" fontId="9" fillId="0" borderId="0" pivotButton="0" quotePrefix="0" xfId="0"/>
    <xf numFmtId="0" fontId="9" fillId="0" borderId="0" applyAlignment="1" pivotButton="0" quotePrefix="0" xfId="0">
      <alignment horizontal="left" vertical="center"/>
    </xf>
    <xf numFmtId="0" fontId="9" fillId="0" borderId="0" applyAlignment="1" pivotButton="0" quotePrefix="1" xfId="0">
      <alignment horizontal="left"/>
    </xf>
    <xf numFmtId="0" fontId="3" fillId="0" borderId="0" applyAlignment="1" pivotButton="0" quotePrefix="0" xfId="0">
      <alignment horizontal="center" vertical="center" wrapText="1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164" fontId="13" fillId="0" borderId="0" pivotButton="0" quotePrefix="0" xfId="0"/>
    <xf numFmtId="1" fontId="5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0" fillId="0" borderId="0" applyAlignment="1" pivotButton="0" quotePrefix="0" xfId="0">
      <alignment wrapText="1"/>
    </xf>
    <xf numFmtId="0" fontId="16" fillId="0" borderId="2" applyAlignment="1" pivotButton="0" quotePrefix="0" xfId="0">
      <alignment horizontal="center" vertical="center"/>
    </xf>
    <xf numFmtId="0" fontId="16" fillId="2" borderId="2" applyAlignment="1" pivotButton="0" quotePrefix="0" xfId="0">
      <alignment horizontal="center" vertical="center"/>
    </xf>
    <xf numFmtId="0" fontId="16" fillId="0" borderId="3" pivotButton="0" quotePrefix="0" xfId="0"/>
    <xf numFmtId="0" fontId="16" fillId="0" borderId="4" pivotButton="0" quotePrefix="0" xfId="0"/>
    <xf numFmtId="0" fontId="16" fillId="0" borderId="2" pivotButton="0" quotePrefix="0" xfId="0"/>
    <xf numFmtId="0" fontId="16" fillId="0" borderId="5" applyAlignment="1" pivotButton="0" quotePrefix="0" xfId="0">
      <alignment horizontal="center"/>
    </xf>
    <xf numFmtId="0" fontId="16" fillId="0" borderId="1" applyAlignment="1" pivotButton="0" quotePrefix="0" xfId="0">
      <alignment horizontal="center"/>
    </xf>
    <xf numFmtId="165" fontId="16" fillId="2" borderId="1" applyAlignment="1" pivotButton="0" quotePrefix="0" xfId="0">
      <alignment horizontal="center"/>
    </xf>
    <xf numFmtId="0" fontId="18" fillId="0" borderId="0" pivotButton="0" quotePrefix="0" xfId="0"/>
    <xf numFmtId="0" fontId="18" fillId="0" borderId="6" pivotButton="0" quotePrefix="0" xfId="0"/>
    <xf numFmtId="0" fontId="18" fillId="0" borderId="7" pivotButton="0" quotePrefix="0" xfId="0"/>
    <xf numFmtId="0" fontId="18" fillId="0" borderId="8" pivotButton="0" quotePrefix="0" xfId="0"/>
    <xf numFmtId="1" fontId="17" fillId="3" borderId="5" applyAlignment="1" pivotButton="0" quotePrefix="0" xfId="0">
      <alignment horizontal="center"/>
    </xf>
    <xf numFmtId="0" fontId="19" fillId="0" borderId="0" pivotButton="0" quotePrefix="0" xfId="0"/>
    <xf numFmtId="0" fontId="16" fillId="0" borderId="0" pivotButton="0" quotePrefix="0" xfId="0"/>
    <xf numFmtId="0" fontId="16" fillId="0" borderId="9" pivotButton="0" quotePrefix="0" xfId="0"/>
    <xf numFmtId="0" fontId="16" fillId="0" borderId="10" pivotButton="0" quotePrefix="0" xfId="0"/>
    <xf numFmtId="0" fontId="16" fillId="0" borderId="11" pivotButton="0" quotePrefix="0" xfId="0"/>
    <xf numFmtId="1" fontId="16" fillId="0" borderId="5" applyAlignment="1" pivotButton="0" quotePrefix="0" xfId="0">
      <alignment horizontal="center"/>
    </xf>
    <xf numFmtId="1" fontId="16" fillId="0" borderId="12" applyAlignment="1" pivotButton="0" quotePrefix="0" xfId="0">
      <alignment horizontal="center"/>
    </xf>
    <xf numFmtId="0" fontId="16" fillId="0" borderId="1" applyAlignment="1" pivotButton="0" quotePrefix="0" xfId="0">
      <alignment horizontal="center" vertical="center"/>
    </xf>
    <xf numFmtId="0" fontId="16" fillId="0" borderId="13" pivotButton="0" quotePrefix="0" xfId="0"/>
    <xf numFmtId="166" fontId="0" fillId="0" borderId="0" applyAlignment="1" pivotButton="0" quotePrefix="0" xfId="0">
      <alignment horizontal="center" vertical="center"/>
    </xf>
    <xf numFmtId="0" fontId="20" fillId="0" borderId="14" applyAlignment="1" pivotButton="0" quotePrefix="0" xfId="0">
      <alignment horizontal="center"/>
    </xf>
    <xf numFmtId="0" fontId="20" fillId="0" borderId="15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" fontId="21" fillId="3" borderId="16" applyAlignment="1" pivotButton="0" quotePrefix="0" xfId="0">
      <alignment horizontal="center"/>
    </xf>
    <xf numFmtId="1" fontId="21" fillId="3" borderId="17" applyAlignment="1" pivotButton="0" quotePrefix="0" xfId="0">
      <alignment horizontal="center"/>
    </xf>
    <xf numFmtId="166" fontId="16" fillId="0" borderId="12" applyAlignment="1" pivotButton="0" quotePrefix="0" xfId="0">
      <alignment horizontal="center"/>
    </xf>
    <xf numFmtId="1" fontId="16" fillId="0" borderId="1" applyAlignment="1" pivotButton="0" quotePrefix="0" xfId="0">
      <alignment horizontal="center"/>
    </xf>
    <xf numFmtId="0" fontId="0" fillId="6" borderId="0" pivotButton="0" quotePrefix="0" xfId="0"/>
    <xf numFmtId="0" fontId="0" fillId="4" borderId="0" pivotButton="0" quotePrefix="0" xfId="0"/>
    <xf numFmtId="0" fontId="0" fillId="6" borderId="0" applyAlignment="1" pivotButton="0" quotePrefix="0" xfId="0">
      <alignment horizontal="left"/>
    </xf>
    <xf numFmtId="0" fontId="0" fillId="5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2" borderId="0" applyAlignment="1" pivotButton="0" quotePrefix="0" xfId="0">
      <alignment horizontal="center" vertical="center"/>
    </xf>
    <xf numFmtId="1" fontId="17" fillId="3" borderId="2" applyAlignment="1" pivotButton="0" quotePrefix="0" xfId="0">
      <alignment horizontal="center" vertical="center"/>
    </xf>
    <xf numFmtId="0" fontId="10" fillId="0" borderId="0" pivotButton="0" quotePrefix="0" xfId="0"/>
    <xf numFmtId="0" fontId="0" fillId="2" borderId="19" pivotButton="0" quotePrefix="0" xfId="0"/>
    <xf numFmtId="0" fontId="0" fillId="2" borderId="0" pivotButton="0" quotePrefix="0" xfId="0"/>
    <xf numFmtId="0" fontId="22" fillId="2" borderId="13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21" fillId="2" borderId="19" applyAlignment="1" pivotButton="0" quotePrefix="0" xfId="0">
      <alignment horizontal="center" vertical="center"/>
    </xf>
    <xf numFmtId="0" fontId="21" fillId="2" borderId="0" applyAlignment="1" pivotButton="0" quotePrefix="0" xfId="0">
      <alignment horizontal="center" vertical="center"/>
    </xf>
    <xf numFmtId="0" fontId="21" fillId="2" borderId="13" applyAlignment="1" pivotButton="0" quotePrefix="0" xfId="0">
      <alignment horizontal="center" vertical="center"/>
    </xf>
    <xf numFmtId="0" fontId="15" fillId="0" borderId="0" pivotButton="0" quotePrefix="0" xfId="0"/>
    <xf numFmtId="1" fontId="0" fillId="0" borderId="0" pivotButton="0" quotePrefix="0" xfId="0"/>
    <xf numFmtId="0" fontId="23" fillId="2" borderId="13" applyAlignment="1" pivotButton="0" quotePrefix="0" xfId="0">
      <alignment horizontal="right" vertical="center"/>
    </xf>
    <xf numFmtId="0" fontId="0" fillId="2" borderId="20" pivotButton="0" quotePrefix="0" xfId="0"/>
    <xf numFmtId="0" fontId="0" fillId="2" borderId="21" pivotButton="0" quotePrefix="0" xfId="0"/>
    <xf numFmtId="0" fontId="22" fillId="2" borderId="22" applyAlignment="1" pivotButton="0" quotePrefix="0" xfId="0">
      <alignment horizontal="right" vertical="center"/>
    </xf>
    <xf numFmtId="0" fontId="21" fillId="2" borderId="21" applyAlignment="1" pivotButton="0" quotePrefix="0" xfId="0">
      <alignment horizontal="center" vertical="center"/>
    </xf>
    <xf numFmtId="0" fontId="21" fillId="2" borderId="22" applyAlignment="1" pivotButton="0" quotePrefix="0" xfId="0">
      <alignment horizontal="center" vertical="center"/>
    </xf>
    <xf numFmtId="0" fontId="0" fillId="2" borderId="18" pivotButton="0" quotePrefix="0" xfId="0"/>
    <xf numFmtId="0" fontId="0" fillId="2" borderId="3" pivotButton="0" quotePrefix="0" xfId="0"/>
    <xf numFmtId="0" fontId="22" fillId="2" borderId="4" applyAlignment="1" pivotButton="0" quotePrefix="0" xfId="0">
      <alignment horizontal="right" vertical="center"/>
    </xf>
    <xf numFmtId="1" fontId="21" fillId="2" borderId="18" applyAlignment="1" pivotButton="0" quotePrefix="0" xfId="0">
      <alignment horizontal="center" vertical="center"/>
    </xf>
    <xf numFmtId="1" fontId="21" fillId="2" borderId="3" applyAlignment="1" pivotButton="0" quotePrefix="0" xfId="0">
      <alignment vertical="center"/>
    </xf>
    <xf numFmtId="1" fontId="21" fillId="2" borderId="4" applyAlignment="1" pivotButton="0" quotePrefix="0" xfId="0">
      <alignment vertical="center"/>
    </xf>
    <xf numFmtId="14" fontId="12" fillId="0" borderId="0" pivotButton="0" quotePrefix="0" xfId="2"/>
    <xf numFmtId="14" fontId="12" fillId="0" borderId="0" applyProtection="1" pivotButton="0" quotePrefix="0" xfId="2">
      <protection locked="0" hidden="0"/>
    </xf>
    <xf numFmtId="1" fontId="9" fillId="0" borderId="0" pivotButton="0" quotePrefix="0" xfId="0"/>
    <xf numFmtId="1" fontId="21" fillId="0" borderId="0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2" pivotButton="0" quotePrefix="0" xfId="0"/>
    <xf numFmtId="0" fontId="0" fillId="0" borderId="16" pivotButton="0" quotePrefix="0" xfId="0"/>
    <xf numFmtId="0" fontId="0" fillId="0" borderId="23" pivotButton="0" quotePrefix="0" xfId="0"/>
    <xf numFmtId="0" fontId="0" fillId="0" borderId="17" pivotButton="0" quotePrefix="0" xfId="0"/>
    <xf numFmtId="165" fontId="9" fillId="0" borderId="0" applyAlignment="1" pivotButton="0" quotePrefix="0" xfId="0">
      <alignment horizontal="left"/>
    </xf>
    <xf numFmtId="2" fontId="9" fillId="0" borderId="0" pivotButton="0" quotePrefix="0" xfId="0"/>
    <xf numFmtId="0" fontId="9" fillId="0" borderId="0" applyProtection="1" pivotButton="0" quotePrefix="0" xfId="2">
      <protection locked="0" hidden="0"/>
    </xf>
    <xf numFmtId="0" fontId="20" fillId="3" borderId="1" applyAlignment="1" pivotButton="0" quotePrefix="0" xfId="0">
      <alignment horizontal="center" vertical="center"/>
    </xf>
    <xf numFmtId="1" fontId="14" fillId="4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/>
    </xf>
    <xf numFmtId="0" fontId="16" fillId="0" borderId="24" applyAlignment="1" pivotButton="0" quotePrefix="0" xfId="0">
      <alignment horizontal="center"/>
    </xf>
    <xf numFmtId="1" fontId="17" fillId="3" borderId="1" applyAlignment="1" pivotButton="0" quotePrefix="0" xfId="0">
      <alignment horizontal="center" vertical="center"/>
    </xf>
    <xf numFmtId="0" fontId="16" fillId="0" borderId="1" pivotButton="0" quotePrefix="0" xfId="0"/>
    <xf numFmtId="0" fontId="16" fillId="2" borderId="1" applyAlignment="1" pivotButton="0" quotePrefix="0" xfId="0">
      <alignment horizontal="center" vertical="center"/>
    </xf>
    <xf numFmtId="1" fontId="17" fillId="3" borderId="1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21" fillId="2" borderId="19" applyAlignment="1" pivotButton="0" quotePrefix="0" xfId="0">
      <alignment horizontal="center" vertical="center"/>
    </xf>
    <xf numFmtId="0" fontId="6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wrapText="1"/>
    </xf>
    <xf numFmtId="0" fontId="7" fillId="0" borderId="0" applyAlignment="1" pivotButton="0" quotePrefix="0" xfId="1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7" fillId="0" borderId="0" applyAlignment="1" pivotButton="0" quotePrefix="0" xfId="1">
      <alignment horizontal="right" vertic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10" fillId="0" borderId="0" pivotButton="0" quotePrefix="0" xfId="0"/>
    <xf numFmtId="170" fontId="10" fillId="0" borderId="0" pivotButton="0" quotePrefix="0" xfId="0"/>
    <xf numFmtId="0" fontId="10" fillId="0" borderId="0" applyAlignment="1" pivotButton="0" quotePrefix="0" xfId="0">
      <alignment horizontal="right" vertic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5" fontId="10" fillId="0" borderId="0" pivotButton="0" quotePrefix="0" xfId="0"/>
    <xf numFmtId="165" fontId="21" fillId="2" borderId="20" applyAlignment="1" pivotButton="0" quotePrefix="0" xfId="0">
      <alignment horizontal="center" vertical="center"/>
    </xf>
    <xf numFmtId="0" fontId="26" fillId="0" borderId="0" pivotButton="0" quotePrefix="0" xfId="0"/>
    <xf numFmtId="0" fontId="26" fillId="0" borderId="0" applyAlignment="1" pivotButton="0" quotePrefix="0" xfId="0">
      <alignment horizontal="right"/>
    </xf>
    <xf numFmtId="165" fontId="26" fillId="0" borderId="0" applyAlignment="1" pivotButton="0" quotePrefix="0" xfId="0">
      <alignment horizontal="left"/>
    </xf>
    <xf numFmtId="2" fontId="26" fillId="0" borderId="0" applyAlignment="1" pivotButton="0" quotePrefix="0" xfId="0">
      <alignment horizontal="left"/>
    </xf>
    <xf numFmtId="0" fontId="27" fillId="0" borderId="0" pivotButton="0" quotePrefix="0" xfId="0"/>
    <xf numFmtId="168" fontId="27" fillId="0" borderId="0" pivotButton="0" quotePrefix="0" xfId="0"/>
    <xf numFmtId="0" fontId="6" fillId="0" borderId="0" applyAlignment="1" pivotButton="0" quotePrefix="0" xfId="1">
      <alignment horizontal="center"/>
    </xf>
    <xf numFmtId="0" fontId="10" fillId="0" borderId="0" pivotButton="0" quotePrefix="0" xfId="0"/>
    <xf numFmtId="0" fontId="7" fillId="0" borderId="0" applyAlignment="1" pivotButton="0" quotePrefix="0" xfId="1">
      <alignment horizontal="right" vertical="center"/>
    </xf>
    <xf numFmtId="0" fontId="7" fillId="0" borderId="0" applyAlignment="1" pivotButton="0" quotePrefix="0" xfId="1">
      <alignment horizontal="center" vertical="center"/>
    </xf>
    <xf numFmtId="0" fontId="6" fillId="0" borderId="0" applyAlignment="1" pivotButton="0" quotePrefix="0" xfId="1">
      <alignment horizont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1">
      <alignment horizont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27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8" fontId="10" fillId="0" borderId="0" pivotButton="0" quotePrefix="0" xfId="0"/>
    <xf numFmtId="170" fontId="10" fillId="0" borderId="0" pivotButton="0" quotePrefix="0" xfId="0"/>
  </cellXfs>
  <cellStyles count="5">
    <cellStyle name="Обычный" xfId="0" builtinId="0"/>
    <cellStyle name="Обычный 2 2" xfId="1"/>
    <cellStyle name="Обычный 2" xfId="2"/>
    <cellStyle name="Обычный 2 4" xfId="3"/>
    <cellStyle name="Финансовый" xfId="4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'1'!$AC$6:$AC$42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'1'!$D$85:$D$86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'1'!$D$78:$D$79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'1'!$B$81:$B$82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'1'!$B$75:$B$76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0.000</formatCode>
                <ptCount val="2"/>
                <pt idx="0">
                  <v>0</v>
                </pt>
                <pt idx="1">
                  <v>#N/A</v>
                </pt>
              </numCache>
            </numRef>
          </xVal>
          <yVal>
            <numRef>
              <f>'1'!$B$85:$B$86</f>
              <numCache>
                <formatCode>0.000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0.000</formatCode>
                <ptCount val="2"/>
                <pt idx="0">
                  <v>#N/A</v>
                </pt>
                <pt idx="1">
                  <v>#N/A</v>
                </pt>
              </numCache>
            </numRef>
          </xVal>
          <yVal>
            <numRef>
              <f>'1'!$B$88:$B$89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'1'!$B$78:$B$79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12</col>
      <colOff>74840</colOff>
      <row>28</row>
      <rowOff>20412</rowOff>
    </from>
    <to>
      <col>16</col>
      <colOff>444500</colOff>
      <row>43</row>
      <rowOff>95251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264"/>
  <sheetViews>
    <sheetView tabSelected="1" view="pageBreakPreview" topLeftCell="A3" zoomScale="70" zoomScaleNormal="40" zoomScaleSheetLayoutView="85" workbookViewId="0">
      <selection activeCell="J22" sqref="J22"/>
    </sheetView>
  </sheetViews>
  <sheetFormatPr baseColWidth="8" defaultColWidth="9.140625" defaultRowHeight="14.25"/>
  <cols>
    <col width="15.85546875" customWidth="1" style="151" min="1" max="1"/>
    <col width="18.28515625" customWidth="1" style="151" min="2" max="2"/>
    <col width="12.42578125" customWidth="1" style="151" min="3" max="3"/>
    <col width="9.140625" customWidth="1" style="151" min="4" max="4"/>
    <col width="12.42578125" bestFit="1" customWidth="1" style="151" min="5" max="6"/>
    <col width="9.140625" customWidth="1" style="151" min="7" max="7"/>
    <col width="12.42578125" customWidth="1" style="151" min="8" max="8"/>
    <col width="9.140625" customWidth="1" style="151" min="9" max="11"/>
    <col width="10.140625" customWidth="1" style="151" min="12" max="12"/>
    <col width="14.140625" customWidth="1" style="151" min="13" max="13"/>
    <col width="16.28515625" customWidth="1" style="151" min="14" max="16"/>
    <col width="12.42578125" bestFit="1" customWidth="1" style="151" min="17" max="17"/>
    <col width="13" customWidth="1" style="151" min="18" max="18"/>
    <col width="9.140625" customWidth="1" style="151" min="19" max="19"/>
    <col width="13" customWidth="1" style="151" min="20" max="20"/>
    <col width="9.140625" customWidth="1" style="151" min="21" max="21"/>
    <col width="12" customWidth="1" style="151" min="22" max="22"/>
    <col width="9.140625" customWidth="1" style="151" min="23" max="35"/>
    <col width="9.5703125" customWidth="1" style="151" min="36" max="36"/>
    <col width="9.7109375" customWidth="1" style="151" min="37" max="37"/>
    <col width="9.140625" customWidth="1" style="151" min="38" max="39"/>
    <col width="9.140625" customWidth="1" style="151" min="40" max="16384"/>
  </cols>
  <sheetData>
    <row r="1" ht="15" customHeight="1">
      <c r="A1" s="150" t="inlineStr">
        <is>
          <t>Общество с ограниченной ответственностью "Инженерная геология" (ООО "ИнжГео")</t>
        </is>
      </c>
      <c r="L1" s="150" t="n"/>
      <c r="M1" s="150" t="inlineStr">
        <is>
          <t>Общество с ограниченной ответственностью "Инженерная геология" (ООО "ИнжГео")</t>
        </is>
      </c>
      <c r="X1" s="114">
        <f>AF51-AH51</f>
        <v/>
      </c>
      <c r="Y1" s="115" t="n"/>
      <c r="Z1" s="57" t="n"/>
      <c r="AA1" s="116" t="n"/>
      <c r="AB1" s="39" t="n"/>
      <c r="AC1" s="39" t="n"/>
      <c r="AD1" s="39" t="n"/>
      <c r="AE1" s="40" t="n"/>
      <c r="AF1" s="114">
        <f>AF48-AH48</f>
        <v/>
      </c>
      <c r="AG1" s="115" t="n"/>
      <c r="AH1" s="57" t="n"/>
      <c r="AI1" s="116" t="n"/>
      <c r="AJ1" s="39" t="n"/>
      <c r="AK1" s="39" t="n"/>
      <c r="AL1" s="39" t="n"/>
      <c r="AM1" s="40" t="n"/>
      <c r="AN1" s="74">
        <f>AF49-AH49</f>
        <v/>
      </c>
      <c r="AO1" s="41" t="n"/>
      <c r="AP1" s="37" t="n"/>
      <c r="AQ1" s="38" t="n"/>
      <c r="AR1" s="39" t="n"/>
      <c r="AS1" s="39" t="n"/>
      <c r="AT1" s="39" t="n"/>
      <c r="AU1" s="39" t="n"/>
      <c r="AV1" s="114">
        <f>AF50-AH50</f>
        <v/>
      </c>
      <c r="AW1" s="115" t="n"/>
      <c r="AX1" s="37" t="n"/>
      <c r="AY1" s="38" t="n"/>
      <c r="AZ1" s="39" t="n"/>
      <c r="BA1" s="39" t="n"/>
      <c r="BB1" s="39" t="n"/>
      <c r="BC1" s="40" t="n"/>
    </row>
    <row r="2" ht="15" customHeight="1">
      <c r="A2" s="150" t="inlineStr">
        <is>
          <t>Юр. адрес: 117279, г. Москва, ул. Миклухо-Маклая, 36 а, этаж 5, пом. XXIII к. 76-84</t>
        </is>
      </c>
      <c r="L2" s="150" t="n"/>
      <c r="M2" s="150" t="inlineStr">
        <is>
          <t>Юр. адрес: 117279, г. Москва, ул. Миклухо-Маклая, 36 а, этаж 5, пом. XXIII к. 76-84</t>
        </is>
      </c>
      <c r="X2" s="117">
        <f>AG51-AH51</f>
        <v/>
      </c>
      <c r="Y2" s="43" t="inlineStr">
        <is>
          <t>нагр</t>
        </is>
      </c>
      <c r="Z2" s="43" t="n"/>
      <c r="AA2" s="44" t="n"/>
      <c r="AB2" s="45" t="n"/>
      <c r="AC2" s="46" t="inlineStr">
        <is>
          <t>X0</t>
        </is>
      </c>
      <c r="AD2" s="47" t="inlineStr">
        <is>
          <t>Y0</t>
        </is>
      </c>
      <c r="AE2" s="48" t="inlineStr">
        <is>
          <t>R</t>
        </is>
      </c>
      <c r="AF2" s="117">
        <f>AG48-AH48</f>
        <v/>
      </c>
      <c r="AG2" s="43" t="inlineStr">
        <is>
          <t>нагр</t>
        </is>
      </c>
      <c r="AH2" s="43" t="n"/>
      <c r="AI2" s="44" t="n"/>
      <c r="AJ2" s="45" t="n"/>
      <c r="AK2" s="46" t="inlineStr">
        <is>
          <t>X0</t>
        </is>
      </c>
      <c r="AL2" s="47" t="inlineStr">
        <is>
          <t>Y0</t>
        </is>
      </c>
      <c r="AM2" s="48" t="inlineStr">
        <is>
          <t>R</t>
        </is>
      </c>
      <c r="AN2" s="49">
        <f>AG49-AH49</f>
        <v/>
      </c>
      <c r="AO2" s="43" t="inlineStr">
        <is>
          <t>нагр</t>
        </is>
      </c>
      <c r="AP2" s="43" t="n"/>
      <c r="AQ2" s="44" t="n"/>
      <c r="AR2" s="45" t="n"/>
      <c r="AS2" s="46" t="inlineStr">
        <is>
          <t>X0</t>
        </is>
      </c>
      <c r="AT2" s="47" t="inlineStr">
        <is>
          <t>Y0</t>
        </is>
      </c>
      <c r="AU2" s="47" t="inlineStr">
        <is>
          <t>R</t>
        </is>
      </c>
      <c r="AV2" s="117">
        <f>AG50-AH50</f>
        <v/>
      </c>
      <c r="AW2" s="43" t="inlineStr">
        <is>
          <t>нагр</t>
        </is>
      </c>
      <c r="AX2" s="43" t="n"/>
      <c r="AY2" s="44" t="n"/>
      <c r="AZ2" s="45" t="n"/>
      <c r="BA2" s="46" t="inlineStr">
        <is>
          <t>X0</t>
        </is>
      </c>
      <c r="BB2" s="47" t="inlineStr">
        <is>
          <t>Y0</t>
        </is>
      </c>
      <c r="BC2" s="48" t="inlineStr">
        <is>
          <t>R</t>
        </is>
      </c>
      <c r="BD2" s="50" t="n"/>
    </row>
    <row r="3" ht="15" customHeight="1">
      <c r="A3" s="150" t="inlineStr">
        <is>
          <t>Телефон/факс +7 (495) 132-30-00,  Адрес электронной почты inbox@inj-geo.ru</t>
        </is>
      </c>
      <c r="L3" s="150" t="n"/>
      <c r="M3" s="150" t="inlineStr">
        <is>
          <t>Телефон/факс +7 (495) 132-30-00,  Адрес электронной почты inbox@inj-geo.ru</t>
        </is>
      </c>
      <c r="X3" s="65" t="n"/>
      <c r="Y3" s="113" t="n"/>
      <c r="Z3" s="51" t="n"/>
      <c r="AA3" s="51" t="n"/>
      <c r="AB3" s="51" t="n"/>
      <c r="AC3" s="52">
        <f>X5</f>
        <v/>
      </c>
      <c r="AD3" s="53" t="n">
        <v>0</v>
      </c>
      <c r="AE3" s="54">
        <f>X4/2</f>
        <v/>
      </c>
      <c r="AF3" s="65" t="n"/>
      <c r="AG3" s="113" t="n"/>
      <c r="AH3" s="51" t="n"/>
      <c r="AI3" s="51" t="n"/>
      <c r="AJ3" s="51" t="n"/>
      <c r="AK3" s="52">
        <f>AF5</f>
        <v/>
      </c>
      <c r="AL3" s="53" t="n">
        <v>0</v>
      </c>
      <c r="AM3" s="54">
        <f>AF4/2</f>
        <v/>
      </c>
      <c r="AN3" s="55" t="n"/>
      <c r="AO3" s="43" t="n"/>
      <c r="AP3" s="51" t="n"/>
      <c r="AQ3" s="51" t="n"/>
      <c r="AR3" s="51" t="n"/>
      <c r="AS3" s="52">
        <f>AN5</f>
        <v/>
      </c>
      <c r="AT3" s="53" t="n">
        <v>0</v>
      </c>
      <c r="AU3" s="54">
        <f>AN4/2</f>
        <v/>
      </c>
      <c r="AV3" s="56" t="n"/>
      <c r="AW3" s="113" t="n"/>
      <c r="AX3" s="51" t="n"/>
      <c r="AY3" s="51" t="n"/>
      <c r="AZ3" s="51" t="n"/>
      <c r="BA3" s="52">
        <f>AV5</f>
        <v/>
      </c>
      <c r="BB3" s="53" t="n">
        <v>0</v>
      </c>
      <c r="BC3" s="54">
        <f>AV4/2</f>
        <v/>
      </c>
    </row>
    <row r="4" ht="15" customHeight="1">
      <c r="A4" s="150" t="n"/>
      <c r="B4" s="150" t="n"/>
      <c r="C4" s="150" t="n"/>
      <c r="D4" s="150" t="n"/>
      <c r="E4" s="150" t="n"/>
      <c r="F4" s="150" t="n"/>
      <c r="G4" s="150" t="n"/>
      <c r="H4" s="150" t="n"/>
      <c r="I4" s="150" t="n"/>
      <c r="J4" s="150" t="n"/>
      <c r="K4" s="150" t="n"/>
      <c r="L4" s="150" t="n"/>
      <c r="M4" s="150" t="n"/>
      <c r="N4" s="150" t="n"/>
      <c r="O4" s="150" t="n"/>
      <c r="P4" s="150" t="n"/>
      <c r="Q4" s="150" t="n"/>
      <c r="R4" s="150" t="n"/>
      <c r="S4" s="150" t="n"/>
      <c r="T4" s="150" t="n"/>
      <c r="U4" s="150" t="n"/>
      <c r="X4" s="66">
        <f>X2-X1</f>
        <v/>
      </c>
      <c r="Y4" s="57" t="inlineStr">
        <is>
          <t>девиатор</t>
        </is>
      </c>
      <c r="Z4" s="51" t="n"/>
      <c r="AA4" s="51" t="n"/>
      <c r="AB4" s="51" t="n"/>
      <c r="AC4" s="51" t="n"/>
      <c r="AD4" s="51" t="n"/>
      <c r="AE4" s="58" t="n"/>
      <c r="AF4" s="66">
        <f>AF2-AF1</f>
        <v/>
      </c>
      <c r="AG4" s="57" t="inlineStr">
        <is>
          <t>девиатор</t>
        </is>
      </c>
      <c r="AH4" s="51" t="n"/>
      <c r="AI4" s="51" t="n"/>
      <c r="AJ4" s="51" t="n"/>
      <c r="AK4" s="51" t="n"/>
      <c r="AL4" s="51" t="n"/>
      <c r="AM4" s="58" t="n"/>
      <c r="AN4" s="55">
        <f>AN2-AN1</f>
        <v/>
      </c>
      <c r="AO4" s="57" t="inlineStr">
        <is>
          <t>девиатор</t>
        </is>
      </c>
      <c r="AP4" s="51" t="n"/>
      <c r="AQ4" s="51" t="n"/>
      <c r="AR4" s="51" t="n"/>
      <c r="AS4" s="51" t="n"/>
      <c r="AT4" s="51" t="n"/>
      <c r="AU4" s="58" t="n"/>
      <c r="AV4" s="55">
        <f>AV2-AV1</f>
        <v/>
      </c>
      <c r="AW4" s="57" t="inlineStr">
        <is>
          <t>девиатор</t>
        </is>
      </c>
      <c r="AX4" s="51" t="n"/>
      <c r="AY4" s="51" t="n"/>
      <c r="AZ4" s="51" t="n"/>
      <c r="BA4" s="51" t="n"/>
      <c r="BB4" s="51" t="n"/>
      <c r="BC4" s="58" t="n"/>
    </row>
    <row r="5" ht="15" customHeight="1">
      <c r="A5" s="150" t="inlineStr">
        <is>
          <t>Испытательная лаборатория ООО «ИнжГео»</t>
        </is>
      </c>
      <c r="L5" s="150" t="n"/>
      <c r="M5" s="150" t="inlineStr">
        <is>
          <t>Испытательная лаборатория ООО «ИнжГео»</t>
        </is>
      </c>
      <c r="X5" s="57">
        <f>X4/2+X1</f>
        <v/>
      </c>
      <c r="Y5" s="57" t="inlineStr">
        <is>
          <t>x0</t>
        </is>
      </c>
      <c r="Z5" s="51" t="n"/>
      <c r="AA5" s="43" t="inlineStr">
        <is>
          <t>Угол</t>
        </is>
      </c>
      <c r="AB5" s="43" t="inlineStr">
        <is>
          <t>X</t>
        </is>
      </c>
      <c r="AC5" s="43" t="inlineStr">
        <is>
          <t>Y</t>
        </is>
      </c>
      <c r="AD5" s="51" t="n"/>
      <c r="AE5" s="58" t="n"/>
      <c r="AF5" s="57">
        <f>AF4/2+AF1</f>
        <v/>
      </c>
      <c r="AG5" s="57" t="inlineStr">
        <is>
          <t>x0</t>
        </is>
      </c>
      <c r="AH5" s="51" t="n"/>
      <c r="AI5" s="43" t="inlineStr">
        <is>
          <t>Угол</t>
        </is>
      </c>
      <c r="AJ5" s="43" t="inlineStr">
        <is>
          <t>X</t>
        </is>
      </c>
      <c r="AK5" s="43" t="inlineStr">
        <is>
          <t>Y</t>
        </is>
      </c>
      <c r="AL5" s="51" t="n"/>
      <c r="AM5" s="58" t="n"/>
      <c r="AN5" s="42">
        <f>AN4/2+AN1</f>
        <v/>
      </c>
      <c r="AO5" s="43" t="inlineStr">
        <is>
          <t>x0</t>
        </is>
      </c>
      <c r="AP5" s="51" t="n"/>
      <c r="AQ5" s="43" t="inlineStr">
        <is>
          <t>Угол</t>
        </is>
      </c>
      <c r="AR5" s="43" t="inlineStr">
        <is>
          <t>X</t>
        </is>
      </c>
      <c r="AS5" s="43" t="inlineStr">
        <is>
          <t>Y</t>
        </is>
      </c>
      <c r="AT5" s="51" t="n"/>
      <c r="AU5" s="58" t="n"/>
      <c r="AV5" s="42">
        <f>AV4/2+AV1</f>
        <v/>
      </c>
      <c r="AW5" s="43" t="inlineStr">
        <is>
          <t>x0</t>
        </is>
      </c>
      <c r="AX5" s="51" t="n"/>
      <c r="AY5" s="43" t="inlineStr">
        <is>
          <t>Угол</t>
        </is>
      </c>
      <c r="AZ5" s="43" t="inlineStr">
        <is>
          <t>X</t>
        </is>
      </c>
      <c r="BA5" s="43" t="inlineStr">
        <is>
          <t>Y</t>
        </is>
      </c>
      <c r="BB5" s="51" t="n"/>
      <c r="BC5" s="58" t="n"/>
    </row>
    <row r="6" ht="15" customHeight="1">
      <c r="A6" s="154" t="inlineStr">
        <is>
          <t>Адрес места осуществления деятельности лаборатории: г. Москва, просп. Вернадского, д. 51, стр. 1</t>
        </is>
      </c>
      <c r="L6" s="154" t="n"/>
      <c r="M6" s="154" t="inlineStr">
        <is>
          <t>Адрес места осуществления деятельности лаборатории: г. Москва, просп. Вернадского, д. 51, стр. 1</t>
        </is>
      </c>
      <c r="X6" s="51" t="n"/>
      <c r="Y6" s="51" t="n"/>
      <c r="Z6" s="51" t="n"/>
      <c r="AA6" s="43" t="n">
        <v>0</v>
      </c>
      <c r="AB6" s="66">
        <f>$AC$3+$AE$3*COS(AA6*PI()/180)</f>
        <v/>
      </c>
      <c r="AC6" s="66">
        <f>$AD$3+$AE$3*SIN(AA6*PI()/180)</f>
        <v/>
      </c>
      <c r="AD6" s="51" t="n"/>
      <c r="AE6" s="58" t="n"/>
      <c r="AF6" s="51" t="n"/>
      <c r="AG6" s="51" t="n"/>
      <c r="AH6" s="51" t="n"/>
      <c r="AI6" s="43" t="n">
        <v>0</v>
      </c>
      <c r="AJ6" s="66">
        <f>$AK$3+$AM$3*COS(AI6*PI()/180)</f>
        <v/>
      </c>
      <c r="AK6" s="66">
        <f>$AL$3+$AM$3*SIN(AI6*PI()/180)</f>
        <v/>
      </c>
      <c r="AL6" s="51" t="n"/>
      <c r="AM6" s="58" t="n"/>
      <c r="AN6" s="51" t="n"/>
      <c r="AO6" s="51" t="n"/>
      <c r="AP6" s="51" t="n"/>
      <c r="AQ6" s="43" t="n">
        <v>0</v>
      </c>
      <c r="AR6" s="43">
        <f>$AS$3+$AU$3*COS(AQ6*PI()/180)</f>
        <v/>
      </c>
      <c r="AS6" s="43">
        <f>$AT$3+$AU$3*SIN(AQ6*PI()/180)</f>
        <v/>
      </c>
      <c r="AT6" s="51" t="n"/>
      <c r="AU6" s="58" t="n"/>
      <c r="AV6" s="51" t="n"/>
      <c r="AW6" s="51" t="n"/>
      <c r="AX6" s="51" t="n"/>
      <c r="AY6" s="43" t="n">
        <v>0</v>
      </c>
      <c r="AZ6" s="43">
        <f>$BA$3+$BC$3*COS(AY6*PI()/180)</f>
        <v/>
      </c>
      <c r="BA6" s="43">
        <f>$BB$3+$BC$3*SIN(AY6*PI()/180)</f>
        <v/>
      </c>
      <c r="BB6" s="51" t="n"/>
      <c r="BC6" s="58" t="n"/>
      <c r="BE6" s="67" t="n"/>
      <c r="BF6" s="67" t="n"/>
    </row>
    <row r="7" ht="15" customHeight="1">
      <c r="A7" s="150" t="inlineStr">
        <is>
          <t>Телефон +7(910)4557682, E-mail: slg85@mail.ru</t>
        </is>
      </c>
      <c r="L7" s="150" t="n"/>
      <c r="M7" s="150" t="inlineStr">
        <is>
          <t>Телефон +7(910)4557682, E-mail: slg85@mail.ru</t>
        </is>
      </c>
      <c r="X7" s="51" t="n"/>
      <c r="Y7" s="51" t="n"/>
      <c r="Z7" s="51" t="n"/>
      <c r="AA7" s="43" t="n">
        <v>5</v>
      </c>
      <c r="AB7" s="66">
        <f>$AC$3+$AE$3*COS(AA7*PI()/180)</f>
        <v/>
      </c>
      <c r="AC7" s="66">
        <f>$AD$3+$AE$3*SIN(AA7*PI()/180)</f>
        <v/>
      </c>
      <c r="AD7" s="51" t="n"/>
      <c r="AE7" s="58" t="n"/>
      <c r="AF7" s="51" t="n"/>
      <c r="AG7" s="51" t="n"/>
      <c r="AH7" s="51" t="n"/>
      <c r="AI7" s="43" t="n">
        <v>5</v>
      </c>
      <c r="AJ7" s="66">
        <f>$AK$3+$AM$3*COS(AI7*PI()/180)</f>
        <v/>
      </c>
      <c r="AK7" s="66">
        <f>$AL$3+$AM$3*SIN(AI7*PI()/180)</f>
        <v/>
      </c>
      <c r="AL7" s="51" t="n"/>
      <c r="AM7" s="58" t="n"/>
      <c r="AN7" s="51" t="n"/>
      <c r="AO7" s="51" t="n"/>
      <c r="AP7" s="51" t="n"/>
      <c r="AQ7" s="43" t="n">
        <v>5</v>
      </c>
      <c r="AR7" s="66">
        <f>$AS$3+$AU$3*COS(AQ7*PI()/180)</f>
        <v/>
      </c>
      <c r="AS7" s="66">
        <f>$AT$3+$AU$3*SIN(AQ7*PI()/180)</f>
        <v/>
      </c>
      <c r="AT7" s="51" t="n"/>
      <c r="AU7" s="58" t="n"/>
      <c r="AV7" s="51" t="n"/>
      <c r="AW7" s="51" t="n"/>
      <c r="AX7" s="51" t="n"/>
      <c r="AY7" s="43" t="n">
        <v>5</v>
      </c>
      <c r="AZ7" s="66">
        <f>$BA$3+$BC$3*COS(AY7*PI()/180)</f>
        <v/>
      </c>
      <c r="BA7" s="66">
        <f>$BB$3+$BC$3*SIN(AY7*PI()/180)</f>
        <v/>
      </c>
      <c r="BB7" s="51" t="n"/>
      <c r="BC7" s="58" t="n"/>
      <c r="BE7" s="68" t="n"/>
      <c r="BF7" s="69" t="n"/>
    </row>
    <row r="8" ht="15" customHeight="1">
      <c r="A8" s="2" t="n"/>
      <c r="B8" s="8" t="n"/>
      <c r="C8" s="8" t="n"/>
      <c r="D8" s="8" t="n"/>
      <c r="E8" s="8" t="n"/>
      <c r="F8" s="10" t="n"/>
      <c r="G8" s="10" t="n"/>
      <c r="H8" s="3" t="n"/>
      <c r="I8" s="4" t="n"/>
      <c r="J8" s="5" t="n"/>
      <c r="K8" s="6" t="n"/>
      <c r="L8" s="6" t="n"/>
      <c r="M8" s="2" t="n"/>
      <c r="N8" s="8" t="n"/>
      <c r="O8" s="8" t="n"/>
      <c r="P8" s="8" t="n"/>
      <c r="Q8" s="8" t="n"/>
      <c r="R8" s="10" t="n"/>
      <c r="S8" s="10" t="n"/>
      <c r="T8" s="3" t="n"/>
      <c r="U8" s="4" t="n"/>
      <c r="X8" s="51" t="n"/>
      <c r="Y8" s="51" t="n"/>
      <c r="Z8" s="51" t="n"/>
      <c r="AA8" s="43" t="n">
        <v>10</v>
      </c>
      <c r="AB8" s="66">
        <f>$AC$3+$AE$3*COS(AA8*PI()/180)</f>
        <v/>
      </c>
      <c r="AC8" s="66">
        <f>$AD$3+$AE$3*SIN(AA8*PI()/180)</f>
        <v/>
      </c>
      <c r="AD8" s="51" t="n"/>
      <c r="AE8" s="58" t="n"/>
      <c r="AF8" s="51" t="n"/>
      <c r="AG8" s="51" t="n"/>
      <c r="AH8" s="51" t="n"/>
      <c r="AI8" s="43" t="n">
        <v>10</v>
      </c>
      <c r="AJ8" s="66">
        <f>$AK$3+$AM$3*COS(AI8*PI()/180)</f>
        <v/>
      </c>
      <c r="AK8" s="66">
        <f>$AL$3+$AM$3*SIN(AI8*PI()/180)</f>
        <v/>
      </c>
      <c r="AL8" s="51" t="n"/>
      <c r="AM8" s="58" t="n"/>
      <c r="AN8" s="51" t="n"/>
      <c r="AO8" s="51" t="n"/>
      <c r="AP8" s="51" t="n"/>
      <c r="AQ8" s="43" t="n">
        <v>10</v>
      </c>
      <c r="AR8" s="66">
        <f>$AS$3+$AU$3*COS(AQ8*PI()/180)</f>
        <v/>
      </c>
      <c r="AS8" s="66">
        <f>$AT$3+$AU$3*SIN(AQ8*PI()/180)</f>
        <v/>
      </c>
      <c r="AT8" s="51" t="n"/>
      <c r="AU8" s="58" t="n"/>
      <c r="AV8" s="51" t="n"/>
      <c r="AW8" s="51" t="n"/>
      <c r="AX8" s="51" t="n"/>
      <c r="AY8" s="43" t="n">
        <v>10</v>
      </c>
      <c r="AZ8" s="66">
        <f>$BA$3+$BC$3*COS(AY8*PI()/180)</f>
        <v/>
      </c>
      <c r="BA8" s="66">
        <f>$BB$3+$BC$3*SIN(AY8*PI()/180)</f>
        <v/>
      </c>
      <c r="BB8" s="51" t="n"/>
      <c r="BC8" s="58" t="n"/>
      <c r="BE8" s="70" t="n"/>
      <c r="BF8" s="67" t="n"/>
    </row>
    <row r="9" ht="15" customHeight="1">
      <c r="A9" s="156" t="n"/>
      <c r="M9" s="156" t="inlineStr">
        <is>
          <t>Протокол испытаний № 13-63/73 от 10-01-2023</t>
        </is>
      </c>
      <c r="X9" s="51" t="n"/>
      <c r="Y9" s="51" t="n"/>
      <c r="Z9" s="51" t="n"/>
      <c r="AA9" s="43" t="n">
        <v>15</v>
      </c>
      <c r="AB9" s="66">
        <f>$AC$3+$AE$3*COS(AA9*PI()/180)</f>
        <v/>
      </c>
      <c r="AC9" s="66">
        <f>$AD$3+$AE$3*SIN(AA9*PI()/180)</f>
        <v/>
      </c>
      <c r="AD9" s="51" t="n"/>
      <c r="AE9" s="58" t="n"/>
      <c r="AF9" s="51" t="n"/>
      <c r="AG9" s="51" t="n"/>
      <c r="AH9" s="51" t="n"/>
      <c r="AI9" s="43" t="n">
        <v>15</v>
      </c>
      <c r="AJ9" s="66">
        <f>$AK$3+$AM$3*COS(AI9*PI()/180)</f>
        <v/>
      </c>
      <c r="AK9" s="66">
        <f>$AL$3+$AM$3*SIN(AI9*PI()/180)</f>
        <v/>
      </c>
      <c r="AL9" s="51" t="n"/>
      <c r="AM9" s="58" t="n"/>
      <c r="AN9" s="51" t="n"/>
      <c r="AO9" s="51" t="n"/>
      <c r="AP9" s="51" t="n"/>
      <c r="AQ9" s="43" t="n">
        <v>15</v>
      </c>
      <c r="AR9" s="66">
        <f>$AS$3+$AU$3*COS(AQ9*PI()/180)</f>
        <v/>
      </c>
      <c r="AS9" s="66">
        <f>$AT$3+$AU$3*SIN(AQ9*PI()/180)</f>
        <v/>
      </c>
      <c r="AT9" s="51" t="n"/>
      <c r="AU9" s="58" t="n"/>
      <c r="AV9" s="51" t="n"/>
      <c r="AW9" s="51" t="n"/>
      <c r="AX9" s="51" t="n"/>
      <c r="AY9" s="43" t="n">
        <v>15</v>
      </c>
      <c r="AZ9" s="66">
        <f>$BA$3+$BC$3*COS(AY9*PI()/180)</f>
        <v/>
      </c>
      <c r="BA9" s="66">
        <f>$BB$3+$BC$3*SIN(AY9*PI()/180)</f>
        <v/>
      </c>
      <c r="BB9" s="51" t="n"/>
      <c r="BC9" s="58" t="n"/>
      <c r="BE9" s="71" t="n"/>
      <c r="BF9" s="67" t="n"/>
    </row>
    <row r="10" ht="15" customHeight="1">
      <c r="A10" s="12" t="n"/>
      <c r="B10" s="13" t="n"/>
      <c r="C10" s="13" t="n"/>
      <c r="D10" s="13" t="n"/>
      <c r="E10" s="13" t="n"/>
      <c r="F10" s="21" t="n"/>
      <c r="G10" s="21" t="n"/>
      <c r="H10" s="14" t="n"/>
      <c r="I10" s="15" t="n"/>
      <c r="J10" s="16" t="n"/>
      <c r="K10" s="17" t="n"/>
      <c r="L10" s="17" t="n"/>
      <c r="M10" s="12" t="n"/>
      <c r="N10" s="13" t="n"/>
      <c r="O10" s="13" t="n"/>
      <c r="P10" s="13" t="n"/>
      <c r="Q10" s="13" t="n"/>
      <c r="R10" s="21" t="n"/>
      <c r="S10" s="21" t="n"/>
      <c r="T10" s="14" t="n"/>
      <c r="U10" s="15" t="n"/>
      <c r="X10" s="51" t="n"/>
      <c r="Y10" s="51" t="n"/>
      <c r="Z10" s="51" t="n"/>
      <c r="AA10" s="43" t="n">
        <v>20</v>
      </c>
      <c r="AB10" s="66">
        <f>$AC$3+$AE$3*COS(AA10*PI()/180)</f>
        <v/>
      </c>
      <c r="AC10" s="66">
        <f>$AD$3+$AE$3*SIN(AA10*PI()/180)</f>
        <v/>
      </c>
      <c r="AD10" s="51" t="n"/>
      <c r="AE10" s="58" t="n"/>
      <c r="AF10" s="51" t="n"/>
      <c r="AG10" s="51" t="n"/>
      <c r="AH10" s="51" t="n"/>
      <c r="AI10" s="43" t="n">
        <v>20</v>
      </c>
      <c r="AJ10" s="66">
        <f>$AK$3+$AM$3*COS(AI10*PI()/180)</f>
        <v/>
      </c>
      <c r="AK10" s="66">
        <f>$AL$3+$AM$3*SIN(AI10*PI()/180)</f>
        <v/>
      </c>
      <c r="AL10" s="51" t="n"/>
      <c r="AM10" s="58" t="n"/>
      <c r="AN10" s="51" t="n"/>
      <c r="AO10" s="51" t="n"/>
      <c r="AP10" s="51" t="n"/>
      <c r="AQ10" s="43" t="n">
        <v>20</v>
      </c>
      <c r="AR10" s="66">
        <f>$AS$3+$AU$3*COS(AQ10*PI()/180)</f>
        <v/>
      </c>
      <c r="AS10" s="66">
        <f>$AT$3+$AU$3*SIN(AQ10*PI()/180)</f>
        <v/>
      </c>
      <c r="AT10" s="51" t="n"/>
      <c r="AU10" s="58" t="n"/>
      <c r="AV10" s="51" t="n"/>
      <c r="AW10" s="51" t="n"/>
      <c r="AX10" s="51" t="n"/>
      <c r="AY10" s="43" t="n">
        <v>20</v>
      </c>
      <c r="AZ10" s="66">
        <f>$BA$3+$BC$3*COS(AY10*PI()/180)</f>
        <v/>
      </c>
      <c r="BA10" s="66">
        <f>$BB$3+$BC$3*SIN(AY10*PI()/180)</f>
        <v/>
      </c>
      <c r="BB10" s="51" t="n"/>
      <c r="BC10" s="58" t="n"/>
      <c r="BE10" s="72" t="n"/>
      <c r="BF10" s="67" t="n"/>
    </row>
    <row r="11" ht="15" customHeight="1">
      <c r="A11" s="18">
        <f>M11</f>
        <v/>
      </c>
      <c r="B11" s="13" t="n"/>
      <c r="C11" s="13" t="n"/>
      <c r="D11" s="108" t="n"/>
      <c r="E11" s="13" t="n"/>
      <c r="F11" s="21" t="n"/>
      <c r="G11" s="21" t="n"/>
      <c r="H11" s="14" t="n"/>
      <c r="I11" s="15" t="n"/>
      <c r="J11" s="16" t="n"/>
      <c r="K11" s="17" t="n"/>
      <c r="L11" s="17" t="n"/>
      <c r="M11" s="18" t="inlineStr">
        <is>
          <t>Наименование и адрес заказчика: Переход трубопровода через р. Енисей</t>
        </is>
      </c>
      <c r="N11" s="13" t="n"/>
      <c r="O11" s="13" t="n"/>
      <c r="P11" s="13" t="n"/>
      <c r="Q11" s="13" t="n"/>
      <c r="R11" s="21" t="n"/>
      <c r="S11" s="21" t="n"/>
      <c r="T11" s="14" t="n"/>
      <c r="U11" s="15" t="n"/>
      <c r="X11" s="51" t="n"/>
      <c r="Y11" s="51" t="n"/>
      <c r="Z11" s="51" t="n"/>
      <c r="AA11" s="43" t="n">
        <v>25</v>
      </c>
      <c r="AB11" s="66">
        <f>$AC$3+$AE$3*COS(AA11*PI()/180)</f>
        <v/>
      </c>
      <c r="AC11" s="66">
        <f>$AD$3+$AE$3*SIN(AA11*PI()/180)</f>
        <v/>
      </c>
      <c r="AD11" s="51" t="n"/>
      <c r="AE11" s="58" t="n"/>
      <c r="AF11" s="51" t="n"/>
      <c r="AG11" s="51" t="n"/>
      <c r="AH11" s="51" t="n"/>
      <c r="AI11" s="43" t="n">
        <v>25</v>
      </c>
      <c r="AJ11" s="66">
        <f>$AK$3+$AM$3*COS(AI11*PI()/180)</f>
        <v/>
      </c>
      <c r="AK11" s="66">
        <f>$AL$3+$AM$3*SIN(AI11*PI()/180)</f>
        <v/>
      </c>
      <c r="AL11" s="51" t="n"/>
      <c r="AM11" s="58" t="n"/>
      <c r="AN11" s="51" t="n"/>
      <c r="AO11" s="51" t="n"/>
      <c r="AP11" s="51" t="n"/>
      <c r="AQ11" s="43" t="n">
        <v>25</v>
      </c>
      <c r="AR11" s="66">
        <f>$AS$3+$AU$3*COS(AQ11*PI()/180)</f>
        <v/>
      </c>
      <c r="AS11" s="66">
        <f>$AT$3+$AU$3*SIN(AQ11*PI()/180)</f>
        <v/>
      </c>
      <c r="AT11" s="51" t="n"/>
      <c r="AU11" s="58" t="n"/>
      <c r="AV11" s="51" t="n"/>
      <c r="AW11" s="51" t="n"/>
      <c r="AX11" s="51" t="n"/>
      <c r="AY11" s="43" t="n">
        <v>25</v>
      </c>
      <c r="AZ11" s="66">
        <f>$BA$3+$BC$3*COS(AY11*PI()/180)</f>
        <v/>
      </c>
      <c r="BA11" s="66">
        <f>$BB$3+$BC$3*SIN(AY11*PI()/180)</f>
        <v/>
      </c>
      <c r="BB11" s="51" t="n"/>
      <c r="BC11" s="58" t="n"/>
      <c r="BE11" s="67" t="n"/>
      <c r="BF11" s="67" t="n"/>
    </row>
    <row r="12" ht="15" customHeight="1">
      <c r="A12" s="11">
        <f>M12</f>
        <v/>
      </c>
      <c r="B12" s="19" t="n"/>
      <c r="C12" s="19" t="n"/>
      <c r="D12" s="11" t="n"/>
      <c r="E12" s="19" t="n"/>
      <c r="F12" s="19" t="n"/>
      <c r="G12" s="19" t="n"/>
      <c r="H12" s="19" t="n"/>
      <c r="I12" s="19" t="n"/>
      <c r="J12" s="19" t="n"/>
      <c r="K12" s="19" t="n"/>
      <c r="L12" s="19" t="n"/>
      <c r="M12" s="11" t="inlineStr">
        <is>
          <t>Наименование объекта: ООО Регионстрой</t>
        </is>
      </c>
      <c r="N12" s="19" t="n"/>
      <c r="O12" s="19" t="n"/>
      <c r="P12" s="19" t="n"/>
      <c r="Q12" s="19" t="n"/>
      <c r="R12" s="19" t="n"/>
      <c r="S12" s="19" t="n"/>
      <c r="T12" s="19" t="n"/>
      <c r="U12" s="19" t="n"/>
      <c r="V12" s="19" t="n"/>
      <c r="X12" s="51" t="n"/>
      <c r="Y12" s="51" t="n"/>
      <c r="Z12" s="51" t="n"/>
      <c r="AA12" s="43" t="n">
        <v>30</v>
      </c>
      <c r="AB12" s="66">
        <f>$AC$3+$AE$3*COS(AA12*PI()/180)</f>
        <v/>
      </c>
      <c r="AC12" s="66">
        <f>$AD$3+$AE$3*SIN(AA12*PI()/180)</f>
        <v/>
      </c>
      <c r="AD12" s="51" t="n"/>
      <c r="AE12" s="58" t="n"/>
      <c r="AF12" s="51" t="n"/>
      <c r="AG12" s="51" t="n"/>
      <c r="AH12" s="51" t="n"/>
      <c r="AI12" s="43" t="n">
        <v>30</v>
      </c>
      <c r="AJ12" s="66">
        <f>$AK$3+$AM$3*COS(AI12*PI()/180)</f>
        <v/>
      </c>
      <c r="AK12" s="66">
        <f>$AL$3+$AM$3*SIN(AI12*PI()/180)</f>
        <v/>
      </c>
      <c r="AL12" s="51" t="n"/>
      <c r="AM12" s="58" t="n"/>
      <c r="AN12" s="51" t="n"/>
      <c r="AO12" s="51" t="n"/>
      <c r="AP12" s="51" t="n"/>
      <c r="AQ12" s="43" t="n">
        <v>30</v>
      </c>
      <c r="AR12" s="66">
        <f>$AS$3+$AU$3*COS(AQ12*PI()/180)</f>
        <v/>
      </c>
      <c r="AS12" s="66">
        <f>$AT$3+$AU$3*SIN(AQ12*PI()/180)</f>
        <v/>
      </c>
      <c r="AT12" s="51" t="n"/>
      <c r="AU12" s="58" t="n"/>
      <c r="AV12" s="51" t="n"/>
      <c r="AW12" s="51" t="n"/>
      <c r="AX12" s="51" t="n"/>
      <c r="AY12" s="43" t="n">
        <v>30</v>
      </c>
      <c r="AZ12" s="66">
        <f>$BA$3+$BC$3*COS(AY12*PI()/180)</f>
        <v/>
      </c>
      <c r="BA12" s="66">
        <f>$BB$3+$BC$3*SIN(AY12*PI()/180)</f>
        <v/>
      </c>
      <c r="BB12" s="51" t="n"/>
      <c r="BC12" s="58" t="n"/>
    </row>
    <row r="13" ht="15" customHeight="1">
      <c r="A13" s="18" t="inlineStr">
        <is>
          <t xml:space="preserve">Наименование используемого метода/методики: ГОСТ 12248.4-2020 </t>
        </is>
      </c>
      <c r="B13" s="13" t="n"/>
      <c r="C13" s="13" t="n"/>
      <c r="D13" s="13" t="n"/>
      <c r="E13" s="13" t="n"/>
      <c r="F13" s="21" t="n"/>
      <c r="G13" s="21" t="n"/>
      <c r="H13" s="20" t="n"/>
      <c r="I13" s="20" t="n"/>
      <c r="J13" s="20" t="n"/>
      <c r="K13" s="21" t="n"/>
      <c r="L13" s="21" t="n"/>
      <c r="M13" s="18" t="inlineStr">
        <is>
          <t xml:space="preserve">Наименование используемого метода/методики: ГОСТ 12248.3-2020 </t>
        </is>
      </c>
      <c r="N13" s="13" t="n"/>
      <c r="O13" s="13" t="n"/>
      <c r="P13" s="13" t="n"/>
      <c r="Q13" s="13" t="n"/>
      <c r="R13" s="21" t="n"/>
      <c r="S13" s="21" t="n"/>
      <c r="T13" s="20" t="n"/>
      <c r="U13" s="20" t="n"/>
      <c r="X13" s="51" t="n"/>
      <c r="Y13" s="51" t="n"/>
      <c r="Z13" s="51" t="n"/>
      <c r="AA13" s="43" t="n">
        <v>35</v>
      </c>
      <c r="AB13" s="66">
        <f>$AC$3+$AE$3*COS(AA13*PI()/180)</f>
        <v/>
      </c>
      <c r="AC13" s="66">
        <f>$AD$3+$AE$3*SIN(AA13*PI()/180)</f>
        <v/>
      </c>
      <c r="AD13" s="51" t="n"/>
      <c r="AE13" s="58" t="n"/>
      <c r="AF13" s="51" t="n"/>
      <c r="AG13" s="51" t="n"/>
      <c r="AH13" s="51" t="n"/>
      <c r="AI13" s="43" t="n">
        <v>35</v>
      </c>
      <c r="AJ13" s="66">
        <f>$AK$3+$AM$3*COS(AI13*PI()/180)</f>
        <v/>
      </c>
      <c r="AK13" s="66">
        <f>$AL$3+$AM$3*SIN(AI13*PI()/180)</f>
        <v/>
      </c>
      <c r="AL13" s="51" t="n"/>
      <c r="AM13" s="58" t="n"/>
      <c r="AN13" s="51" t="n"/>
      <c r="AO13" s="51" t="n"/>
      <c r="AP13" s="51" t="n"/>
      <c r="AQ13" s="43" t="n">
        <v>35</v>
      </c>
      <c r="AR13" s="66">
        <f>$AS$3+$AU$3*COS(AQ13*PI()/180)</f>
        <v/>
      </c>
      <c r="AS13" s="66">
        <f>$AT$3+$AU$3*SIN(AQ13*PI()/180)</f>
        <v/>
      </c>
      <c r="AT13" s="51" t="n"/>
      <c r="AU13" s="58" t="n"/>
      <c r="AV13" s="51" t="n"/>
      <c r="AW13" s="51" t="n"/>
      <c r="AX13" s="51" t="n"/>
      <c r="AY13" s="43" t="n">
        <v>35</v>
      </c>
      <c r="AZ13" s="66">
        <f>$BA$3+$BC$3*COS(AY13*PI()/180)</f>
        <v/>
      </c>
      <c r="BA13" s="66">
        <f>$BB$3+$BC$3*SIN(AY13*PI()/180)</f>
        <v/>
      </c>
      <c r="BB13" s="51" t="n"/>
      <c r="BC13" s="58" t="n"/>
    </row>
    <row r="14" ht="17.65" customHeight="1">
      <c r="A14" s="18" t="inlineStr">
        <is>
          <t>Условия проведения испытания: температура окружающей среды (18 - 25)0С, влажность воздуха (40 - 75)%</t>
        </is>
      </c>
      <c r="B14" s="13" t="n"/>
      <c r="C14" s="13" t="n"/>
      <c r="D14" s="13" t="n"/>
      <c r="E14" s="13" t="n"/>
      <c r="F14" s="21" t="n"/>
      <c r="G14" s="21" t="n"/>
      <c r="H14" s="16" t="n"/>
      <c r="I14" s="16" t="n"/>
      <c r="J14" s="22" t="n"/>
      <c r="K14" s="20" t="n"/>
      <c r="L14" s="20" t="n"/>
      <c r="M14" s="18" t="inlineStr">
        <is>
          <t>Условия проведения испытания: температура окружающей среды (18 - 25)0С, влажность воздуха (40 - 75)%</t>
        </is>
      </c>
      <c r="N14" s="13" t="n"/>
      <c r="O14" s="13" t="n"/>
      <c r="P14" s="13" t="n"/>
      <c r="Q14" s="13" t="n"/>
      <c r="R14" s="21" t="n"/>
      <c r="S14" s="21" t="n"/>
      <c r="T14" s="16" t="n"/>
      <c r="U14" s="16" t="n"/>
      <c r="X14" s="51" t="n"/>
      <c r="Y14" s="51" t="n"/>
      <c r="Z14" s="51" t="n"/>
      <c r="AA14" s="43" t="n">
        <v>40</v>
      </c>
      <c r="AB14" s="66">
        <f>$AC$3+$AE$3*COS(AA14*PI()/180)</f>
        <v/>
      </c>
      <c r="AC14" s="66">
        <f>$AD$3+$AE$3*SIN(AA14*PI()/180)</f>
        <v/>
      </c>
      <c r="AD14" s="51" t="n"/>
      <c r="AE14" s="58" t="n"/>
      <c r="AF14" s="51" t="n"/>
      <c r="AG14" s="51" t="n"/>
      <c r="AH14" s="51" t="n"/>
      <c r="AI14" s="43" t="n">
        <v>40</v>
      </c>
      <c r="AJ14" s="66">
        <f>$AK$3+$AM$3*COS(AI14*PI()/180)</f>
        <v/>
      </c>
      <c r="AK14" s="66">
        <f>$AL$3+$AM$3*SIN(AI14*PI()/180)</f>
        <v/>
      </c>
      <c r="AL14" s="51" t="n"/>
      <c r="AM14" s="58" t="n"/>
      <c r="AN14" s="51" t="n"/>
      <c r="AO14" s="51" t="n"/>
      <c r="AP14" s="51" t="n"/>
      <c r="AQ14" s="43" t="n">
        <v>40</v>
      </c>
      <c r="AR14" s="66">
        <f>$AS$3+$AU$3*COS(AQ14*PI()/180)</f>
        <v/>
      </c>
      <c r="AS14" s="66">
        <f>$AT$3+$AU$3*SIN(AQ14*PI()/180)</f>
        <v/>
      </c>
      <c r="AT14" s="51" t="n"/>
      <c r="AU14" s="58" t="n"/>
      <c r="AV14" s="51" t="n"/>
      <c r="AW14" s="51" t="n"/>
      <c r="AX14" s="51" t="n"/>
      <c r="AY14" s="43" t="n">
        <v>40</v>
      </c>
      <c r="AZ14" s="66">
        <f>$BA$3+$BC$3*COS(AY14*PI()/180)</f>
        <v/>
      </c>
      <c r="BA14" s="66">
        <f>$BB$3+$BC$3*SIN(AY14*PI()/180)</f>
        <v/>
      </c>
      <c r="BB14" s="51" t="n"/>
      <c r="BC14" s="58" t="n"/>
    </row>
    <row r="15" ht="15" customHeight="1">
      <c r="A15" s="18">
        <f>M15</f>
        <v/>
      </c>
      <c r="B15" s="13" t="n"/>
      <c r="C15" s="13" t="n"/>
      <c r="D15" s="13" t="n"/>
      <c r="E15" s="13" t="n"/>
      <c r="F15" s="97" t="n"/>
      <c r="G15" s="21" t="n"/>
      <c r="H15" s="16" t="n"/>
      <c r="I15" s="16" t="n"/>
      <c r="J15" s="22" t="n"/>
      <c r="K15" s="20" t="n"/>
      <c r="L15" s="20" t="n"/>
      <c r="M15" s="18" t="inlineStr">
        <is>
          <t>Дата получение объекта подлежащего испытаниям: 14-12-2022</t>
        </is>
      </c>
      <c r="N15" s="13" t="n"/>
      <c r="O15" s="13" t="n"/>
      <c r="P15" s="13" t="n"/>
      <c r="Q15" s="98" t="n"/>
      <c r="R15" s="21" t="n"/>
      <c r="S15" s="21" t="n"/>
      <c r="T15" s="16" t="n"/>
      <c r="U15" s="16" t="n"/>
      <c r="X15" s="51" t="n"/>
      <c r="Y15" s="51" t="n"/>
      <c r="Z15" s="51" t="n"/>
      <c r="AA15" s="43" t="n">
        <v>45</v>
      </c>
      <c r="AB15" s="66">
        <f>$AC$3+$AE$3*COS(AA15*PI()/180)</f>
        <v/>
      </c>
      <c r="AC15" s="66">
        <f>$AD$3+$AE$3*SIN(AA15*PI()/180)</f>
        <v/>
      </c>
      <c r="AD15" s="51" t="n"/>
      <c r="AE15" s="58" t="n"/>
      <c r="AF15" s="51" t="n"/>
      <c r="AG15" s="51" t="n"/>
      <c r="AH15" s="51" t="n"/>
      <c r="AI15" s="43" t="n">
        <v>45</v>
      </c>
      <c r="AJ15" s="66">
        <f>$AK$3+$AM$3*COS(AI15*PI()/180)</f>
        <v/>
      </c>
      <c r="AK15" s="66">
        <f>$AL$3+$AM$3*SIN(AI15*PI()/180)</f>
        <v/>
      </c>
      <c r="AL15" s="51" t="n"/>
      <c r="AM15" s="58" t="n"/>
      <c r="AN15" s="51" t="n"/>
      <c r="AO15" s="51" t="n"/>
      <c r="AP15" s="51" t="n"/>
      <c r="AQ15" s="43" t="n">
        <v>45</v>
      </c>
      <c r="AR15" s="66">
        <f>$AS$3+$AU$3*COS(AQ15*PI()/180)</f>
        <v/>
      </c>
      <c r="AS15" s="66">
        <f>$AT$3+$AU$3*SIN(AQ15*PI()/180)</f>
        <v/>
      </c>
      <c r="AT15" s="51" t="n"/>
      <c r="AU15" s="58" t="n"/>
      <c r="AV15" s="51" t="n"/>
      <c r="AW15" s="51" t="n"/>
      <c r="AX15" s="51" t="n"/>
      <c r="AY15" s="43" t="n">
        <v>45</v>
      </c>
      <c r="AZ15" s="66">
        <f>$BA$3+$BC$3*COS(AY15*PI()/180)</f>
        <v/>
      </c>
      <c r="BA15" s="66">
        <f>$BB$3+$BC$3*SIN(AY15*PI()/180)</f>
        <v/>
      </c>
      <c r="BB15" s="51" t="n"/>
      <c r="BC15" s="58" t="n"/>
      <c r="BE15" s="73" t="n"/>
    </row>
    <row r="16" ht="15.6" customHeight="1">
      <c r="A16" s="18">
        <f>M16</f>
        <v/>
      </c>
      <c r="B16" s="13" t="n"/>
      <c r="C16" s="98" t="n"/>
      <c r="D16" s="13" t="n"/>
      <c r="G16" s="21" t="n"/>
      <c r="H16" s="157" t="n"/>
      <c r="I16" s="16" t="n"/>
      <c r="J16" s="17" t="n"/>
      <c r="K16" s="21" t="n"/>
      <c r="L16" s="21" t="n"/>
      <c r="M16" s="18" t="inlineStr">
        <is>
          <t>Дата испытания: 25.10.2022-19.11.2073</t>
        </is>
      </c>
      <c r="N16" s="13" t="n"/>
      <c r="O16" s="98" t="n"/>
      <c r="P16" s="13" t="n"/>
      <c r="Q16" s="13" t="n"/>
      <c r="R16" s="21" t="n"/>
      <c r="S16" s="21" t="n"/>
      <c r="T16" s="157" t="n"/>
      <c r="U16" s="16" t="n"/>
      <c r="X16" s="51" t="n"/>
      <c r="Y16" s="51" t="n"/>
      <c r="Z16" s="51" t="n"/>
      <c r="AA16" s="43" t="n">
        <v>50</v>
      </c>
      <c r="AB16" s="66">
        <f>$AC$3+$AE$3*COS(AA16*PI()/180)</f>
        <v/>
      </c>
      <c r="AC16" s="66">
        <f>$AD$3+$AE$3*SIN(AA16*PI()/180)</f>
        <v/>
      </c>
      <c r="AD16" s="51" t="n"/>
      <c r="AE16" s="58" t="n"/>
      <c r="AF16" s="51" t="n"/>
      <c r="AG16" s="51" t="n"/>
      <c r="AH16" s="51" t="n"/>
      <c r="AI16" s="43" t="n">
        <v>50</v>
      </c>
      <c r="AJ16" s="66">
        <f>$AK$3+$AM$3*COS(AI16*PI()/180)</f>
        <v/>
      </c>
      <c r="AK16" s="66">
        <f>$AL$3+$AM$3*SIN(AI16*PI()/180)</f>
        <v/>
      </c>
      <c r="AL16" s="51" t="n"/>
      <c r="AM16" s="58" t="n"/>
      <c r="AN16" s="51" t="n"/>
      <c r="AO16" s="51" t="n"/>
      <c r="AP16" s="51" t="n"/>
      <c r="AQ16" s="43" t="n">
        <v>50</v>
      </c>
      <c r="AR16" s="66">
        <f>$AS$3+$AU$3*COS(AQ16*PI()/180)</f>
        <v/>
      </c>
      <c r="AS16" s="66">
        <f>$AT$3+$AU$3*SIN(AQ16*PI()/180)</f>
        <v/>
      </c>
      <c r="AT16" s="51" t="n"/>
      <c r="AU16" s="58" t="n"/>
      <c r="AV16" s="51" t="n"/>
      <c r="AW16" s="51" t="n"/>
      <c r="AX16" s="51" t="n"/>
      <c r="AY16" s="43" t="n">
        <v>50</v>
      </c>
      <c r="AZ16" s="66">
        <f>$BA$3+$BC$3*COS(AY16*PI()/180)</f>
        <v/>
      </c>
      <c r="BA16" s="66">
        <f>$BB$3+$BC$3*SIN(AY16*PI()/180)</f>
        <v/>
      </c>
      <c r="BB16" s="51" t="n"/>
      <c r="BC16" s="58" t="n"/>
    </row>
    <row r="17" ht="15" customHeight="1">
      <c r="A17" s="23" t="n"/>
      <c r="B17" s="23" t="n"/>
      <c r="C17" s="23" t="n"/>
      <c r="D17" s="23" t="n"/>
      <c r="E17" s="23" t="n"/>
      <c r="F17" s="23" t="n"/>
      <c r="G17" s="23" t="n"/>
      <c r="H17" s="23" t="n"/>
      <c r="I17" s="23" t="n"/>
      <c r="J17" s="23" t="n"/>
      <c r="K17" s="23" t="n"/>
      <c r="L17" s="23" t="n"/>
      <c r="M17" s="23" t="n"/>
      <c r="N17" s="23" t="n"/>
      <c r="O17" s="23" t="n"/>
      <c r="P17" s="23" t="n"/>
      <c r="Q17" s="23" t="n"/>
      <c r="R17" s="23" t="n"/>
      <c r="S17" s="23" t="n"/>
      <c r="T17" s="23" t="n"/>
      <c r="U17" s="23" t="n"/>
      <c r="X17" s="51" t="n"/>
      <c r="Y17" s="51" t="n"/>
      <c r="Z17" s="51" t="n"/>
      <c r="AA17" s="43" t="n">
        <v>55</v>
      </c>
      <c r="AB17" s="66">
        <f>$AC$3+$AE$3*COS(AA17*PI()/180)</f>
        <v/>
      </c>
      <c r="AC17" s="66">
        <f>$AD$3+$AE$3*SIN(AA17*PI()/180)</f>
        <v/>
      </c>
      <c r="AD17" s="51" t="n"/>
      <c r="AE17" s="58" t="n"/>
      <c r="AF17" s="51" t="n"/>
      <c r="AG17" s="51" t="n"/>
      <c r="AH17" s="51" t="n"/>
      <c r="AI17" s="43" t="n">
        <v>55</v>
      </c>
      <c r="AJ17" s="66">
        <f>$AK$3+$AM$3*COS(AI17*PI()/180)</f>
        <v/>
      </c>
      <c r="AK17" s="66">
        <f>$AL$3+$AM$3*SIN(AI17*PI()/180)</f>
        <v/>
      </c>
      <c r="AL17" s="51" t="n"/>
      <c r="AM17" s="58" t="n"/>
      <c r="AN17" s="51" t="n"/>
      <c r="AO17" s="51" t="n"/>
      <c r="AP17" s="51" t="n"/>
      <c r="AQ17" s="43" t="n">
        <v>55</v>
      </c>
      <c r="AR17" s="66">
        <f>$AS$3+$AU$3*COS(AQ17*PI()/180)</f>
        <v/>
      </c>
      <c r="AS17" s="66">
        <f>$AT$3+$AU$3*SIN(AQ17*PI()/180)</f>
        <v/>
      </c>
      <c r="AT17" s="51" t="n"/>
      <c r="AU17" s="58" t="n"/>
      <c r="AV17" s="51" t="n"/>
      <c r="AW17" s="51" t="n"/>
      <c r="AX17" s="51" t="n"/>
      <c r="AY17" s="43" t="n">
        <v>55</v>
      </c>
      <c r="AZ17" s="66">
        <f>$BA$3+$BC$3*COS(AY17*PI()/180)</f>
        <v/>
      </c>
      <c r="BA17" s="66">
        <f>$BB$3+$BC$3*SIN(AY17*PI()/180)</f>
        <v/>
      </c>
      <c r="BB17" s="51" t="n"/>
      <c r="BC17" s="58" t="n"/>
    </row>
    <row r="18" ht="15" customHeight="1">
      <c r="A18" s="155" t="inlineStr">
        <is>
          <t>Испытание грунтов методом трехосного сжатия</t>
        </is>
      </c>
      <c r="L18" s="155" t="n"/>
      <c r="M18" s="155" t="inlineStr">
        <is>
          <t>Испытание грунтов методом трехосного сжатия</t>
        </is>
      </c>
      <c r="X18" s="51" t="n"/>
      <c r="Y18" s="51" t="n"/>
      <c r="Z18" s="51" t="n"/>
      <c r="AA18" s="43" t="n">
        <v>60</v>
      </c>
      <c r="AB18" s="66">
        <f>$AC$3+$AE$3*COS(AA18*PI()/180)</f>
        <v/>
      </c>
      <c r="AC18" s="66">
        <f>$AD$3+$AE$3*SIN(AA18*PI()/180)</f>
        <v/>
      </c>
      <c r="AD18" s="51" t="n"/>
      <c r="AE18" s="58" t="n"/>
      <c r="AF18" s="51" t="n"/>
      <c r="AG18" s="51" t="n"/>
      <c r="AH18" s="51" t="n"/>
      <c r="AI18" s="43" t="n">
        <v>60</v>
      </c>
      <c r="AJ18" s="66">
        <f>$AK$3+$AM$3*COS(AI18*PI()/180)</f>
        <v/>
      </c>
      <c r="AK18" s="66">
        <f>$AL$3+$AM$3*SIN(AI18*PI()/180)</f>
        <v/>
      </c>
      <c r="AL18" s="51" t="n"/>
      <c r="AM18" s="58" t="n"/>
      <c r="AN18" s="51" t="n"/>
      <c r="AO18" s="51" t="n"/>
      <c r="AP18" s="51" t="n"/>
      <c r="AQ18" s="43" t="n">
        <v>60</v>
      </c>
      <c r="AR18" s="66">
        <f>$AS$3+$AU$3*COS(AQ18*PI()/180)</f>
        <v/>
      </c>
      <c r="AS18" s="66">
        <f>$AT$3+$AU$3*SIN(AQ18*PI()/180)</f>
        <v/>
      </c>
      <c r="AT18" s="51" t="n"/>
      <c r="AU18" s="58" t="n"/>
      <c r="AV18" s="51" t="n"/>
      <c r="AW18" s="51" t="n"/>
      <c r="AX18" s="51" t="n"/>
      <c r="AY18" s="43" t="n">
        <v>60</v>
      </c>
      <c r="AZ18" s="66">
        <f>$BA$3+$BC$3*COS(AY18*PI()/180)</f>
        <v/>
      </c>
      <c r="BA18" s="66">
        <f>$BB$3+$BC$3*SIN(AY18*PI()/180)</f>
        <v/>
      </c>
      <c r="BB18" s="51" t="n"/>
      <c r="BC18" s="58" t="n"/>
    </row>
    <row r="19" ht="15" customHeight="1">
      <c r="A19" s="23" t="n"/>
      <c r="B19" s="23" t="n"/>
      <c r="C19" s="23" t="n"/>
      <c r="D19" s="23" t="n"/>
      <c r="E19" s="23" t="n"/>
      <c r="F19" s="23" t="n"/>
      <c r="G19" s="23" t="n"/>
      <c r="H19" s="23" t="n"/>
      <c r="I19" s="23" t="n"/>
      <c r="J19" s="23" t="n"/>
      <c r="K19" s="23" t="n"/>
      <c r="L19" s="23" t="n"/>
      <c r="M19" s="23" t="n"/>
      <c r="N19" s="23" t="n"/>
      <c r="O19" s="23" t="n"/>
      <c r="P19" s="23" t="n"/>
      <c r="Q19" s="23" t="n"/>
      <c r="R19" s="23" t="n"/>
      <c r="S19" s="23" t="n"/>
      <c r="T19" s="23" t="n"/>
      <c r="U19" s="23" t="n"/>
      <c r="X19" s="51" t="n"/>
      <c r="Y19" s="51" t="n"/>
      <c r="Z19" s="51" t="n"/>
      <c r="AA19" s="43" t="n">
        <v>65</v>
      </c>
      <c r="AB19" s="66">
        <f>$AC$3+$AE$3*COS(AA19*PI()/180)</f>
        <v/>
      </c>
      <c r="AC19" s="66">
        <f>$AD$3+$AE$3*SIN(AA19*PI()/180)</f>
        <v/>
      </c>
      <c r="AD19" s="51" t="n"/>
      <c r="AE19" s="58" t="n"/>
      <c r="AF19" s="51" t="n"/>
      <c r="AG19" s="51" t="n"/>
      <c r="AH19" s="51" t="n"/>
      <c r="AI19" s="43" t="n">
        <v>65</v>
      </c>
      <c r="AJ19" s="66">
        <f>$AK$3+$AM$3*COS(AI19*PI()/180)</f>
        <v/>
      </c>
      <c r="AK19" s="66">
        <f>$AL$3+$AM$3*SIN(AI19*PI()/180)</f>
        <v/>
      </c>
      <c r="AL19" s="51" t="n"/>
      <c r="AM19" s="58" t="n"/>
      <c r="AN19" s="51" t="n"/>
      <c r="AO19" s="51" t="n"/>
      <c r="AP19" s="51" t="n"/>
      <c r="AQ19" s="43" t="n">
        <v>65</v>
      </c>
      <c r="AR19" s="66">
        <f>$AS$3+$AU$3*COS(AQ19*PI()/180)</f>
        <v/>
      </c>
      <c r="AS19" s="66">
        <f>$AT$3+$AU$3*SIN(AQ19*PI()/180)</f>
        <v/>
      </c>
      <c r="AT19" s="51" t="n"/>
      <c r="AU19" s="58" t="n"/>
      <c r="AV19" s="51" t="n"/>
      <c r="AW19" s="51" t="n"/>
      <c r="AX19" s="51" t="n"/>
      <c r="AY19" s="43" t="n">
        <v>65</v>
      </c>
      <c r="AZ19" s="66">
        <f>$BA$3+$BC$3*COS(AY19*PI()/180)</f>
        <v/>
      </c>
      <c r="BA19" s="66">
        <f>$BB$3+$BC$3*SIN(AY19*PI()/180)</f>
        <v/>
      </c>
      <c r="BB19" s="51" t="n"/>
      <c r="BC19" s="58" t="n"/>
    </row>
    <row r="20" ht="16.9" customHeight="1">
      <c r="A20" s="24" t="inlineStr">
        <is>
          <t xml:space="preserve">Лабораторный номер: </t>
        </is>
      </c>
      <c r="B20" s="25" t="n"/>
      <c r="C20" s="35">
        <f>O20</f>
        <v/>
      </c>
      <c r="D20" s="25" t="n"/>
      <c r="E20" s="25" t="n"/>
      <c r="F20" s="25" t="n"/>
      <c r="G20" s="25" t="n"/>
      <c r="H20" s="26" t="inlineStr">
        <is>
          <t>We, д.е. =</t>
        </is>
      </c>
      <c r="I20" s="158">
        <f>U20</f>
        <v/>
      </c>
      <c r="J20" s="25" t="n"/>
      <c r="K20" s="25" t="n"/>
      <c r="L20" s="25" t="n"/>
      <c r="M20" s="24" t="inlineStr">
        <is>
          <t xml:space="preserve">Лабораторный номер: </t>
        </is>
      </c>
      <c r="N20" s="25" t="n"/>
      <c r="O20" s="35" t="inlineStr">
        <is>
          <t>1108</t>
        </is>
      </c>
      <c r="P20" s="25" t="n"/>
      <c r="Q20" s="25" t="n"/>
      <c r="R20" s="25" t="n"/>
      <c r="S20" s="25" t="n"/>
      <c r="T20" s="26" t="inlineStr">
        <is>
          <t>We, д.е. =</t>
        </is>
      </c>
      <c r="U20" s="158" t="n">
        <v>0.5821446619999999</v>
      </c>
      <c r="X20" s="51" t="n"/>
      <c r="Y20" s="51" t="n"/>
      <c r="Z20" s="51" t="n"/>
      <c r="AA20" s="43" t="n">
        <v>70</v>
      </c>
      <c r="AB20" s="66">
        <f>$AC$3+$AE$3*COS(AA20*PI()/180)</f>
        <v/>
      </c>
      <c r="AC20" s="66">
        <f>$AD$3+$AE$3*SIN(AA20*PI()/180)</f>
        <v/>
      </c>
      <c r="AD20" s="51" t="n"/>
      <c r="AE20" s="58" t="n"/>
      <c r="AF20" s="51" t="n"/>
      <c r="AG20" s="51" t="n"/>
      <c r="AH20" s="51" t="n"/>
      <c r="AI20" s="43" t="n">
        <v>70</v>
      </c>
      <c r="AJ20" s="66">
        <f>$AK$3+$AM$3*COS(AI20*PI()/180)</f>
        <v/>
      </c>
      <c r="AK20" s="66">
        <f>$AL$3+$AM$3*SIN(AI20*PI()/180)</f>
        <v/>
      </c>
      <c r="AL20" s="51" t="n"/>
      <c r="AM20" s="58" t="n"/>
      <c r="AN20" s="51" t="n"/>
      <c r="AO20" s="51" t="n"/>
      <c r="AP20" s="51" t="n"/>
      <c r="AQ20" s="43" t="n">
        <v>70</v>
      </c>
      <c r="AR20" s="66">
        <f>$AS$3+$AU$3*COS(AQ20*PI()/180)</f>
        <v/>
      </c>
      <c r="AS20" s="66">
        <f>$AT$3+$AU$3*SIN(AQ20*PI()/180)</f>
        <v/>
      </c>
      <c r="AT20" s="51" t="n"/>
      <c r="AU20" s="58" t="n"/>
      <c r="AV20" s="51" t="n"/>
      <c r="AW20" s="51" t="n"/>
      <c r="AX20" s="51" t="n"/>
      <c r="AY20" s="43" t="n">
        <v>70</v>
      </c>
      <c r="AZ20" s="66">
        <f>$BA$3+$BC$3*COS(AY20*PI()/180)</f>
        <v/>
      </c>
      <c r="BA20" s="66">
        <f>$BB$3+$BC$3*SIN(AY20*PI()/180)</f>
        <v/>
      </c>
      <c r="BB20" s="51" t="n"/>
      <c r="BC20" s="58" t="n"/>
    </row>
    <row r="21" ht="15" customHeight="1">
      <c r="A21" s="24" t="inlineStr">
        <is>
          <t xml:space="preserve">Номер скважины: </t>
        </is>
      </c>
      <c r="B21" s="25" t="n"/>
      <c r="C21" s="35">
        <f>O21</f>
        <v/>
      </c>
      <c r="D21" s="25" t="n"/>
      <c r="E21" s="25" t="n"/>
      <c r="F21" s="25" t="n"/>
      <c r="G21" s="25" t="n"/>
      <c r="H21" s="26" t="inlineStr">
        <is>
          <t>ρ, г/см3 =</t>
        </is>
      </c>
      <c r="I21" s="158">
        <f>U21</f>
        <v/>
      </c>
      <c r="J21" s="25" t="n"/>
      <c r="K21" s="25" t="n"/>
      <c r="L21" s="25" t="n"/>
      <c r="M21" s="24" t="inlineStr">
        <is>
          <t xml:space="preserve">Номер скважины: </t>
        </is>
      </c>
      <c r="N21" s="25" t="n"/>
      <c r="O21" s="35" t="inlineStr">
        <is>
          <t>BH-027</t>
        </is>
      </c>
      <c r="P21" s="25" t="n"/>
      <c r="Q21" s="25" t="n"/>
      <c r="R21" s="25" t="n"/>
      <c r="S21" s="25" t="n"/>
      <c r="T21" s="26" t="inlineStr">
        <is>
          <t>ρ, г/см3 =</t>
        </is>
      </c>
      <c r="U21" s="107" t="n">
        <v>1.53</v>
      </c>
      <c r="X21" s="51" t="n"/>
      <c r="Y21" s="51" t="n"/>
      <c r="Z21" s="51" t="n"/>
      <c r="AA21" s="43" t="n">
        <v>75</v>
      </c>
      <c r="AB21" s="66">
        <f>$AC$3+$AE$3*COS(AA21*PI()/180)</f>
        <v/>
      </c>
      <c r="AC21" s="66">
        <f>$AD$3+$AE$3*SIN(AA21*PI()/180)</f>
        <v/>
      </c>
      <c r="AD21" s="51" t="n"/>
      <c r="AE21" s="58" t="n"/>
      <c r="AF21" s="51" t="n"/>
      <c r="AG21" s="51" t="n"/>
      <c r="AH21" s="51" t="n"/>
      <c r="AI21" s="43" t="n">
        <v>75</v>
      </c>
      <c r="AJ21" s="66">
        <f>$AK$3+$AM$3*COS(AI21*PI()/180)</f>
        <v/>
      </c>
      <c r="AK21" s="66">
        <f>$AL$3+$AM$3*SIN(AI21*PI()/180)</f>
        <v/>
      </c>
      <c r="AL21" s="51" t="n"/>
      <c r="AM21" s="58" t="n"/>
      <c r="AN21" s="51" t="n"/>
      <c r="AO21" s="51" t="n"/>
      <c r="AP21" s="51" t="n"/>
      <c r="AQ21" s="43" t="n">
        <v>75</v>
      </c>
      <c r="AR21" s="66">
        <f>$AS$3+$AU$3*COS(AQ21*PI()/180)</f>
        <v/>
      </c>
      <c r="AS21" s="66">
        <f>$AT$3+$AU$3*SIN(AQ21*PI()/180)</f>
        <v/>
      </c>
      <c r="AT21" s="51" t="n"/>
      <c r="AU21" s="58" t="n"/>
      <c r="AV21" s="51" t="n"/>
      <c r="AW21" s="51" t="n"/>
      <c r="AX21" s="51" t="n"/>
      <c r="AY21" s="43" t="n">
        <v>75</v>
      </c>
      <c r="AZ21" s="66">
        <f>$BA$3+$BC$3*COS(AY21*PI()/180)</f>
        <v/>
      </c>
      <c r="BA21" s="66">
        <f>$BB$3+$BC$3*SIN(AY21*PI()/180)</f>
        <v/>
      </c>
      <c r="BB21" s="51" t="n"/>
      <c r="BC21" s="58" t="n"/>
    </row>
    <row r="22" ht="16.9" customHeight="1">
      <c r="A22" s="24" t="inlineStr">
        <is>
          <t xml:space="preserve">Глубина отбора, м: </t>
        </is>
      </c>
      <c r="B22" s="25" t="n"/>
      <c r="C22" s="35">
        <f>O22</f>
        <v/>
      </c>
      <c r="D22" s="25" t="n"/>
      <c r="E22" s="25" t="n"/>
      <c r="F22" s="25" t="n"/>
      <c r="G22" s="25" t="n"/>
      <c r="H22" s="26" t="inlineStr">
        <is>
          <t>ρs, г/см3 =</t>
        </is>
      </c>
      <c r="I22" s="158">
        <f>U22</f>
        <v/>
      </c>
      <c r="J22" s="25" t="n"/>
      <c r="K22" s="25" t="n"/>
      <c r="L22" s="25" t="n"/>
      <c r="M22" s="24" t="inlineStr">
        <is>
          <t xml:space="preserve">Глубина отбора, м: </t>
        </is>
      </c>
      <c r="N22" s="25" t="n"/>
      <c r="O22" s="106" t="n">
        <v>0.6</v>
      </c>
      <c r="P22" s="25" t="n"/>
      <c r="Q22" s="25" t="n"/>
      <c r="R22" s="25" t="n"/>
      <c r="S22" s="25" t="n"/>
      <c r="T22" s="26" t="inlineStr">
        <is>
          <t>ρs, г/см3 =</t>
        </is>
      </c>
      <c r="U22" s="107" t="n">
        <v>2.7</v>
      </c>
      <c r="X22" s="51" t="n"/>
      <c r="Y22" s="51" t="n"/>
      <c r="Z22" s="51" t="n"/>
      <c r="AA22" s="43" t="n">
        <v>80</v>
      </c>
      <c r="AB22" s="66">
        <f>$AC$3+$AE$3*COS(AA22*PI()/180)</f>
        <v/>
      </c>
      <c r="AC22" s="66">
        <f>$AD$3+$AE$3*SIN(AA22*PI()/180)</f>
        <v/>
      </c>
      <c r="AD22" s="51" t="n"/>
      <c r="AE22" s="58" t="n"/>
      <c r="AF22" s="51" t="n"/>
      <c r="AG22" s="51" t="n"/>
      <c r="AH22" s="51" t="n"/>
      <c r="AI22" s="43" t="n">
        <v>80</v>
      </c>
      <c r="AJ22" s="66">
        <f>$AK$3+$AM$3*COS(AI22*PI()/180)</f>
        <v/>
      </c>
      <c r="AK22" s="66">
        <f>$AL$3+$AM$3*SIN(AI22*PI()/180)</f>
        <v/>
      </c>
      <c r="AL22" s="51" t="n"/>
      <c r="AM22" s="58" t="n"/>
      <c r="AN22" s="51" t="n"/>
      <c r="AO22" s="51" t="n"/>
      <c r="AP22" s="51" t="n"/>
      <c r="AQ22" s="43" t="n">
        <v>80</v>
      </c>
      <c r="AR22" s="66">
        <f>$AS$3+$AU$3*COS(AQ22*PI()/180)</f>
        <v/>
      </c>
      <c r="AS22" s="66">
        <f>$AT$3+$AU$3*SIN(AQ22*PI()/180)</f>
        <v/>
      </c>
      <c r="AT22" s="51" t="n"/>
      <c r="AU22" s="58" t="n"/>
      <c r="AV22" s="51" t="n"/>
      <c r="AW22" s="51" t="n"/>
      <c r="AX22" s="51" t="n"/>
      <c r="AY22" s="43" t="n">
        <v>80</v>
      </c>
      <c r="AZ22" s="66">
        <f>$BA$3+$BC$3*COS(AY22*PI()/180)</f>
        <v/>
      </c>
      <c r="BA22" s="66">
        <f>$BB$3+$BC$3*SIN(AY22*PI()/180)</f>
        <v/>
      </c>
      <c r="BB22" s="51" t="n"/>
      <c r="BC22" s="58" t="n"/>
    </row>
    <row r="23" ht="15.6" customHeight="1">
      <c r="A23" s="24" t="inlineStr">
        <is>
          <t xml:space="preserve">Наименование грунта: </t>
        </is>
      </c>
      <c r="B23" s="25" t="n"/>
      <c r="C23" s="35">
        <f>O23</f>
        <v/>
      </c>
      <c r="D23" s="25" t="n"/>
      <c r="E23" s="25" t="n"/>
      <c r="F23" s="25" t="n"/>
      <c r="G23" s="25" t="n"/>
      <c r="H23" s="26" t="inlineStr">
        <is>
          <t>e, д.е. =</t>
        </is>
      </c>
      <c r="I23" s="158">
        <f>U23</f>
        <v/>
      </c>
      <c r="J23" s="25" t="n"/>
      <c r="K23" s="25" t="n"/>
      <c r="L23" s="25" t="n"/>
      <c r="M23" s="24" t="inlineStr">
        <is>
          <t xml:space="preserve">Наименование грунта: </t>
        </is>
      </c>
      <c r="N23" s="25" t="n"/>
      <c r="O23" s="35" t="inlineStr">
        <is>
          <t>Суглинок, после оттаивания текучий, легкий пылеватый</t>
        </is>
      </c>
      <c r="P23" s="25" t="n"/>
      <c r="Q23" s="25" t="n"/>
      <c r="R23" s="25" t="n"/>
      <c r="S23" s="25" t="n"/>
      <c r="T23" s="26" t="inlineStr">
        <is>
          <t>e, д.е. =</t>
        </is>
      </c>
      <c r="U23" s="107" t="n">
        <v>1.792019991764706</v>
      </c>
      <c r="X23" s="51" t="n"/>
      <c r="Y23" s="51" t="n"/>
      <c r="Z23" s="51" t="n"/>
      <c r="AA23" s="43" t="n">
        <v>85</v>
      </c>
      <c r="AB23" s="66">
        <f>$AC$3+$AE$3*COS(AA23*PI()/180)</f>
        <v/>
      </c>
      <c r="AC23" s="66">
        <f>$AD$3+$AE$3*SIN(AA23*PI()/180)</f>
        <v/>
      </c>
      <c r="AD23" s="51" t="n"/>
      <c r="AE23" s="58" t="n"/>
      <c r="AF23" s="51" t="n"/>
      <c r="AG23" s="51" t="n"/>
      <c r="AH23" s="51" t="n"/>
      <c r="AI23" s="43" t="n">
        <v>85</v>
      </c>
      <c r="AJ23" s="66">
        <f>$AK$3+$AM$3*COS(AI23*PI()/180)</f>
        <v/>
      </c>
      <c r="AK23" s="66">
        <f>$AL$3+$AM$3*SIN(AI23*PI()/180)</f>
        <v/>
      </c>
      <c r="AL23" s="51" t="n"/>
      <c r="AM23" s="58" t="n"/>
      <c r="AN23" s="51" t="n"/>
      <c r="AO23" s="51" t="n"/>
      <c r="AP23" s="51" t="n"/>
      <c r="AQ23" s="43" t="n">
        <v>85</v>
      </c>
      <c r="AR23" s="66">
        <f>$AS$3+$AU$3*COS(AQ23*PI()/180)</f>
        <v/>
      </c>
      <c r="AS23" s="66">
        <f>$AT$3+$AU$3*SIN(AQ23*PI()/180)</f>
        <v/>
      </c>
      <c r="AT23" s="51" t="n"/>
      <c r="AU23" s="58" t="n"/>
      <c r="AV23" s="51" t="n"/>
      <c r="AW23" s="51" t="n"/>
      <c r="AX23" s="51" t="n"/>
      <c r="AY23" s="43" t="n">
        <v>85</v>
      </c>
      <c r="AZ23" s="66">
        <f>$BA$3+$BC$3*COS(AY23*PI()/180)</f>
        <v/>
      </c>
      <c r="BA23" s="66">
        <f>$BB$3+$BC$3*SIN(AY23*PI()/180)</f>
        <v/>
      </c>
      <c r="BB23" s="51" t="n"/>
      <c r="BC23" s="58" t="n"/>
    </row>
    <row r="24" ht="16.9" customHeight="1">
      <c r="A24" s="25" t="inlineStr">
        <is>
          <t>Схема проведения опыта:</t>
        </is>
      </c>
      <c r="B24" s="25" t="n"/>
      <c r="C24" s="35">
        <f>O24</f>
        <v/>
      </c>
      <c r="D24" s="25" t="n"/>
      <c r="E24" s="25" t="n"/>
      <c r="F24" s="25" t="n"/>
      <c r="G24" s="25" t="n"/>
      <c r="H24" s="26" t="inlineStr">
        <is>
          <t>IL, д.е. =</t>
        </is>
      </c>
      <c r="I24" s="158">
        <f>U24</f>
        <v/>
      </c>
      <c r="J24" s="99" t="n"/>
      <c r="K24" s="25" t="n"/>
      <c r="L24" s="25" t="n"/>
      <c r="M24" s="25" t="inlineStr">
        <is>
          <t>Схема проведения опыта:</t>
        </is>
      </c>
      <c r="N24" s="25" t="n"/>
      <c r="O24" s="35" t="inlineStr">
        <is>
          <t>КД</t>
        </is>
      </c>
      <c r="P24" s="25" t="n"/>
      <c r="Q24" s="25" t="n"/>
      <c r="R24" s="25" t="n"/>
      <c r="S24" s="25" t="n"/>
      <c r="T24" s="26" t="inlineStr">
        <is>
          <t>IL, д.е. =</t>
        </is>
      </c>
      <c r="U24" s="107" t="n">
        <v>3.081</v>
      </c>
      <c r="X24" s="51" t="n"/>
      <c r="Y24" s="51" t="n"/>
      <c r="Z24" s="51" t="n"/>
      <c r="AA24" s="43" t="n">
        <v>90</v>
      </c>
      <c r="AB24" s="66">
        <f>$AC$3+$AE$3*COS(AA24*PI()/180)</f>
        <v/>
      </c>
      <c r="AC24" s="66">
        <f>$AD$3+$AE$3*SIN(AA24*PI()/180)</f>
        <v/>
      </c>
      <c r="AD24" s="51" t="n"/>
      <c r="AE24" s="58" t="n"/>
      <c r="AF24" s="51" t="n"/>
      <c r="AG24" s="51" t="n"/>
      <c r="AH24" s="51" t="n"/>
      <c r="AI24" s="43" t="n">
        <v>90</v>
      </c>
      <c r="AJ24" s="66">
        <f>$AK$3+$AM$3*COS(AI24*PI()/180)</f>
        <v/>
      </c>
      <c r="AK24" s="66">
        <f>$AL$3+$AM$3*SIN(AI24*PI()/180)</f>
        <v/>
      </c>
      <c r="AL24" s="51" t="n"/>
      <c r="AM24" s="58" t="n"/>
      <c r="AN24" s="51" t="n"/>
      <c r="AO24" s="51" t="n"/>
      <c r="AP24" s="51" t="n"/>
      <c r="AQ24" s="43" t="n">
        <v>90</v>
      </c>
      <c r="AR24" s="66">
        <f>$AS$3+$AU$3*COS(AQ24*PI()/180)</f>
        <v/>
      </c>
      <c r="AS24" s="66">
        <f>$AT$3+$AU$3*SIN(AQ24*PI()/180)</f>
        <v/>
      </c>
      <c r="AT24" s="51" t="n"/>
      <c r="AU24" s="58" t="n"/>
      <c r="AV24" s="51" t="n"/>
      <c r="AW24" s="51" t="n"/>
      <c r="AX24" s="51" t="n"/>
      <c r="AY24" s="43" t="n">
        <v>90</v>
      </c>
      <c r="AZ24" s="66">
        <f>$BA$3+$BC$3*COS(AY24*PI()/180)</f>
        <v/>
      </c>
      <c r="BA24" s="66">
        <f>$BB$3+$BC$3*SIN(AY24*PI()/180)</f>
        <v/>
      </c>
      <c r="BB24" s="51" t="n"/>
      <c r="BC24" s="58" t="n"/>
    </row>
    <row r="25" ht="15" customHeight="1">
      <c r="A25" s="25" t="n"/>
      <c r="B25" s="25" t="n"/>
      <c r="C25" s="35" t="n"/>
      <c r="D25" s="25" t="n"/>
      <c r="E25" s="25" t="n"/>
      <c r="F25" s="25" t="n"/>
      <c r="G25" s="27" t="n"/>
      <c r="H25" s="25" t="n"/>
      <c r="I25" s="35" t="n"/>
      <c r="J25" s="25" t="n"/>
      <c r="K25" s="25" t="n"/>
      <c r="L25" s="25" t="n"/>
      <c r="M25" s="25" t="n"/>
      <c r="N25" s="25" t="n"/>
      <c r="O25" s="25" t="n"/>
      <c r="P25" s="25" t="n"/>
      <c r="Q25" s="25" t="n"/>
      <c r="R25" s="25" t="n"/>
      <c r="S25" s="27" t="n"/>
      <c r="T25" s="25" t="n"/>
      <c r="U25" s="25" t="n"/>
      <c r="X25" s="51" t="n"/>
      <c r="Y25" s="51" t="n"/>
      <c r="Z25" s="51" t="n"/>
      <c r="AA25" s="43" t="n">
        <v>95</v>
      </c>
      <c r="AB25" s="66">
        <f>$AC$3+$AE$3*COS(AA25*PI()/180)</f>
        <v/>
      </c>
      <c r="AC25" s="66">
        <f>$AD$3+$AE$3*SIN(AA25*PI()/180)</f>
        <v/>
      </c>
      <c r="AD25" s="51" t="n"/>
      <c r="AE25" s="58" t="n"/>
      <c r="AF25" s="51" t="n"/>
      <c r="AG25" s="51" t="n"/>
      <c r="AH25" s="51" t="n"/>
      <c r="AI25" s="43" t="n">
        <v>95</v>
      </c>
      <c r="AJ25" s="66">
        <f>$AK$3+$AM$3*COS(AI25*PI()/180)</f>
        <v/>
      </c>
      <c r="AK25" s="66">
        <f>$AL$3+$AM$3*SIN(AI25*PI()/180)</f>
        <v/>
      </c>
      <c r="AL25" s="51" t="n"/>
      <c r="AM25" s="58" t="n"/>
      <c r="AN25" s="51" t="n"/>
      <c r="AO25" s="51" t="n"/>
      <c r="AP25" s="51" t="n"/>
      <c r="AQ25" s="43" t="n">
        <v>95</v>
      </c>
      <c r="AR25" s="66">
        <f>$AS$3+$AU$3*COS(AQ25*PI()/180)</f>
        <v/>
      </c>
      <c r="AS25" s="66">
        <f>$AT$3+$AU$3*SIN(AQ25*PI()/180)</f>
        <v/>
      </c>
      <c r="AT25" s="51" t="n"/>
      <c r="AU25" s="58" t="n"/>
      <c r="AV25" s="51" t="n"/>
      <c r="AW25" s="51" t="n"/>
      <c r="AX25" s="51" t="n"/>
      <c r="AY25" s="43" t="n">
        <v>95</v>
      </c>
      <c r="AZ25" s="66">
        <f>$BA$3+$BC$3*COS(AY25*PI()/180)</f>
        <v/>
      </c>
      <c r="BA25" s="66">
        <f>$BB$3+$BC$3*SIN(AY25*PI()/180)</f>
        <v/>
      </c>
      <c r="BB25" s="51" t="n"/>
      <c r="BC25" s="58" t="n"/>
    </row>
    <row r="26" ht="15" customHeight="1">
      <c r="X26" s="51" t="n"/>
      <c r="Y26" s="51" t="n"/>
      <c r="Z26" s="51" t="n"/>
      <c r="AA26" s="43" t="n">
        <v>100</v>
      </c>
      <c r="AB26" s="66">
        <f>$AC$3+$AE$3*COS(AA26*PI()/180)</f>
        <v/>
      </c>
      <c r="AC26" s="66">
        <f>$AD$3+$AE$3*SIN(AA26*PI()/180)</f>
        <v/>
      </c>
      <c r="AD26" s="51" t="n"/>
      <c r="AE26" s="58" t="n"/>
      <c r="AF26" s="51" t="n"/>
      <c r="AG26" s="51" t="n"/>
      <c r="AH26" s="51" t="n"/>
      <c r="AI26" s="43" t="n">
        <v>100</v>
      </c>
      <c r="AJ26" s="66">
        <f>$AK$3+$AM$3*COS(AI26*PI()/180)</f>
        <v/>
      </c>
      <c r="AK26" s="66">
        <f>$AL$3+$AM$3*SIN(AI26*PI()/180)</f>
        <v/>
      </c>
      <c r="AL26" s="51" t="n"/>
      <c r="AM26" s="58" t="n"/>
      <c r="AN26" s="51" t="n"/>
      <c r="AO26" s="51" t="n"/>
      <c r="AP26" s="51" t="n"/>
      <c r="AQ26" s="43" t="n">
        <v>100</v>
      </c>
      <c r="AR26" s="66">
        <f>$AS$3+$AU$3*COS(AQ26*PI()/180)</f>
        <v/>
      </c>
      <c r="AS26" s="66">
        <f>$AT$3+$AU$3*SIN(AQ26*PI()/180)</f>
        <v/>
      </c>
      <c r="AT26" s="51" t="n"/>
      <c r="AU26" s="58" t="n"/>
      <c r="AV26" s="51" t="n"/>
      <c r="AW26" s="51" t="n"/>
      <c r="AX26" s="51" t="n"/>
      <c r="AY26" s="43" t="n">
        <v>100</v>
      </c>
      <c r="AZ26" s="66">
        <f>$BA$3+$BC$3*COS(AY26*PI()/180)</f>
        <v/>
      </c>
      <c r="BA26" s="66">
        <f>$BB$3+$BC$3*SIN(AY26*PI()/180)</f>
        <v/>
      </c>
      <c r="BB26" s="51" t="n"/>
      <c r="BC26" s="58" t="n"/>
    </row>
    <row r="27" ht="15" customHeight="1">
      <c r="A27" s="155" t="inlineStr">
        <is>
          <t xml:space="preserve">Результаты испытаний </t>
        </is>
      </c>
      <c r="L27" s="155" t="n"/>
      <c r="M27" s="155" t="inlineStr">
        <is>
          <t xml:space="preserve">Результаты испытаний </t>
        </is>
      </c>
      <c r="X27" s="51" t="n"/>
      <c r="Y27" s="51" t="n"/>
      <c r="Z27" s="51" t="n"/>
      <c r="AA27" s="43" t="n">
        <v>105</v>
      </c>
      <c r="AB27" s="66">
        <f>$AC$3+$AE$3*COS(AA27*PI()/180)</f>
        <v/>
      </c>
      <c r="AC27" s="66">
        <f>$AD$3+$AE$3*SIN(AA27*PI()/180)</f>
        <v/>
      </c>
      <c r="AD27" s="51" t="n"/>
      <c r="AE27" s="58" t="n"/>
      <c r="AF27" s="51" t="n"/>
      <c r="AG27" s="51" t="n"/>
      <c r="AH27" s="51" t="n"/>
      <c r="AI27" s="43" t="n">
        <v>105</v>
      </c>
      <c r="AJ27" s="66">
        <f>$AK$3+$AM$3*COS(AI27*PI()/180)</f>
        <v/>
      </c>
      <c r="AK27" s="66">
        <f>$AL$3+$AM$3*SIN(AI27*PI()/180)</f>
        <v/>
      </c>
      <c r="AL27" s="51" t="n"/>
      <c r="AM27" s="58" t="n"/>
      <c r="AN27" s="51" t="n"/>
      <c r="AO27" s="51" t="n"/>
      <c r="AP27" s="51" t="n"/>
      <c r="AQ27" s="43" t="n">
        <v>105</v>
      </c>
      <c r="AR27" s="66">
        <f>$AS$3+$AU$3*COS(AQ27*PI()/180)</f>
        <v/>
      </c>
      <c r="AS27" s="66">
        <f>$AT$3+$AU$3*SIN(AQ27*PI()/180)</f>
        <v/>
      </c>
      <c r="AT27" s="51" t="n"/>
      <c r="AU27" s="58" t="n"/>
      <c r="AV27" s="51" t="n"/>
      <c r="AW27" s="51" t="n"/>
      <c r="AX27" s="51" t="n"/>
      <c r="AY27" s="43" t="n">
        <v>105</v>
      </c>
      <c r="AZ27" s="66">
        <f>$BA$3+$BC$3*COS(AY27*PI()/180)</f>
        <v/>
      </c>
      <c r="BA27" s="66">
        <f>$BB$3+$BC$3*SIN(AY27*PI()/180)</f>
        <v/>
      </c>
      <c r="BB27" s="51" t="n"/>
      <c r="BC27" s="58" t="n"/>
    </row>
    <row r="28" ht="15" customHeight="1">
      <c r="X28" s="51" t="n"/>
      <c r="Y28" s="51" t="n"/>
      <c r="Z28" s="51" t="n"/>
      <c r="AA28" s="43" t="n">
        <v>110</v>
      </c>
      <c r="AB28" s="66">
        <f>$AC$3+$AE$3*COS(AA28*PI()/180)</f>
        <v/>
      </c>
      <c r="AC28" s="66">
        <f>$AD$3+$AE$3*SIN(AA28*PI()/180)</f>
        <v/>
      </c>
      <c r="AD28" s="51" t="n"/>
      <c r="AE28" s="58" t="n"/>
      <c r="AF28" s="51" t="n"/>
      <c r="AG28" s="51" t="n"/>
      <c r="AH28" s="51" t="n"/>
      <c r="AI28" s="43" t="n">
        <v>110</v>
      </c>
      <c r="AJ28" s="66">
        <f>$AK$3+$AM$3*COS(AI28*PI()/180)</f>
        <v/>
      </c>
      <c r="AK28" s="66">
        <f>$AL$3+$AM$3*SIN(AI28*PI()/180)</f>
        <v/>
      </c>
      <c r="AL28" s="51" t="n"/>
      <c r="AM28" s="58" t="n"/>
      <c r="AN28" s="51" t="n"/>
      <c r="AO28" s="51" t="n"/>
      <c r="AP28" s="51" t="n"/>
      <c r="AQ28" s="43" t="n">
        <v>110</v>
      </c>
      <c r="AR28" s="66">
        <f>$AS$3+$AU$3*COS(AQ28*PI()/180)</f>
        <v/>
      </c>
      <c r="AS28" s="66">
        <f>$AT$3+$AU$3*SIN(AQ28*PI()/180)</f>
        <v/>
      </c>
      <c r="AT28" s="51" t="n"/>
      <c r="AU28" s="58" t="n"/>
      <c r="AV28" s="51" t="n"/>
      <c r="AW28" s="51" t="n"/>
      <c r="AX28" s="51" t="n"/>
      <c r="AY28" s="43" t="n">
        <v>110</v>
      </c>
      <c r="AZ28" s="66">
        <f>$BA$3+$BC$3*COS(AY28*PI()/180)</f>
        <v/>
      </c>
      <c r="BA28" s="66">
        <f>$BB$3+$BC$3*SIN(AY28*PI()/180)</f>
        <v/>
      </c>
      <c r="BB28" s="51" t="n"/>
      <c r="BC28" s="58" t="n"/>
    </row>
    <row r="29" ht="15" customHeight="1">
      <c r="X29" s="51" t="n"/>
      <c r="Y29" s="51" t="n"/>
      <c r="Z29" s="51" t="n"/>
      <c r="AA29" s="43" t="n">
        <v>115</v>
      </c>
      <c r="AB29" s="66">
        <f>$AC$3+$AE$3*COS(AA29*PI()/180)</f>
        <v/>
      </c>
      <c r="AC29" s="66">
        <f>$AD$3+$AE$3*SIN(AA29*PI()/180)</f>
        <v/>
      </c>
      <c r="AD29" s="51" t="n"/>
      <c r="AE29" s="58" t="n"/>
      <c r="AF29" s="51" t="n"/>
      <c r="AG29" s="51" t="n"/>
      <c r="AH29" s="51" t="n"/>
      <c r="AI29" s="43" t="n">
        <v>115</v>
      </c>
      <c r="AJ29" s="66">
        <f>$AK$3+$AM$3*COS(AI29*PI()/180)</f>
        <v/>
      </c>
      <c r="AK29" s="66">
        <f>$AL$3+$AM$3*SIN(AI29*PI()/180)</f>
        <v/>
      </c>
      <c r="AL29" s="51" t="n"/>
      <c r="AM29" s="58" t="n"/>
      <c r="AN29" s="51" t="n"/>
      <c r="AO29" s="51" t="n"/>
      <c r="AP29" s="51" t="n"/>
      <c r="AQ29" s="43" t="n">
        <v>115</v>
      </c>
      <c r="AR29" s="66">
        <f>$AS$3+$AU$3*COS(AQ29*PI()/180)</f>
        <v/>
      </c>
      <c r="AS29" s="66">
        <f>$AT$3+$AU$3*SIN(AQ29*PI()/180)</f>
        <v/>
      </c>
      <c r="AT29" s="51" t="n"/>
      <c r="AU29" s="58" t="n"/>
      <c r="AV29" s="51" t="n"/>
      <c r="AW29" s="51" t="n"/>
      <c r="AX29" s="51" t="n"/>
      <c r="AY29" s="43" t="n">
        <v>115</v>
      </c>
      <c r="AZ29" s="66">
        <f>$BA$3+$BC$3*COS(AY29*PI()/180)</f>
        <v/>
      </c>
      <c r="BA29" s="66">
        <f>$BB$3+$BC$3*SIN(AY29*PI()/180)</f>
        <v/>
      </c>
      <c r="BB29" s="51" t="n"/>
      <c r="BC29" s="58" t="n"/>
    </row>
    <row r="30" ht="15.6" customHeight="1">
      <c r="X30" s="51" t="n"/>
      <c r="Y30" s="51" t="n"/>
      <c r="Z30" s="51" t="n"/>
      <c r="AA30" s="43" t="n">
        <v>120</v>
      </c>
      <c r="AB30" s="66">
        <f>$AC$3+$AE$3*COS(AA30*PI()/180)</f>
        <v/>
      </c>
      <c r="AC30" s="66">
        <f>$AD$3+$AE$3*SIN(AA30*PI()/180)</f>
        <v/>
      </c>
      <c r="AD30" s="51" t="n"/>
      <c r="AE30" s="58" t="n"/>
      <c r="AF30" s="51" t="n"/>
      <c r="AG30" s="51" t="n"/>
      <c r="AH30" s="51" t="n"/>
      <c r="AI30" s="43" t="n">
        <v>120</v>
      </c>
      <c r="AJ30" s="66">
        <f>$AK$3+$AM$3*COS(AI30*PI()/180)</f>
        <v/>
      </c>
      <c r="AK30" s="66">
        <f>$AL$3+$AM$3*SIN(AI30*PI()/180)</f>
        <v/>
      </c>
      <c r="AL30" s="51" t="n"/>
      <c r="AM30" s="58" t="n"/>
      <c r="AN30" s="51" t="n"/>
      <c r="AO30" s="51" t="n"/>
      <c r="AP30" s="51" t="n"/>
      <c r="AQ30" s="43" t="n">
        <v>120</v>
      </c>
      <c r="AR30" s="66">
        <f>$AS$3+$AU$3*COS(AQ30*PI()/180)</f>
        <v/>
      </c>
      <c r="AS30" s="66">
        <f>$AT$3+$AU$3*SIN(AQ30*PI()/180)</f>
        <v/>
      </c>
      <c r="AT30" s="51" t="n"/>
      <c r="AU30" s="58" t="n"/>
      <c r="AV30" s="51" t="n"/>
      <c r="AW30" s="51" t="n"/>
      <c r="AX30" s="51" t="n"/>
      <c r="AY30" s="43" t="n">
        <v>120</v>
      </c>
      <c r="AZ30" s="66">
        <f>$BA$3+$BC$3*COS(AY30*PI()/180)</f>
        <v/>
      </c>
      <c r="BA30" s="66">
        <f>$BB$3+$BC$3*SIN(AY30*PI()/180)</f>
        <v/>
      </c>
      <c r="BB30" s="51" t="n"/>
      <c r="BC30" s="58" t="n"/>
    </row>
    <row r="31" ht="15" customHeight="1">
      <c r="X31" s="51" t="n"/>
      <c r="Y31" s="51" t="n"/>
      <c r="Z31" s="51" t="n"/>
      <c r="AA31" s="43" t="n">
        <v>125</v>
      </c>
      <c r="AB31" s="66">
        <f>$AC$3+$AE$3*COS(AA31*PI()/180)</f>
        <v/>
      </c>
      <c r="AC31" s="66">
        <f>$AD$3+$AE$3*SIN(AA31*PI()/180)</f>
        <v/>
      </c>
      <c r="AD31" s="51" t="n"/>
      <c r="AE31" s="58" t="n"/>
      <c r="AF31" s="51" t="n"/>
      <c r="AG31" s="51" t="n"/>
      <c r="AH31" s="51" t="n"/>
      <c r="AI31" s="43" t="n">
        <v>125</v>
      </c>
      <c r="AJ31" s="66">
        <f>$AK$3+$AM$3*COS(AI31*PI()/180)</f>
        <v/>
      </c>
      <c r="AK31" s="66">
        <f>$AL$3+$AM$3*SIN(AI31*PI()/180)</f>
        <v/>
      </c>
      <c r="AL31" s="51" t="n"/>
      <c r="AM31" s="58" t="n"/>
      <c r="AN31" s="51" t="n"/>
      <c r="AO31" s="51" t="n"/>
      <c r="AP31" s="51" t="n"/>
      <c r="AQ31" s="43" t="n">
        <v>125</v>
      </c>
      <c r="AR31" s="66">
        <f>$AS$3+$AU$3*COS(AQ31*PI()/180)</f>
        <v/>
      </c>
      <c r="AS31" s="66">
        <f>$AT$3+$AU$3*SIN(AQ31*PI()/180)</f>
        <v/>
      </c>
      <c r="AT31" s="51" t="n"/>
      <c r="AU31" s="58" t="n"/>
      <c r="AV31" s="51" t="n"/>
      <c r="AW31" s="51" t="n"/>
      <c r="AX31" s="51" t="n"/>
      <c r="AY31" s="43" t="n">
        <v>125</v>
      </c>
      <c r="AZ31" s="66">
        <f>$BA$3+$BC$3*COS(AY31*PI()/180)</f>
        <v/>
      </c>
      <c r="BA31" s="66">
        <f>$BB$3+$BC$3*SIN(AY31*PI()/180)</f>
        <v/>
      </c>
      <c r="BB31" s="51" t="n"/>
      <c r="BC31" s="58" t="n"/>
    </row>
    <row r="32" ht="15" customHeight="1">
      <c r="X32" s="51" t="n"/>
      <c r="Y32" s="51" t="n"/>
      <c r="Z32" s="51" t="n"/>
      <c r="AA32" s="43" t="n">
        <v>130</v>
      </c>
      <c r="AB32" s="66">
        <f>$AC$3+$AE$3*COS(AA32*PI()/180)</f>
        <v/>
      </c>
      <c r="AC32" s="66">
        <f>$AD$3+$AE$3*SIN(AA32*PI()/180)</f>
        <v/>
      </c>
      <c r="AD32" s="51" t="n"/>
      <c r="AE32" s="58" t="n"/>
      <c r="AF32" s="51" t="n"/>
      <c r="AG32" s="51" t="n"/>
      <c r="AH32" s="51" t="n"/>
      <c r="AI32" s="43" t="n">
        <v>130</v>
      </c>
      <c r="AJ32" s="66">
        <f>$AK$3+$AM$3*COS(AI32*PI()/180)</f>
        <v/>
      </c>
      <c r="AK32" s="66">
        <f>$AL$3+$AM$3*SIN(AI32*PI()/180)</f>
        <v/>
      </c>
      <c r="AL32" s="51" t="n"/>
      <c r="AM32" s="58" t="n"/>
      <c r="AN32" s="51" t="n"/>
      <c r="AO32" s="51" t="n"/>
      <c r="AP32" s="51" t="n"/>
      <c r="AQ32" s="43" t="n">
        <v>130</v>
      </c>
      <c r="AR32" s="66">
        <f>$AS$3+$AU$3*COS(AQ32*PI()/180)</f>
        <v/>
      </c>
      <c r="AS32" s="66">
        <f>$AT$3+$AU$3*SIN(AQ32*PI()/180)</f>
        <v/>
      </c>
      <c r="AT32" s="51" t="n"/>
      <c r="AU32" s="58" t="n"/>
      <c r="AV32" s="51" t="n"/>
      <c r="AW32" s="51" t="n"/>
      <c r="AX32" s="51" t="n"/>
      <c r="AY32" s="43" t="n">
        <v>130</v>
      </c>
      <c r="AZ32" s="66">
        <f>$BA$3+$BC$3*COS(AY32*PI()/180)</f>
        <v/>
      </c>
      <c r="BA32" s="66">
        <f>$BB$3+$BC$3*SIN(AY32*PI()/180)</f>
        <v/>
      </c>
      <c r="BB32" s="51" t="n"/>
      <c r="BC32" s="58" t="n"/>
    </row>
    <row r="33" ht="15" customHeight="1">
      <c r="X33" s="51" t="n"/>
      <c r="Y33" s="51" t="n"/>
      <c r="Z33" s="51" t="n"/>
      <c r="AA33" s="43" t="n">
        <v>135</v>
      </c>
      <c r="AB33" s="66">
        <f>$AC$3+$AE$3*COS(AA33*PI()/180)</f>
        <v/>
      </c>
      <c r="AC33" s="66">
        <f>$AD$3+$AE$3*SIN(AA33*PI()/180)</f>
        <v/>
      </c>
      <c r="AD33" s="51" t="n"/>
      <c r="AE33" s="58" t="n"/>
      <c r="AF33" s="51" t="n"/>
      <c r="AG33" s="51" t="n"/>
      <c r="AH33" s="51" t="n"/>
      <c r="AI33" s="43" t="n">
        <v>135</v>
      </c>
      <c r="AJ33" s="66">
        <f>$AK$3+$AM$3*COS(AI33*PI()/180)</f>
        <v/>
      </c>
      <c r="AK33" s="66">
        <f>$AL$3+$AM$3*SIN(AI33*PI()/180)</f>
        <v/>
      </c>
      <c r="AL33" s="51" t="n"/>
      <c r="AM33" s="58" t="n"/>
      <c r="AN33" s="51" t="n"/>
      <c r="AO33" s="51" t="n"/>
      <c r="AP33" s="51" t="n"/>
      <c r="AQ33" s="43" t="n">
        <v>135</v>
      </c>
      <c r="AR33" s="66">
        <f>$AS$3+$AU$3*COS(AQ33*PI()/180)</f>
        <v/>
      </c>
      <c r="AS33" s="66">
        <f>$AT$3+$AU$3*SIN(AQ33*PI()/180)</f>
        <v/>
      </c>
      <c r="AT33" s="51" t="n"/>
      <c r="AU33" s="58" t="n"/>
      <c r="AV33" s="51" t="n"/>
      <c r="AW33" s="51" t="n"/>
      <c r="AX33" s="51" t="n"/>
      <c r="AY33" s="43" t="n">
        <v>135</v>
      </c>
      <c r="AZ33" s="66">
        <f>$BA$3+$BC$3*COS(AY33*PI()/180)</f>
        <v/>
      </c>
      <c r="BA33" s="66">
        <f>$BB$3+$BC$3*SIN(AY33*PI()/180)</f>
        <v/>
      </c>
      <c r="BB33" s="51" t="n"/>
      <c r="BC33" s="58" t="n"/>
    </row>
    <row r="34" ht="15" customHeight="1">
      <c r="X34" s="51" t="n"/>
      <c r="Y34" s="51" t="n"/>
      <c r="Z34" s="51" t="n"/>
      <c r="AA34" s="43" t="n">
        <v>140</v>
      </c>
      <c r="AB34" s="66">
        <f>$AC$3+$AE$3*COS(AA34*PI()/180)</f>
        <v/>
      </c>
      <c r="AC34" s="66">
        <f>$AD$3+$AE$3*SIN(AA34*PI()/180)</f>
        <v/>
      </c>
      <c r="AD34" s="51" t="n"/>
      <c r="AE34" s="58" t="n"/>
      <c r="AF34" s="51" t="n"/>
      <c r="AG34" s="51" t="n"/>
      <c r="AH34" s="51" t="n"/>
      <c r="AI34" s="43" t="n">
        <v>140</v>
      </c>
      <c r="AJ34" s="66">
        <f>$AK$3+$AM$3*COS(AI34*PI()/180)</f>
        <v/>
      </c>
      <c r="AK34" s="66">
        <f>$AL$3+$AM$3*SIN(AI34*PI()/180)</f>
        <v/>
      </c>
      <c r="AL34" s="51" t="n"/>
      <c r="AM34" s="58" t="n"/>
      <c r="AN34" s="51" t="n"/>
      <c r="AO34" s="51" t="n"/>
      <c r="AP34" s="51" t="n"/>
      <c r="AQ34" s="43" t="n">
        <v>140</v>
      </c>
      <c r="AR34" s="66">
        <f>$AS$3+$AU$3*COS(AQ34*PI()/180)</f>
        <v/>
      </c>
      <c r="AS34" s="66">
        <f>$AT$3+$AU$3*SIN(AQ34*PI()/180)</f>
        <v/>
      </c>
      <c r="AT34" s="51" t="n"/>
      <c r="AU34" s="58" t="n"/>
      <c r="AV34" s="51" t="n"/>
      <c r="AW34" s="51" t="n"/>
      <c r="AX34" s="51" t="n"/>
      <c r="AY34" s="43" t="n">
        <v>140</v>
      </c>
      <c r="AZ34" s="66">
        <f>$BA$3+$BC$3*COS(AY34*PI()/180)</f>
        <v/>
      </c>
      <c r="BA34" s="66">
        <f>$BB$3+$BC$3*SIN(AY34*PI()/180)</f>
        <v/>
      </c>
      <c r="BB34" s="51" t="n"/>
      <c r="BC34" s="58" t="n"/>
    </row>
    <row r="35" ht="15" customHeight="1">
      <c r="X35" s="51" t="n"/>
      <c r="Y35" s="51" t="n"/>
      <c r="Z35" s="51" t="n"/>
      <c r="AA35" s="43" t="n">
        <v>145</v>
      </c>
      <c r="AB35" s="66">
        <f>$AC$3+$AE$3*COS(AA35*PI()/180)</f>
        <v/>
      </c>
      <c r="AC35" s="66">
        <f>$AD$3+$AE$3*SIN(AA35*PI()/180)</f>
        <v/>
      </c>
      <c r="AD35" s="51" t="n"/>
      <c r="AE35" s="58" t="n"/>
      <c r="AF35" s="51" t="n"/>
      <c r="AG35" s="51" t="n"/>
      <c r="AH35" s="51" t="n"/>
      <c r="AI35" s="43" t="n">
        <v>145</v>
      </c>
      <c r="AJ35" s="66">
        <f>$AK$3+$AM$3*COS(AI35*PI()/180)</f>
        <v/>
      </c>
      <c r="AK35" s="66">
        <f>$AL$3+$AM$3*SIN(AI35*PI()/180)</f>
        <v/>
      </c>
      <c r="AL35" s="51" t="n"/>
      <c r="AM35" s="58" t="n"/>
      <c r="AN35" s="51" t="n"/>
      <c r="AO35" s="51" t="n"/>
      <c r="AP35" s="51" t="n"/>
      <c r="AQ35" s="43" t="n">
        <v>145</v>
      </c>
      <c r="AR35" s="66">
        <f>$AS$3+$AU$3*COS(AQ35*PI()/180)</f>
        <v/>
      </c>
      <c r="AS35" s="66">
        <f>$AT$3+$AU$3*SIN(AQ35*PI()/180)</f>
        <v/>
      </c>
      <c r="AT35" s="51" t="n"/>
      <c r="AU35" s="58" t="n"/>
      <c r="AV35" s="51" t="n"/>
      <c r="AW35" s="51" t="n"/>
      <c r="AX35" s="51" t="n"/>
      <c r="AY35" s="43" t="n">
        <v>145</v>
      </c>
      <c r="AZ35" s="66">
        <f>$BA$3+$BC$3*COS(AY35*PI()/180)</f>
        <v/>
      </c>
      <c r="BA35" s="66">
        <f>$BB$3+$BC$3*SIN(AY35*PI()/180)</f>
        <v/>
      </c>
      <c r="BB35" s="51" t="n"/>
      <c r="BC35" s="58" t="n"/>
    </row>
    <row r="36" ht="15" customHeight="1">
      <c r="X36" s="51" t="n"/>
      <c r="Y36" s="51" t="n"/>
      <c r="Z36" s="51" t="n"/>
      <c r="AA36" s="43" t="n">
        <v>150</v>
      </c>
      <c r="AB36" s="66">
        <f>$AC$3+$AE$3*COS(AA36*PI()/180)</f>
        <v/>
      </c>
      <c r="AC36" s="66">
        <f>$AD$3+$AE$3*SIN(AA36*PI()/180)</f>
        <v/>
      </c>
      <c r="AD36" s="51" t="n"/>
      <c r="AE36" s="58" t="n"/>
      <c r="AF36" s="51" t="n"/>
      <c r="AG36" s="51" t="n"/>
      <c r="AH36" s="51" t="n"/>
      <c r="AI36" s="43" t="n">
        <v>150</v>
      </c>
      <c r="AJ36" s="66">
        <f>$AK$3+$AM$3*COS(AI36*PI()/180)</f>
        <v/>
      </c>
      <c r="AK36" s="66">
        <f>$AL$3+$AM$3*SIN(AI36*PI()/180)</f>
        <v/>
      </c>
      <c r="AL36" s="51" t="n"/>
      <c r="AM36" s="58" t="n"/>
      <c r="AN36" s="51" t="n"/>
      <c r="AO36" s="51" t="n"/>
      <c r="AP36" s="51" t="n"/>
      <c r="AQ36" s="43" t="n">
        <v>150</v>
      </c>
      <c r="AR36" s="66">
        <f>$AS$3+$AU$3*COS(AQ36*PI()/180)</f>
        <v/>
      </c>
      <c r="AS36" s="66">
        <f>$AT$3+$AU$3*SIN(AQ36*PI()/180)</f>
        <v/>
      </c>
      <c r="AT36" s="51" t="n"/>
      <c r="AU36" s="58" t="n"/>
      <c r="AV36" s="51" t="n"/>
      <c r="AW36" s="51" t="n"/>
      <c r="AX36" s="51" t="n"/>
      <c r="AY36" s="43" t="n">
        <v>150</v>
      </c>
      <c r="AZ36" s="66">
        <f>$BA$3+$BC$3*COS(AY36*PI()/180)</f>
        <v/>
      </c>
      <c r="BA36" s="66">
        <f>$BB$3+$BC$3*SIN(AY36*PI()/180)</f>
        <v/>
      </c>
      <c r="BB36" s="51" t="n"/>
      <c r="BC36" s="58" t="n"/>
    </row>
    <row r="37" ht="15" customHeight="1">
      <c r="X37" s="51" t="n"/>
      <c r="Y37" s="51" t="n"/>
      <c r="Z37" s="51" t="n"/>
      <c r="AA37" s="43" t="n">
        <v>155</v>
      </c>
      <c r="AB37" s="66">
        <f>$AC$3+$AE$3*COS(AA37*PI()/180)</f>
        <v/>
      </c>
      <c r="AC37" s="66">
        <f>$AD$3+$AE$3*SIN(AA37*PI()/180)</f>
        <v/>
      </c>
      <c r="AD37" s="51" t="n"/>
      <c r="AE37" s="58" t="n"/>
      <c r="AF37" s="51" t="n"/>
      <c r="AG37" s="51" t="n"/>
      <c r="AH37" s="51" t="n"/>
      <c r="AI37" s="43" t="n">
        <v>155</v>
      </c>
      <c r="AJ37" s="66">
        <f>$AK$3+$AM$3*COS(AI37*PI()/180)</f>
        <v/>
      </c>
      <c r="AK37" s="66">
        <f>$AL$3+$AM$3*SIN(AI37*PI()/180)</f>
        <v/>
      </c>
      <c r="AL37" s="51" t="n"/>
      <c r="AM37" s="58" t="n"/>
      <c r="AN37" s="51" t="n"/>
      <c r="AO37" s="51" t="n"/>
      <c r="AP37" s="51" t="n"/>
      <c r="AQ37" s="43" t="n">
        <v>155</v>
      </c>
      <c r="AR37" s="66">
        <f>$AS$3+$AU$3*COS(AQ37*PI()/180)</f>
        <v/>
      </c>
      <c r="AS37" s="66">
        <f>$AT$3+$AU$3*SIN(AQ37*PI()/180)</f>
        <v/>
      </c>
      <c r="AT37" s="51" t="n"/>
      <c r="AU37" s="58" t="n"/>
      <c r="AV37" s="51" t="n"/>
      <c r="AW37" s="51" t="n"/>
      <c r="AX37" s="51" t="n"/>
      <c r="AY37" s="43" t="n">
        <v>155</v>
      </c>
      <c r="AZ37" s="66">
        <f>$BA$3+$BC$3*COS(AY37*PI()/180)</f>
        <v/>
      </c>
      <c r="BA37" s="66">
        <f>$BB$3+$BC$3*SIN(AY37*PI()/180)</f>
        <v/>
      </c>
      <c r="BB37" s="51" t="n"/>
      <c r="BC37" s="58" t="n"/>
    </row>
    <row r="38" ht="15" customHeight="1">
      <c r="X38" s="51" t="n"/>
      <c r="Y38" s="51" t="n"/>
      <c r="Z38" s="51" t="n"/>
      <c r="AA38" s="43" t="n">
        <v>160</v>
      </c>
      <c r="AB38" s="66">
        <f>$AC$3+$AE$3*COS(AA38*PI()/180)</f>
        <v/>
      </c>
      <c r="AC38" s="66">
        <f>$AD$3+$AE$3*SIN(AA38*PI()/180)</f>
        <v/>
      </c>
      <c r="AD38" s="51" t="n"/>
      <c r="AE38" s="58" t="n"/>
      <c r="AF38" s="51" t="n"/>
      <c r="AG38" s="51" t="n"/>
      <c r="AH38" s="51" t="n"/>
      <c r="AI38" s="43" t="n">
        <v>160</v>
      </c>
      <c r="AJ38" s="66">
        <f>$AK$3+$AM$3*COS(AI38*PI()/180)</f>
        <v/>
      </c>
      <c r="AK38" s="66">
        <f>$AL$3+$AM$3*SIN(AI38*PI()/180)</f>
        <v/>
      </c>
      <c r="AL38" s="51" t="n"/>
      <c r="AM38" s="58" t="n"/>
      <c r="AN38" s="51" t="n"/>
      <c r="AO38" s="51" t="n"/>
      <c r="AP38" s="51" t="n"/>
      <c r="AQ38" s="43" t="n">
        <v>160</v>
      </c>
      <c r="AR38" s="66">
        <f>$AS$3+$AU$3*COS(AQ38*PI()/180)</f>
        <v/>
      </c>
      <c r="AS38" s="66">
        <f>$AT$3+$AU$3*SIN(AQ38*PI()/180)</f>
        <v/>
      </c>
      <c r="AT38" s="51" t="n"/>
      <c r="AU38" s="58" t="n"/>
      <c r="AV38" s="51" t="n"/>
      <c r="AW38" s="51" t="n"/>
      <c r="AX38" s="51" t="n"/>
      <c r="AY38" s="43" t="n">
        <v>160</v>
      </c>
      <c r="AZ38" s="66">
        <f>$BA$3+$BC$3*COS(AY38*PI()/180)</f>
        <v/>
      </c>
      <c r="BA38" s="66">
        <f>$BB$3+$BC$3*SIN(AY38*PI()/180)</f>
        <v/>
      </c>
      <c r="BB38" s="51" t="n"/>
      <c r="BC38" s="58" t="n"/>
    </row>
    <row r="39" ht="15" customHeight="1">
      <c r="X39" s="51" t="n"/>
      <c r="Y39" s="51" t="n"/>
      <c r="Z39" s="51" t="n"/>
      <c r="AA39" s="43" t="n">
        <v>165</v>
      </c>
      <c r="AB39" s="66">
        <f>$AC$3+$AE$3*COS(AA39*PI()/180)</f>
        <v/>
      </c>
      <c r="AC39" s="66">
        <f>$AD$3+$AE$3*SIN(AA39*PI()/180)</f>
        <v/>
      </c>
      <c r="AD39" s="51" t="n"/>
      <c r="AE39" s="58" t="n"/>
      <c r="AF39" s="51" t="n"/>
      <c r="AG39" s="51" t="n"/>
      <c r="AH39" s="51" t="n"/>
      <c r="AI39" s="43" t="n">
        <v>165</v>
      </c>
      <c r="AJ39" s="66">
        <f>$AK$3+$AM$3*COS(AI39*PI()/180)</f>
        <v/>
      </c>
      <c r="AK39" s="66">
        <f>$AL$3+$AM$3*SIN(AI39*PI()/180)</f>
        <v/>
      </c>
      <c r="AL39" s="51" t="n"/>
      <c r="AM39" s="58" t="n"/>
      <c r="AN39" s="51" t="n"/>
      <c r="AO39" s="51" t="n"/>
      <c r="AP39" s="51" t="n"/>
      <c r="AQ39" s="43" t="n">
        <v>165</v>
      </c>
      <c r="AR39" s="66">
        <f>$AS$3+$AU$3*COS(AQ39*PI()/180)</f>
        <v/>
      </c>
      <c r="AS39" s="66">
        <f>$AT$3+$AU$3*SIN(AQ39*PI()/180)</f>
        <v/>
      </c>
      <c r="AT39" s="51" t="n"/>
      <c r="AU39" s="58" t="n"/>
      <c r="AV39" s="51" t="n"/>
      <c r="AW39" s="51" t="n"/>
      <c r="AX39" s="51" t="n"/>
      <c r="AY39" s="43" t="n">
        <v>165</v>
      </c>
      <c r="AZ39" s="66">
        <f>$BA$3+$BC$3*COS(AY39*PI()/180)</f>
        <v/>
      </c>
      <c r="BA39" s="66">
        <f>$BB$3+$BC$3*SIN(AY39*PI()/180)</f>
        <v/>
      </c>
      <c r="BB39" s="51" t="n"/>
      <c r="BC39" s="58" t="n"/>
    </row>
    <row r="40" ht="15" customHeight="1">
      <c r="X40" s="51" t="n"/>
      <c r="Y40" s="51" t="n"/>
      <c r="Z40" s="51" t="n"/>
      <c r="AA40" s="43" t="n">
        <v>170</v>
      </c>
      <c r="AB40" s="66">
        <f>$AC$3+$AE$3*COS(AA40*PI()/180)</f>
        <v/>
      </c>
      <c r="AC40" s="66">
        <f>$AD$3+$AE$3*SIN(AA40*PI()/180)</f>
        <v/>
      </c>
      <c r="AD40" s="51" t="n"/>
      <c r="AE40" s="58" t="n"/>
      <c r="AF40" s="51" t="n"/>
      <c r="AG40" s="51" t="n"/>
      <c r="AH40" s="51" t="n"/>
      <c r="AI40" s="43" t="n">
        <v>170</v>
      </c>
      <c r="AJ40" s="66">
        <f>$AK$3+$AM$3*COS(AI40*PI()/180)</f>
        <v/>
      </c>
      <c r="AK40" s="66">
        <f>$AL$3+$AM$3*SIN(AI40*PI()/180)</f>
        <v/>
      </c>
      <c r="AL40" s="51" t="n"/>
      <c r="AM40" s="58" t="n"/>
      <c r="AN40" s="51" t="n"/>
      <c r="AO40" s="51" t="n"/>
      <c r="AP40" s="51" t="n"/>
      <c r="AQ40" s="43" t="n">
        <v>170</v>
      </c>
      <c r="AR40" s="66">
        <f>$AS$3+$AU$3*COS(AQ40*PI()/180)</f>
        <v/>
      </c>
      <c r="AS40" s="66">
        <f>$AT$3+$AU$3*SIN(AQ40*PI()/180)</f>
        <v/>
      </c>
      <c r="AT40" s="51" t="n"/>
      <c r="AU40" s="58" t="n"/>
      <c r="AV40" s="51" t="n"/>
      <c r="AW40" s="51" t="n"/>
      <c r="AX40" s="51" t="n"/>
      <c r="AY40" s="43" t="n">
        <v>170</v>
      </c>
      <c r="AZ40" s="66">
        <f>$BA$3+$BC$3*COS(AY40*PI()/180)</f>
        <v/>
      </c>
      <c r="BA40" s="66">
        <f>$BB$3+$BC$3*SIN(AY40*PI()/180)</f>
        <v/>
      </c>
      <c r="BB40" s="51" t="n"/>
      <c r="BC40" s="58" t="n"/>
    </row>
    <row r="41" ht="15" customHeight="1">
      <c r="X41" s="51" t="n"/>
      <c r="Y41" s="51" t="n"/>
      <c r="Z41" s="51" t="n"/>
      <c r="AA41" s="43" t="n">
        <v>175</v>
      </c>
      <c r="AB41" s="66">
        <f>$AC$3+$AE$3*COS(AA41*PI()/180)</f>
        <v/>
      </c>
      <c r="AC41" s="66">
        <f>$AD$3+$AE$3*SIN(AA41*PI()/180)</f>
        <v/>
      </c>
      <c r="AD41" s="51" t="n"/>
      <c r="AE41" s="58" t="n"/>
      <c r="AF41" s="51" t="n"/>
      <c r="AG41" s="51" t="n"/>
      <c r="AH41" s="51" t="n"/>
      <c r="AI41" s="43" t="n">
        <v>175</v>
      </c>
      <c r="AJ41" s="66">
        <f>$AK$3+$AM$3*COS(AI41*PI()/180)</f>
        <v/>
      </c>
      <c r="AK41" s="66">
        <f>$AL$3+$AM$3*SIN(AI41*PI()/180)</f>
        <v/>
      </c>
      <c r="AL41" s="51" t="n"/>
      <c r="AM41" s="58" t="n"/>
      <c r="AN41" s="51" t="n"/>
      <c r="AO41" s="51" t="n"/>
      <c r="AP41" s="51" t="n"/>
      <c r="AQ41" s="43" t="n">
        <v>175</v>
      </c>
      <c r="AR41" s="66">
        <f>$AS$3+$AU$3*COS(AQ41*PI()/180)</f>
        <v/>
      </c>
      <c r="AS41" s="66">
        <f>$AT$3+$AU$3*SIN(AQ41*PI()/180)</f>
        <v/>
      </c>
      <c r="AT41" s="51" t="n"/>
      <c r="AU41" s="58" t="n"/>
      <c r="AV41" s="51" t="n"/>
      <c r="AW41" s="51" t="n"/>
      <c r="AX41" s="51" t="n"/>
      <c r="AY41" s="43" t="n">
        <v>175</v>
      </c>
      <c r="AZ41" s="66">
        <f>$BA$3+$BC$3*COS(AY41*PI()/180)</f>
        <v/>
      </c>
      <c r="BA41" s="66">
        <f>$BB$3+$BC$3*SIN(AY41*PI()/180)</f>
        <v/>
      </c>
      <c r="BB41" s="51" t="n"/>
      <c r="BC41" s="58" t="n"/>
    </row>
    <row r="42" ht="15" customHeight="1">
      <c r="X42" s="51" t="n"/>
      <c r="Y42" s="51" t="n"/>
      <c r="Z42" s="51" t="n"/>
      <c r="AA42" s="43" t="n">
        <v>180</v>
      </c>
      <c r="AB42" s="66">
        <f>$AC$3+$AE$3*COS(AA42*PI()/180)</f>
        <v/>
      </c>
      <c r="AC42" s="66">
        <f>$AD$3+$AE$3*SIN(AA42*PI()/180)</f>
        <v/>
      </c>
      <c r="AD42" s="51" t="n"/>
      <c r="AE42" s="58" t="n"/>
      <c r="AF42" s="51" t="n"/>
      <c r="AG42" s="51" t="n"/>
      <c r="AH42" s="51" t="n"/>
      <c r="AI42" s="43" t="n">
        <v>180</v>
      </c>
      <c r="AJ42" s="66">
        <f>$AK$3+$AM$3*COS(AI42*PI()/180)</f>
        <v/>
      </c>
      <c r="AK42" s="66">
        <f>$AL$3+$AM$3*SIN(AI42*PI()/180)</f>
        <v/>
      </c>
      <c r="AL42" s="51" t="n"/>
      <c r="AM42" s="58" t="n"/>
      <c r="AN42" s="51" t="n"/>
      <c r="AO42" s="51" t="n"/>
      <c r="AP42" s="51" t="n"/>
      <c r="AQ42" s="43" t="n">
        <v>180</v>
      </c>
      <c r="AR42" s="66">
        <f>$AS$3+$AU$3*COS(AQ42*PI()/180)</f>
        <v/>
      </c>
      <c r="AS42" s="66">
        <f>$AT$3+$AU$3*SIN(AQ42*PI()/180)</f>
        <v/>
      </c>
      <c r="AT42" s="51" t="n"/>
      <c r="AU42" s="58" t="n"/>
      <c r="AV42" s="51" t="n"/>
      <c r="AW42" s="51" t="n"/>
      <c r="AX42" s="51" t="n"/>
      <c r="AY42" s="43" t="n">
        <v>180</v>
      </c>
      <c r="AZ42" s="66">
        <f>$BA$3+$BC$3*COS(AY42*PI()/180)</f>
        <v/>
      </c>
      <c r="BA42" s="66">
        <f>$BB$3+$BC$3*SIN(AY42*PI()/180)</f>
        <v/>
      </c>
      <c r="BB42" s="51" t="n"/>
      <c r="BC42" s="58" t="n"/>
    </row>
    <row r="43">
      <c r="X43" s="51" t="n"/>
      <c r="Y43" s="51" t="n"/>
      <c r="Z43" s="51" t="n"/>
      <c r="AA43" s="51" t="n"/>
      <c r="AB43" s="51" t="n"/>
      <c r="AC43" s="51" t="n"/>
      <c r="AD43" s="51" t="n"/>
      <c r="AE43" s="58" t="n"/>
      <c r="AF43" s="51" t="n"/>
      <c r="AG43" s="51" t="n"/>
      <c r="AH43" s="51" t="n"/>
      <c r="AI43" s="51" t="n"/>
      <c r="AJ43" s="51" t="n"/>
      <c r="AK43" s="51" t="n"/>
      <c r="AL43" s="51" t="n"/>
      <c r="AM43" s="58" t="n"/>
      <c r="AN43" s="51" t="n"/>
      <c r="AO43" s="51" t="n"/>
      <c r="AP43" s="51" t="n"/>
      <c r="AQ43" s="51" t="n"/>
      <c r="AR43" s="51" t="n"/>
      <c r="AS43" s="51" t="n"/>
      <c r="AT43" s="51" t="n"/>
      <c r="AU43" s="58" t="n"/>
      <c r="AV43" s="51" t="n"/>
      <c r="AW43" s="51" t="n"/>
      <c r="AX43" s="51" t="n"/>
      <c r="AY43" s="51" t="n"/>
      <c r="AZ43" s="51" t="n"/>
      <c r="BA43" s="51" t="n"/>
      <c r="BB43" s="51" t="n"/>
      <c r="BC43" s="58" t="n"/>
    </row>
    <row r="44">
      <c r="X44" s="51" t="n"/>
      <c r="Y44" s="51" t="n"/>
      <c r="Z44" s="51" t="n"/>
      <c r="AA44" s="51" t="n"/>
      <c r="AB44" s="51" t="n"/>
      <c r="AC44" s="51" t="n"/>
      <c r="AD44" s="51" t="n"/>
      <c r="AE44" s="58" t="n"/>
      <c r="AF44" s="51" t="n"/>
      <c r="AG44" s="51" t="n"/>
      <c r="AH44" s="51" t="n"/>
      <c r="AI44" s="51" t="n"/>
      <c r="AJ44" s="51" t="n"/>
      <c r="AK44" s="51" t="n"/>
      <c r="AL44" s="51" t="n"/>
      <c r="AM44" s="58" t="n"/>
      <c r="AN44" s="51" t="n"/>
      <c r="AO44" s="51" t="n"/>
      <c r="AP44" s="51" t="n"/>
      <c r="AQ44" s="51" t="n"/>
      <c r="AR44" s="51" t="n"/>
      <c r="AS44" s="51" t="n"/>
      <c r="AT44" s="51" t="n"/>
      <c r="AU44" s="58" t="n"/>
      <c r="AV44" s="51" t="n"/>
      <c r="AW44" s="51" t="n"/>
      <c r="AX44" s="51" t="n"/>
      <c r="AY44" s="51" t="n"/>
      <c r="AZ44" s="51" t="n"/>
      <c r="BA44" s="51" t="n"/>
      <c r="BB44" s="51" t="n"/>
      <c r="BC44" s="58" t="n"/>
    </row>
    <row r="46" ht="38.25" customHeight="1" thickBot="1">
      <c r="B46" s="7" t="n"/>
      <c r="C46" s="7" t="n"/>
      <c r="N46" s="30" t="inlineStr">
        <is>
          <t xml:space="preserve">Давление в камере, Мпа
σ3 </t>
        </is>
      </c>
      <c r="O46" s="30" t="inlineStr">
        <is>
          <t>Вертикальная нагрузка, Мпа
σ1</t>
        </is>
      </c>
      <c r="P46" s="30" t="inlineStr">
        <is>
          <t>Поровое давление, Мпа
u</t>
        </is>
      </c>
      <c r="AU46" s="79" t="n"/>
    </row>
    <row r="47" ht="16.5" customHeight="1">
      <c r="A47" s="144" t="n"/>
      <c r="B47" s="144" t="inlineStr">
        <is>
          <t>K0, д.е.</t>
        </is>
      </c>
      <c r="C47" s="144" t="n">
        <v>0.6744318455428433</v>
      </c>
      <c r="D47" s="144" t="n"/>
      <c r="E47" s="144" t="n"/>
      <c r="F47" s="144" t="n"/>
      <c r="G47" s="144" t="n"/>
      <c r="H47" s="144" t="inlineStr">
        <is>
          <t>Коэфф. Точки</t>
        </is>
      </c>
      <c r="I47" s="144" t="n"/>
      <c r="J47" s="144">
        <f>(C48+B70)/C48</f>
        <v/>
      </c>
      <c r="K47" s="144" t="n"/>
      <c r="L47" s="144" t="n"/>
      <c r="N47" s="159" t="n">
        <v>1</v>
      </c>
      <c r="O47" s="159" t="n">
        <v>2.004713572630445</v>
      </c>
      <c r="P47" s="160" t="n"/>
      <c r="W47" s="151" t="n">
        <v>1</v>
      </c>
      <c r="AF47" s="109" t="inlineStr">
        <is>
          <t>σ3,кПа</t>
        </is>
      </c>
      <c r="AG47" s="109" t="inlineStr">
        <is>
          <t>σ1,кПа</t>
        </is>
      </c>
      <c r="AH47" s="109" t="inlineStr">
        <is>
          <t>u, кПа</t>
        </is>
      </c>
      <c r="AL47" t="n">
        <v>4</v>
      </c>
      <c r="AM47" s="91" t="n"/>
      <c r="AN47" s="92" t="n"/>
      <c r="AO47" s="92" t="n"/>
      <c r="AP47" s="93" t="n"/>
      <c r="AQ47" s="94" t="n"/>
      <c r="AR47" s="95" t="n"/>
      <c r="AS47" s="96" t="n"/>
      <c r="AU47" s="79" t="n"/>
      <c r="AV47" s="161" t="n"/>
    </row>
    <row r="48" ht="16.5" customHeight="1">
      <c r="A48" s="144" t="n"/>
      <c r="B48" s="144" t="inlineStr">
        <is>
          <t>q_zg, МПа</t>
        </is>
      </c>
      <c r="C48" s="144" t="n">
        <v>0.6744318455428433</v>
      </c>
      <c r="D48" s="144" t="n"/>
      <c r="E48" s="144" t="n"/>
      <c r="F48" s="144" t="n"/>
      <c r="G48" s="144" t="n"/>
      <c r="H48" s="144" t="n"/>
      <c r="I48" s="144" t="n"/>
      <c r="J48" s="144" t="n"/>
      <c r="K48" s="144" t="n"/>
      <c r="L48" s="144" t="n"/>
      <c r="N48" s="159" t="n">
        <v>1.1</v>
      </c>
      <c r="O48" s="159" t="n">
        <v>2.201259474668956</v>
      </c>
      <c r="P48" s="160" t="n"/>
      <c r="Q48" s="28" t="n"/>
      <c r="AF48" s="110">
        <f>N47*1000</f>
        <v/>
      </c>
      <c r="AG48" s="110">
        <f>O47*1000</f>
        <v/>
      </c>
      <c r="AH48" s="162">
        <f>P47*1000</f>
        <v/>
      </c>
      <c r="AM48" s="76" t="n"/>
      <c r="AN48" s="77" t="n"/>
      <c r="AO48" s="77" t="n"/>
      <c r="AP48" s="78" t="n"/>
      <c r="AQ48" s="80" t="n"/>
      <c r="AR48" s="81" t="n"/>
      <c r="AS48" s="82" t="n"/>
      <c r="AU48" s="79" t="n"/>
      <c r="AV48" s="83" t="inlineStr">
        <is>
          <t>δ3, Мпа</t>
        </is>
      </c>
      <c r="AW48" s="83" t="inlineStr">
        <is>
          <t>δ1-δ3, МПа</t>
        </is>
      </c>
      <c r="AX48" s="83" t="inlineStr">
        <is>
          <t>δ1, МПа</t>
        </is>
      </c>
      <c r="AY48" s="83" t="inlineStr">
        <is>
          <t>δ1, КПа</t>
        </is>
      </c>
    </row>
    <row r="49" ht="16.5" customHeight="1">
      <c r="A49" s="144" t="n"/>
      <c r="B49" s="144" t="n"/>
      <c r="C49" s="144" t="n"/>
      <c r="D49" s="145" t="inlineStr">
        <is>
          <t>Модуль деформации, МПа:</t>
        </is>
      </c>
      <c r="E49" s="144" t="n"/>
      <c r="F49" s="144" t="n"/>
      <c r="G49" s="144" t="n"/>
      <c r="H49" s="144" t="n"/>
      <c r="I49" s="144" t="n"/>
      <c r="J49" s="144" t="n"/>
      <c r="K49" s="144" t="n"/>
      <c r="L49" s="144" t="n"/>
      <c r="N49" s="159" t="n">
        <v>1.2</v>
      </c>
      <c r="O49" s="159" t="n">
        <v>2.397805376707467</v>
      </c>
      <c r="P49" s="160" t="n"/>
      <c r="Q49" s="29" t="n"/>
      <c r="AF49" s="111">
        <f>N48*1000</f>
        <v/>
      </c>
      <c r="AG49" s="111">
        <f>O48*1000</f>
        <v/>
      </c>
      <c r="AH49" s="162">
        <f>P48*1000</f>
        <v/>
      </c>
      <c r="AJ49" s="100" t="n"/>
      <c r="AK49" s="100" t="n"/>
      <c r="AM49" s="76" t="n"/>
      <c r="AN49" s="77" t="n"/>
      <c r="AO49" s="77" t="n"/>
      <c r="AP49" s="78" t="inlineStr">
        <is>
          <t>С, МПа:</t>
        </is>
      </c>
      <c r="AQ49" s="163">
        <f>O54</f>
        <v/>
      </c>
      <c r="AR49" s="81" t="n"/>
      <c r="AS49" s="82" t="n"/>
      <c r="AU49">
        <f>CONCATENATE(ROUND(AV49,2)," МПа")</f>
        <v/>
      </c>
      <c r="AV49" s="164">
        <f>N47</f>
        <v/>
      </c>
      <c r="AW49" s="164">
        <f>2*(AV49+AQ49/TAN(RADIANS(AQ50)))*SIN(RADIANS(AQ50))/(1-SIN(RADIANS(AQ50)))+AZ49</f>
        <v/>
      </c>
      <c r="AX49" s="164">
        <f>AW49+AV49</f>
        <v/>
      </c>
      <c r="AY49" s="84">
        <f>AX49*1000</f>
        <v/>
      </c>
      <c r="AZ49">
        <f>-AZ50-AZ51</f>
        <v/>
      </c>
    </row>
    <row r="50" ht="16.5" customHeight="1">
      <c r="A50" s="144" t="n"/>
      <c r="B50" s="144" t="n"/>
      <c r="C50" s="144" t="n"/>
      <c r="D50" s="145" t="inlineStr">
        <is>
          <t>Е0=</t>
        </is>
      </c>
      <c r="E50" s="146">
        <f>B70/A70</f>
        <v/>
      </c>
      <c r="F50" s="144" t="inlineStr">
        <is>
          <t>Точки модуля (полное напр.), МПа</t>
        </is>
      </c>
      <c r="G50" s="144" t="n"/>
      <c r="H50" s="144" t="n"/>
      <c r="I50" s="144" t="n"/>
      <c r="J50" s="144" t="n">
        <v>0.6744318455428433</v>
      </c>
      <c r="K50" s="144" t="n">
        <v>1.079090952868549</v>
      </c>
      <c r="L50" s="144" t="n"/>
      <c r="N50" s="148">
        <f>J50</f>
        <v/>
      </c>
      <c r="O50" s="165">
        <f>MAX(F65:F533)+N50</f>
        <v/>
      </c>
      <c r="Q50" s="29" t="n"/>
      <c r="AF50" s="112">
        <f>N49*1000</f>
        <v/>
      </c>
      <c r="AG50" s="112">
        <f>O49*1000</f>
        <v/>
      </c>
      <c r="AH50" s="162">
        <f>P49*1000</f>
        <v/>
      </c>
      <c r="AJ50" s="59" t="n"/>
      <c r="AK50" s="166" t="n"/>
      <c r="AM50" s="76" t="n"/>
      <c r="AN50" s="77" t="n"/>
      <c r="AO50" s="77" t="n"/>
      <c r="AP50" s="85" t="inlineStr">
        <is>
          <t>φ, град:</t>
        </is>
      </c>
      <c r="AQ50" s="119">
        <f>O53</f>
        <v/>
      </c>
      <c r="AR50" s="81" t="n"/>
      <c r="AS50" s="82" t="n"/>
      <c r="AU50">
        <f>CONCATENATE(ROUND(AV50,2)," МПа")</f>
        <v/>
      </c>
      <c r="AV50" s="164">
        <f>N48</f>
        <v/>
      </c>
      <c r="AW50" s="164">
        <f>2*(AV50+AQ49/TAN(RADIANS(AQ50)))*SIN(RADIANS(AQ50))/(1-SIN(RADIANS(AQ50)))+AZ50</f>
        <v/>
      </c>
      <c r="AX50" s="164">
        <f>AW50+AV50</f>
        <v/>
      </c>
      <c r="AY50" s="84">
        <f>AX50*1000</f>
        <v/>
      </c>
      <c r="AZ50">
        <f>RANDBETWEEN(-3,3)*0.01</f>
        <v/>
      </c>
    </row>
    <row r="51" ht="16.5" customHeight="1" thickBot="1">
      <c r="A51" s="144" t="n"/>
      <c r="B51" s="144" t="n"/>
      <c r="C51" s="144" t="n"/>
      <c r="D51" s="145" t="inlineStr">
        <is>
          <t xml:space="preserve">E50 = </t>
        </is>
      </c>
      <c r="E51" s="146">
        <f>A65/B65</f>
        <v/>
      </c>
      <c r="F51" s="144" t="inlineStr">
        <is>
          <t>qf (полное напр.), МПа</t>
        </is>
      </c>
      <c r="G51" s="144" t="n"/>
      <c r="H51" s="144" t="n"/>
      <c r="I51" s="144" t="n"/>
      <c r="J51" s="144" t="n">
        <v>1.364193196593136</v>
      </c>
      <c r="K51" s="144" t="n"/>
      <c r="L51" s="144" t="n"/>
      <c r="M51" s="1" t="n"/>
      <c r="N51" s="1" t="n"/>
      <c r="O51" s="1" t="n"/>
      <c r="P51" s="1" t="n"/>
      <c r="Q51" s="33" t="n"/>
      <c r="R51" s="1" t="n"/>
      <c r="S51" s="1" t="n"/>
      <c r="T51" s="1" t="n"/>
      <c r="U51" s="1" t="n"/>
      <c r="AF51" s="112">
        <f>N50*1000</f>
        <v/>
      </c>
      <c r="AG51" s="112">
        <f>O50*1000</f>
        <v/>
      </c>
      <c r="AH51" s="162">
        <f>P50*1000</f>
        <v/>
      </c>
      <c r="AM51" s="86" t="n"/>
      <c r="AN51" s="87" t="n"/>
      <c r="AO51" s="87" t="n"/>
      <c r="AP51" s="88" t="inlineStr">
        <is>
          <t>E, Мпа</t>
        </is>
      </c>
      <c r="AQ51" s="143">
        <f>E50</f>
        <v/>
      </c>
      <c r="AR51" s="89" t="n"/>
      <c r="AS51" s="90" t="n"/>
      <c r="AU51">
        <f>CONCATENATE(ROUND(AV51,2)," МПа")</f>
        <v/>
      </c>
      <c r="AV51" s="164">
        <f>N49</f>
        <v/>
      </c>
      <c r="AW51" s="164">
        <f>2*(AV51+AQ49/TAN(RADIANS(AQ50)))*SIN(RADIANS(AQ50))/(1-SIN(RADIANS(AQ50)))+AZ51</f>
        <v/>
      </c>
      <c r="AX51" s="164">
        <f>AW51+AV51</f>
        <v/>
      </c>
      <c r="AY51" s="84">
        <f>AX51*1000</f>
        <v/>
      </c>
      <c r="AZ51">
        <f>RANDBETWEEN(-3,3)*0.01</f>
        <v/>
      </c>
    </row>
    <row r="52" ht="16.5" customHeight="1" thickBot="1">
      <c r="A52" s="144" t="n"/>
      <c r="B52" s="144" t="n"/>
      <c r="C52" s="144" t="n"/>
      <c r="D52" s="145" t="inlineStr">
        <is>
          <t xml:space="preserve">Коэф. Поперечной деформации, ϑ = </t>
        </is>
      </c>
      <c r="E52" s="147" t="n"/>
      <c r="F52" s="144" t="n"/>
      <c r="G52" s="144" t="n"/>
      <c r="H52" s="144" t="n"/>
      <c r="I52" s="144" t="n"/>
      <c r="J52" s="144" t="n"/>
      <c r="K52" s="144" t="n"/>
      <c r="L52" s="144" t="n"/>
      <c r="M52" s="1" t="n"/>
      <c r="N52" s="31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  <c r="AF52" s="101" t="inlineStr">
        <is>
          <t>x</t>
        </is>
      </c>
      <c r="AG52" s="102" t="n">
        <v>0</v>
      </c>
      <c r="AH52" s="167">
        <f>AG50</f>
        <v/>
      </c>
    </row>
    <row r="53" ht="16.5" customHeight="1" thickBot="1">
      <c r="A53" s="144" t="n"/>
      <c r="B53" s="144" t="n"/>
      <c r="C53" s="144" t="n"/>
      <c r="D53" s="144" t="n"/>
      <c r="E53" s="144" t="n"/>
      <c r="F53" s="144" t="n"/>
      <c r="G53" s="144" t="n"/>
      <c r="H53" s="144" t="n"/>
      <c r="I53" s="144" t="n"/>
      <c r="J53" s="144" t="n"/>
      <c r="K53" s="144" t="n"/>
      <c r="L53" s="144" t="n"/>
      <c r="M53" s="1" t="n"/>
      <c r="N53" s="32" t="inlineStr">
        <is>
          <t>ϕ', град. =</t>
        </is>
      </c>
      <c r="O53" s="34" t="n">
        <v>19</v>
      </c>
      <c r="P53" s="1" t="n"/>
      <c r="Q53" s="1" t="n"/>
      <c r="R53" s="1" t="n"/>
      <c r="S53" s="1" t="n"/>
      <c r="T53" s="1" t="n"/>
      <c r="U53" s="1" t="n"/>
      <c r="AF53" s="103" t="inlineStr">
        <is>
          <t>y</t>
        </is>
      </c>
      <c r="AG53" s="104">
        <f>AQ49*1000</f>
        <v/>
      </c>
      <c r="AH53" s="105">
        <f>((AH52)*TAN(RADIANS(AQ50))+AQ49*1000)</f>
        <v/>
      </c>
      <c r="AJ53" s="60" t="inlineStr">
        <is>
          <t>С, кПа</t>
        </is>
      </c>
      <c r="AK53" s="61" t="inlineStr">
        <is>
          <t>φ,°</t>
        </is>
      </c>
    </row>
    <row r="54" ht="16.5" customHeight="1" thickBot="1">
      <c r="A54" s="144" t="n"/>
      <c r="B54" s="144" t="n"/>
      <c r="C54" s="144" t="n"/>
      <c r="D54" s="144" t="n"/>
      <c r="E54" s="144" t="n"/>
      <c r="F54" s="144" t="n"/>
      <c r="G54" s="144" t="n"/>
      <c r="H54" s="144" t="n"/>
      <c r="I54" s="144" t="n"/>
      <c r="J54" s="144" t="n"/>
      <c r="K54" s="144" t="n"/>
      <c r="L54" s="144" t="n"/>
      <c r="M54" s="1" t="n"/>
      <c r="N54" s="32" t="inlineStr">
        <is>
          <t>С', МПа =</t>
        </is>
      </c>
      <c r="O54" s="168" t="n">
        <v>0.014</v>
      </c>
      <c r="P54" s="1" t="n"/>
      <c r="Q54" s="1" t="n"/>
      <c r="R54" s="1" t="n"/>
      <c r="S54" s="1" t="n"/>
      <c r="T54" s="1" t="n"/>
      <c r="U54" s="1" t="n"/>
      <c r="AG54" s="169" t="n"/>
      <c r="AH54" s="62" t="n"/>
      <c r="AJ54" s="63">
        <f>AQ49*1000</f>
        <v/>
      </c>
      <c r="AK54" s="64">
        <f>AQ50</f>
        <v/>
      </c>
    </row>
    <row r="55" ht="15" customHeight="1">
      <c r="A55" s="144" t="n"/>
      <c r="B55" s="144" t="n"/>
      <c r="C55" s="144" t="n"/>
      <c r="D55" s="144" t="n"/>
      <c r="E55" s="144" t="n"/>
      <c r="F55" s="144" t="n"/>
      <c r="G55" s="144" t="n"/>
      <c r="H55" s="144" t="n"/>
      <c r="I55" s="144" t="n"/>
      <c r="J55" s="144" t="n"/>
      <c r="K55" s="144" t="n"/>
      <c r="L55" s="144" t="n"/>
    </row>
    <row r="56" ht="15" customHeight="1">
      <c r="A56" s="144" t="n"/>
      <c r="B56" s="144" t="n"/>
      <c r="C56" s="144" t="n"/>
      <c r="D56" s="144" t="n"/>
      <c r="E56" s="144" t="n"/>
      <c r="F56" s="144" t="n"/>
      <c r="G56" s="144" t="n"/>
      <c r="H56" s="144" t="n"/>
      <c r="I56" s="144" t="n"/>
      <c r="J56" s="144" t="n"/>
      <c r="K56" s="144" t="n"/>
      <c r="L56" s="144" t="n"/>
    </row>
    <row r="57" ht="15" customHeight="1">
      <c r="A57" s="10" t="n"/>
      <c r="B57" s="8" t="inlineStr">
        <is>
          <t>Исполнитель:</t>
        </is>
      </c>
      <c r="C57" s="9" t="n"/>
      <c r="D57" s="8" t="n"/>
      <c r="E57" s="8" t="n"/>
      <c r="F57" s="8" t="n"/>
      <c r="G57" s="8" t="n"/>
      <c r="H57" s="8" t="n"/>
      <c r="I57" s="10" t="inlineStr">
        <is>
          <t>Морозов Д.С.</t>
        </is>
      </c>
      <c r="J57" s="10" t="n"/>
      <c r="K57" s="6" t="n"/>
      <c r="L57" s="6" t="n"/>
      <c r="M57" s="10" t="n"/>
      <c r="N57" s="8" t="inlineStr">
        <is>
          <t>Исполнитель:</t>
        </is>
      </c>
      <c r="O57" s="9" t="n"/>
      <c r="P57" s="8" t="n"/>
      <c r="Q57" s="8" t="n"/>
      <c r="R57" s="8" t="n"/>
      <c r="S57" s="8" t="n"/>
      <c r="T57" s="10" t="inlineStr">
        <is>
          <t>Морозов Д.С.</t>
        </is>
      </c>
    </row>
    <row r="58">
      <c r="A58" s="10" t="n"/>
      <c r="B58" s="8" t="inlineStr">
        <is>
          <t>Начальник исп. лаборатории:</t>
        </is>
      </c>
      <c r="C58" s="9" t="n"/>
      <c r="D58" s="8" t="n"/>
      <c r="E58" s="8" t="n"/>
      <c r="F58" s="8" t="n"/>
      <c r="G58" s="8" t="n"/>
      <c r="H58" s="8" t="n"/>
      <c r="I58" s="8" t="inlineStr">
        <is>
          <t>Семиколенова Л.Г.</t>
        </is>
      </c>
      <c r="J58" s="10" t="n"/>
      <c r="K58" s="6" t="n"/>
      <c r="L58" s="6" t="n"/>
      <c r="M58" s="10" t="n"/>
      <c r="N58" s="8" t="inlineStr">
        <is>
          <t>Начальник исп. лаборатории:</t>
        </is>
      </c>
      <c r="O58" s="9" t="n"/>
      <c r="P58" s="8" t="n"/>
      <c r="Q58" s="8" t="n"/>
      <c r="R58" s="8" t="n"/>
      <c r="S58" s="8" t="n"/>
      <c r="T58" s="8" t="inlineStr">
        <is>
          <t>Семиколенова Л.Г.</t>
        </is>
      </c>
    </row>
    <row r="59">
      <c r="A59" s="10" t="n"/>
      <c r="B59" s="10" t="n"/>
      <c r="C59" s="8" t="n"/>
      <c r="D59" s="8" t="n"/>
      <c r="E59" s="8" t="n"/>
      <c r="F59" s="8" t="n"/>
      <c r="G59" s="8" t="n"/>
      <c r="H59" s="8" t="n"/>
      <c r="I59" s="10" t="n"/>
      <c r="J59" s="10" t="n"/>
      <c r="K59" s="10" t="n"/>
      <c r="L59" s="10" t="n"/>
      <c r="M59" s="10" t="n"/>
      <c r="N59" s="10" t="n"/>
      <c r="O59" s="8" t="n"/>
      <c r="P59" s="8" t="n"/>
      <c r="Q59" s="8" t="n"/>
      <c r="R59" s="8" t="n"/>
      <c r="S59" s="8" t="n"/>
      <c r="T59" s="8" t="n"/>
      <c r="U59" s="10" t="n"/>
    </row>
    <row r="60">
      <c r="A60" s="152" t="inlineStr">
        <is>
          <t>Лист 1 , всего листов 2</t>
        </is>
      </c>
      <c r="L60" s="152" t="n"/>
      <c r="M60" s="152" t="inlineStr">
        <is>
          <t>Лист 2 , всего листов 2</t>
        </is>
      </c>
    </row>
    <row r="61">
      <c r="A61" s="153" t="inlineStr">
        <is>
          <t>Частичное воспроизведение протокола испытаний без письменного разрешения  ООО «ИнжГео» ЗАПРЕЩАЕТСЯ</t>
        </is>
      </c>
      <c r="L61" s="153" t="n"/>
      <c r="M61" s="15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6" t="inlineStr">
        <is>
          <t xml:space="preserve">второй  график </t>
        </is>
      </c>
      <c r="H63" s="36" t="inlineStr">
        <is>
          <t xml:space="preserve">первый график </t>
        </is>
      </c>
      <c r="S63" s="151" t="inlineStr">
        <is>
          <t xml:space="preserve">К Пуассона </t>
        </is>
      </c>
    </row>
    <row r="64">
      <c r="A64" s="151" t="inlineStr">
        <is>
          <t>dev50</t>
        </is>
      </c>
      <c r="B64" s="151" t="inlineStr">
        <is>
          <t>epsE50</t>
        </is>
      </c>
      <c r="C64" s="151" t="inlineStr">
        <is>
          <t>ind</t>
        </is>
      </c>
      <c r="D64" s="151" t="inlineStr">
        <is>
          <t>devE0</t>
        </is>
      </c>
      <c r="E64" s="151" t="inlineStr">
        <is>
          <t>epsE0</t>
        </is>
      </c>
      <c r="F64" s="151" t="inlineStr">
        <is>
          <t>dev</t>
        </is>
      </c>
      <c r="G64" s="151" t="inlineStr">
        <is>
          <t>eps</t>
        </is>
      </c>
      <c r="H64" s="151" t="inlineStr">
        <is>
          <t>sigma</t>
        </is>
      </c>
      <c r="J64" s="118" t="inlineStr">
        <is>
          <t>dev1</t>
        </is>
      </c>
      <c r="K64" s="118" t="inlineStr">
        <is>
          <t>eps1</t>
        </is>
      </c>
      <c r="L64" s="118" t="inlineStr">
        <is>
          <t>dev2</t>
        </is>
      </c>
      <c r="M64" s="118" t="inlineStr">
        <is>
          <t>eps2</t>
        </is>
      </c>
      <c r="N64" s="118" t="inlineStr">
        <is>
          <t>dev3</t>
        </is>
      </c>
      <c r="O64" s="118" t="inlineStr">
        <is>
          <t>eps3</t>
        </is>
      </c>
      <c r="Q64" s="151" t="inlineStr">
        <is>
          <t xml:space="preserve">Глины </t>
        </is>
      </c>
    </row>
    <row r="65">
      <c r="A65" t="n">
        <v>0.3641931965931355</v>
      </c>
      <c r="B65" t="n">
        <v>0.00767763822142807</v>
      </c>
      <c r="C65" s="151">
        <f>MATCH(A65,F65:F1000,1)-A67</f>
        <v/>
      </c>
      <c r="D65" s="151">
        <f>B70</f>
        <v/>
      </c>
      <c r="E65" s="151">
        <f>A70</f>
        <v/>
      </c>
      <c r="F65" s="170" t="n">
        <v>0</v>
      </c>
      <c r="G65" s="171" t="n">
        <v>0</v>
      </c>
      <c r="H65" s="171" t="n"/>
      <c r="J65" s="170" t="n">
        <v>0.02200000000000002</v>
      </c>
      <c r="K65" s="171" t="n">
        <v>0.0002782721518987344</v>
      </c>
      <c r="L65" s="172" t="n">
        <v>0</v>
      </c>
      <c r="M65" s="170" t="n">
        <v>0</v>
      </c>
      <c r="N65" s="171" t="n">
        <v>0</v>
      </c>
      <c r="O65" s="172" t="n">
        <v>0</v>
      </c>
      <c r="Q65" s="151" t="inlineStr">
        <is>
          <t>&lt; 0</t>
        </is>
      </c>
      <c r="S65" s="151" t="inlineStr">
        <is>
          <t>0,20-0,30</t>
        </is>
      </c>
    </row>
    <row r="66">
      <c r="A66" s="151" t="inlineStr">
        <is>
          <t>ind</t>
        </is>
      </c>
      <c r="F66" s="170" t="n">
        <v>0.03592863412223946</v>
      </c>
      <c r="G66" s="171" t="n">
        <v>0.0007477287901482261</v>
      </c>
      <c r="H66" s="171" t="n"/>
      <c r="J66" s="170" t="n">
        <v>0.04304019709677864</v>
      </c>
      <c r="K66" s="171" t="n">
        <v>0.0007563151593181057</v>
      </c>
      <c r="L66" s="172" t="n">
        <v>0.07044967149026715</v>
      </c>
      <c r="M66" s="170" t="n">
        <v>0.0007535604641213037</v>
      </c>
      <c r="N66" s="171" t="n">
        <v>0.08516475645673705</v>
      </c>
      <c r="O66" s="172" t="n">
        <v>0.0007557814417730229</v>
      </c>
      <c r="Q66" s="151" t="inlineStr">
        <is>
          <t>0-0,25</t>
        </is>
      </c>
      <c r="S66" s="151" t="inlineStr">
        <is>
          <t>0,30-0,38</t>
        </is>
      </c>
    </row>
    <row r="67">
      <c r="A67" s="151" t="n">
        <v>2</v>
      </c>
      <c r="F67" s="170" t="n">
        <v>0.1298017166243397</v>
      </c>
      <c r="G67" s="171" t="n">
        <v>0.001495457580296452</v>
      </c>
      <c r="H67" s="171" t="n"/>
      <c r="J67" s="170" t="n">
        <v>0.09478814524515533</v>
      </c>
      <c r="K67" s="171" t="n">
        <v>0.001512630318636211</v>
      </c>
      <c r="L67" s="172" t="n">
        <v>0.1579999999999999</v>
      </c>
      <c r="M67" s="170" t="n">
        <v>0.001666805671392826</v>
      </c>
      <c r="N67" s="171" t="n">
        <v>0.1865768013597413</v>
      </c>
      <c r="O67" s="172" t="n">
        <v>0.001511562883546046</v>
      </c>
      <c r="Q67" s="151" t="inlineStr">
        <is>
          <t>0,25&lt;</t>
        </is>
      </c>
      <c r="S67" s="151" t="inlineStr">
        <is>
          <t>0,38-0,45</t>
        </is>
      </c>
    </row>
    <row r="68">
      <c r="A68" s="151" t="inlineStr">
        <is>
          <t>E0</t>
        </is>
      </c>
      <c r="F68" s="170" t="n">
        <v>0.202329553662853</v>
      </c>
      <c r="G68" s="171" t="n">
        <v>0.002559212740476023</v>
      </c>
      <c r="H68" s="171" t="n"/>
      <c r="J68" s="170" t="n">
        <v>0.1382454770615902</v>
      </c>
      <c r="K68" s="171" t="n">
        <v>0.002268945477954318</v>
      </c>
      <c r="L68" s="172" t="n">
        <v>0.1961276389152589</v>
      </c>
      <c r="M68" s="170" t="n">
        <v>0.002260681392363911</v>
      </c>
      <c r="N68" s="171" t="n">
        <v>0.2638733074170732</v>
      </c>
      <c r="O68" s="172" t="n">
        <v>0.002267344325319069</v>
      </c>
      <c r="Q68" s="151" t="inlineStr">
        <is>
          <t>Суглинки</t>
        </is>
      </c>
      <c r="S68" s="151" t="inlineStr">
        <is>
          <t>0,35-0,37</t>
        </is>
      </c>
    </row>
    <row r="69">
      <c r="A69" s="151" t="inlineStr">
        <is>
          <t>epsE0</t>
        </is>
      </c>
      <c r="B69" s="151" t="inlineStr">
        <is>
          <t>devE0</t>
        </is>
      </c>
      <c r="F69" s="170" t="n">
        <v>0.1530922817842471</v>
      </c>
      <c r="G69" s="171" t="n">
        <v>0.002990915160592904</v>
      </c>
      <c r="H69" s="171" t="n"/>
      <c r="J69" s="170" t="n">
        <v>0.1818041740354428</v>
      </c>
      <c r="K69" s="171" t="n">
        <v>0.003025260637272423</v>
      </c>
      <c r="L69" s="172" t="n">
        <v>0.2371342906321783</v>
      </c>
      <c r="M69" s="170" t="n">
        <v>0.003014241856485215</v>
      </c>
      <c r="N69" s="171" t="n">
        <v>0.3441914473367951</v>
      </c>
      <c r="O69" s="172" t="n">
        <v>0.003023125767092091</v>
      </c>
      <c r="Q69" s="151" t="inlineStr">
        <is>
          <t xml:space="preserve">Пески и супеси </t>
        </is>
      </c>
      <c r="S69" s="151" t="inlineStr">
        <is>
          <t>0,30-0,35</t>
        </is>
      </c>
    </row>
    <row r="70" ht="15" customHeight="1">
      <c r="A70" t="n">
        <v>0.002559212740476023</v>
      </c>
      <c r="B70" t="n">
        <v>0.202329553662853</v>
      </c>
      <c r="F70" s="170" t="n">
        <v>0.216103549374224</v>
      </c>
      <c r="G70" s="171" t="n">
        <v>0.00373864395074113</v>
      </c>
      <c r="H70" s="171" t="n"/>
      <c r="J70" s="170" t="n">
        <v>0.2253562176560713</v>
      </c>
      <c r="K70" s="171" t="n">
        <v>0.003781575796590528</v>
      </c>
      <c r="L70" s="172" t="n">
        <v>0.2812630228773976</v>
      </c>
      <c r="M70" s="170" t="n">
        <v>0.003767802320606519</v>
      </c>
      <c r="N70" s="171" t="n">
        <v>0.3975683938269678</v>
      </c>
      <c r="O70" s="172" t="n">
        <v>0.003778907208865115</v>
      </c>
    </row>
    <row r="71">
      <c r="F71" s="170" t="n">
        <v>0.2083780844017287</v>
      </c>
      <c r="G71" s="171" t="n">
        <v>0.004486372740889356</v>
      </c>
      <c r="H71" s="171" t="n"/>
      <c r="J71" s="170" t="n">
        <v>0.261293589412835</v>
      </c>
      <c r="K71" s="171" t="n">
        <v>0.004537890955908635</v>
      </c>
      <c r="L71" s="172" t="n">
        <v>0.3285171274122172</v>
      </c>
      <c r="M71" s="170" t="n">
        <v>0.004521362784727822</v>
      </c>
      <c r="N71" s="171" t="n">
        <v>0.4669999999999999</v>
      </c>
      <c r="O71" s="172" t="n">
        <v>0.004873728432969877</v>
      </c>
    </row>
    <row r="72">
      <c r="A72" s="151" t="inlineStr">
        <is>
          <t>График E50</t>
        </is>
      </c>
      <c r="C72" s="151" t="inlineStr">
        <is>
          <t>График E</t>
        </is>
      </c>
      <c r="F72" s="170" t="n">
        <v>0.2693167807071303</v>
      </c>
      <c r="G72" s="171" t="n">
        <v>0.005234101531037583</v>
      </c>
      <c r="H72" s="171" t="n"/>
      <c r="J72" s="170" t="n">
        <v>0.2924082707950928</v>
      </c>
      <c r="K72" s="171" t="n">
        <v>0.005294206115226741</v>
      </c>
      <c r="L72" s="172" t="n">
        <v>0.3629998959979388</v>
      </c>
      <c r="M72" s="170" t="n">
        <v>0.005274923248849125</v>
      </c>
      <c r="N72" s="171" t="n">
        <v>0.4716119626690498</v>
      </c>
      <c r="O72" s="172" t="n">
        <v>0.005290470092411161</v>
      </c>
    </row>
    <row r="73">
      <c r="A73" s="139" t="inlineStr">
        <is>
          <t>eps</t>
        </is>
      </c>
      <c r="B73" s="139" t="inlineStr">
        <is>
          <t>q</t>
        </is>
      </c>
      <c r="C73" s="151" t="inlineStr">
        <is>
          <t>sigma</t>
        </is>
      </c>
      <c r="D73" s="173">
        <f>B70</f>
        <v/>
      </c>
      <c r="F73" s="170" t="n">
        <v>0.298320532130799</v>
      </c>
      <c r="G73" s="171" t="n">
        <v>0.005981830321185808</v>
      </c>
      <c r="H73" s="171" t="n"/>
      <c r="J73" s="170" t="n">
        <v>0.3331922432922032</v>
      </c>
      <c r="K73" s="171" t="n">
        <v>0.006050521274544846</v>
      </c>
      <c r="L73" s="172" t="n">
        <v>0.4053146203958631</v>
      </c>
      <c r="M73" s="170" t="n">
        <v>0.00602848371297043</v>
      </c>
      <c r="N73" s="171" t="n">
        <v>0.5045832435808093</v>
      </c>
      <c r="O73" s="172" t="n">
        <v>0.006046251534184183</v>
      </c>
    </row>
    <row r="74">
      <c r="A74" s="151" t="inlineStr">
        <is>
          <t>Горизонтальная линия E50</t>
        </is>
      </c>
      <c r="C74" s="151" t="inlineStr">
        <is>
          <t>Касательная</t>
        </is>
      </c>
      <c r="F74" s="170" t="n">
        <v>0.2767902325131042</v>
      </c>
      <c r="G74" s="171" t="n">
        <v>0.006729559111334034</v>
      </c>
      <c r="H74" s="171" t="n"/>
      <c r="J74" s="170" t="n">
        <v>0.3658374883935254</v>
      </c>
      <c r="K74" s="171" t="n">
        <v>0.006806836433862952</v>
      </c>
      <c r="L74" s="172" t="n">
        <v>0.4398645923672917</v>
      </c>
      <c r="M74" s="170" t="n">
        <v>0.006782044177091734</v>
      </c>
      <c r="N74" s="171" t="n">
        <v>0.5177117821268244</v>
      </c>
      <c r="O74" s="172" t="n">
        <v>0.006802032975957206</v>
      </c>
    </row>
    <row r="75">
      <c r="A75" s="151" t="n">
        <v>0</v>
      </c>
      <c r="B75" s="151">
        <f>A65</f>
        <v/>
      </c>
      <c r="C75" s="151" t="inlineStr">
        <is>
          <t>a</t>
        </is>
      </c>
      <c r="D75" s="151" t="inlineStr">
        <is>
          <t>b</t>
        </is>
      </c>
      <c r="F75" s="170" t="n">
        <v>0.3641931965931355</v>
      </c>
      <c r="G75" s="171" t="n">
        <v>0.00767763822142807</v>
      </c>
      <c r="H75" s="171" t="n"/>
      <c r="J75" s="170" t="n">
        <v>0.392835987588418</v>
      </c>
      <c r="K75" s="171" t="n">
        <v>0.007563151593181057</v>
      </c>
      <c r="L75" s="172" t="n">
        <v>0.471153103673525</v>
      </c>
      <c r="M75" s="170" t="n">
        <v>0.007535604641213037</v>
      </c>
      <c r="N75" s="171" t="n">
        <v>0.5346145122509789</v>
      </c>
      <c r="O75" s="172" t="n">
        <v>0.007557814417730229</v>
      </c>
    </row>
    <row r="76">
      <c r="A76" s="173">
        <f>B65</f>
        <v/>
      </c>
      <c r="B76" s="151">
        <f>B75</f>
        <v/>
      </c>
      <c r="C76" s="142">
        <f>E50</f>
        <v/>
      </c>
      <c r="D76" s="151" t="n">
        <v>0</v>
      </c>
      <c r="F76" s="170" t="n">
        <v>0.3471155043747842</v>
      </c>
      <c r="G76" s="171" t="n">
        <v>0.008225016691630487</v>
      </c>
      <c r="H76" s="171" t="n"/>
      <c r="J76" s="170" t="n">
        <v>0.4188797223662404</v>
      </c>
      <c r="K76" s="171" t="n">
        <v>0.008319466752499163</v>
      </c>
      <c r="L76" s="172" t="n">
        <v>0.4954834460758646</v>
      </c>
      <c r="M76" s="170" t="n">
        <v>0.008289165105334341</v>
      </c>
      <c r="N76" s="171" t="n">
        <v>0.546508367897157</v>
      </c>
      <c r="O76" s="172" t="n">
        <v>0.008313595859503252</v>
      </c>
    </row>
    <row r="77" ht="15" customHeight="1">
      <c r="A77" s="151" t="inlineStr">
        <is>
          <t>Вертикальная линия E50</t>
        </is>
      </c>
      <c r="C77" s="151" t="inlineStr">
        <is>
          <t>p1 и p2</t>
        </is>
      </c>
      <c r="F77" t="n">
        <v>0.3359480054057993</v>
      </c>
      <c r="G77" t="n">
        <v>0.008972745481778711</v>
      </c>
      <c r="J77" t="n">
        <v>0.4464606742163508</v>
      </c>
      <c r="K77" t="n">
        <v>0.009075781911817271</v>
      </c>
      <c r="L77" t="n">
        <v>0.5235589113356118</v>
      </c>
      <c r="M77" t="n">
        <v>0.009042725569455644</v>
      </c>
      <c r="N77" t="n">
        <v>0.5620102830092431</v>
      </c>
      <c r="O77" t="n">
        <v>0.009069377301276275</v>
      </c>
    </row>
    <row r="78" ht="15" customHeight="1">
      <c r="A78" s="173">
        <f>A76</f>
        <v/>
      </c>
      <c r="B78" s="151" t="n">
        <v>0</v>
      </c>
      <c r="C78" s="151" t="n">
        <v>0</v>
      </c>
      <c r="D78" s="151">
        <f>D76</f>
        <v/>
      </c>
      <c r="F78" t="n">
        <v>0.3816654178961403</v>
      </c>
      <c r="G78" t="n">
        <v>0.009720474271926937</v>
      </c>
      <c r="J78" t="n">
        <v>0.4782708246281084</v>
      </c>
      <c r="K78" t="n">
        <v>0.009832097071135375</v>
      </c>
      <c r="L78" t="n">
        <v>0.5506297373344777</v>
      </c>
      <c r="M78" t="n">
        <v>0.009681358323065933</v>
      </c>
      <c r="N78" t="n">
        <v>0.5836371915311209</v>
      </c>
      <c r="O78" t="n">
        <v>0.009825158743049298</v>
      </c>
    </row>
    <row r="79" ht="15" customHeight="1">
      <c r="A79" s="173">
        <f>A76</f>
        <v/>
      </c>
      <c r="B79" s="151">
        <f>B76</f>
        <v/>
      </c>
      <c r="C79" s="151">
        <f>(D79-D76)/C76</f>
        <v/>
      </c>
      <c r="D79" s="172">
        <f>B89+0.2*B89</f>
        <v/>
      </c>
      <c r="F79" t="n">
        <v>0.3592523960572804</v>
      </c>
      <c r="G79" t="n">
        <v>0.01046820306207517</v>
      </c>
      <c r="J79" t="n">
        <v>0.5023567863152223</v>
      </c>
      <c r="K79" t="n">
        <v>0.01059029575370223</v>
      </c>
      <c r="L79" t="n">
        <v>0.5743317987788188</v>
      </c>
      <c r="M79" t="n">
        <v>0.01054984649769825</v>
      </c>
      <c r="N79" t="n">
        <v>0.5989026883537332</v>
      </c>
      <c r="O79" t="n">
        <v>0.01041716295792893</v>
      </c>
    </row>
    <row r="80" ht="15" customHeight="1">
      <c r="A80" s="151" t="inlineStr">
        <is>
          <t>Касательная линия E50</t>
        </is>
      </c>
      <c r="F80" t="n">
        <v>0.4126935941006946</v>
      </c>
      <c r="G80" t="n">
        <v>0.01121593185222339</v>
      </c>
      <c r="J80" t="n">
        <v>0.5213264292518522</v>
      </c>
      <c r="K80" t="n">
        <v>0.01134472738977159</v>
      </c>
      <c r="L80" t="n">
        <v>0.5904735372802083</v>
      </c>
      <c r="M80" t="n">
        <v>0.01130340696181955</v>
      </c>
      <c r="N80" t="n">
        <v>0.6158986029642102</v>
      </c>
      <c r="O80" t="n">
        <v>0.01133672162659534</v>
      </c>
    </row>
    <row r="81" ht="15" customHeight="1">
      <c r="A81" s="151" t="n">
        <v>0</v>
      </c>
      <c r="B81" s="151" t="n">
        <v>0</v>
      </c>
      <c r="C81" s="151" t="inlineStr">
        <is>
          <t>Горизонтальная 1</t>
        </is>
      </c>
      <c r="F81" t="n">
        <v>0.4119736662378566</v>
      </c>
      <c r="G81" t="n">
        <v>0.01196366064237162</v>
      </c>
      <c r="J81" t="n">
        <v>0.5414062813668854</v>
      </c>
      <c r="K81" t="n">
        <v>0.01210104254908969</v>
      </c>
      <c r="L81" t="n">
        <v>0.6157983863292149</v>
      </c>
      <c r="M81" t="n">
        <v>0.01205696742594086</v>
      </c>
      <c r="N81" t="n">
        <v>0.6390807229817299</v>
      </c>
      <c r="O81" t="n">
        <v>0.01209250306836837</v>
      </c>
    </row>
    <row r="82" ht="15" customHeight="1">
      <c r="A82" s="173">
        <f>B82/(B76/A76)</f>
        <v/>
      </c>
      <c r="B82" s="173">
        <f>B79+(B86-B79)*0.8</f>
        <v/>
      </c>
      <c r="F82" t="n">
        <v>0.4130772666802414</v>
      </c>
      <c r="G82" t="n">
        <v>0.01271138943251984</v>
      </c>
      <c r="J82" t="n">
        <v>0.5638052481876576</v>
      </c>
      <c r="K82" t="n">
        <v>0.0128573577084078</v>
      </c>
      <c r="L82" t="n">
        <v>0.6372721419317611</v>
      </c>
      <c r="M82" t="n">
        <v>0.01281052789006216</v>
      </c>
      <c r="N82" t="n">
        <v>0.6483206540691455</v>
      </c>
      <c r="O82" t="n">
        <v>0.01284828451014139</v>
      </c>
    </row>
    <row r="83" ht="15" customHeight="1">
      <c r="A83" s="151" t="inlineStr">
        <is>
          <t>Горизонтальная линия qкр</t>
        </is>
      </c>
      <c r="F83" t="n">
        <v>0.4079890496393221</v>
      </c>
      <c r="G83" t="n">
        <v>0.01345911822266807</v>
      </c>
      <c r="J83" t="n">
        <v>0.5812868603293921</v>
      </c>
      <c r="K83" t="n">
        <v>0.0136136728677259</v>
      </c>
      <c r="L83" t="n">
        <v>0.6616606000937693</v>
      </c>
      <c r="M83" t="n">
        <v>0.01356408835418347</v>
      </c>
      <c r="N83" t="n">
        <v>0.6749346955827573</v>
      </c>
      <c r="O83" t="n">
        <v>0.01360406595191441</v>
      </c>
    </row>
    <row r="84" ht="15" customHeight="1">
      <c r="A84" s="151" t="inlineStr">
        <is>
          <t>Горизонтальная линия q</t>
        </is>
      </c>
      <c r="C84" s="151" t="inlineStr">
        <is>
          <t>Горизонтальная 2</t>
        </is>
      </c>
      <c r="F84" t="n">
        <v>0.4346936693265739</v>
      </c>
      <c r="G84" t="n">
        <v>0.01420684701281629</v>
      </c>
      <c r="J84" t="n">
        <v>0.603214648407312</v>
      </c>
      <c r="K84" t="n">
        <v>0.01436998802704401</v>
      </c>
      <c r="L84" t="n">
        <v>0.6832295568211619</v>
      </c>
      <c r="M84" t="n">
        <v>0.01431764881830477</v>
      </c>
      <c r="N84" t="n">
        <v>0.692139146878864</v>
      </c>
      <c r="O84" t="n">
        <v>0.01435984739368744</v>
      </c>
    </row>
    <row r="85" ht="15" customHeight="1">
      <c r="A85" s="172" t="n">
        <v>0</v>
      </c>
      <c r="B85" s="172">
        <f>MAX(F65:F1000)</f>
        <v/>
      </c>
      <c r="C85" s="151" t="n">
        <v>0</v>
      </c>
      <c r="D85" s="173">
        <f>D73</f>
        <v/>
      </c>
      <c r="F85" t="n">
        <v>0.4381757799534707</v>
      </c>
      <c r="G85" t="n">
        <v>0.01495457580296452</v>
      </c>
      <c r="J85" t="n">
        <v>0.6285521430366403</v>
      </c>
      <c r="K85" t="n">
        <v>0.01512630318636211</v>
      </c>
      <c r="L85" t="n">
        <v>0.7122448081198614</v>
      </c>
      <c r="M85" t="n">
        <v>0.01507120928242607</v>
      </c>
      <c r="N85" t="n">
        <v>0.7131503073137662</v>
      </c>
      <c r="O85" t="n">
        <v>0.01511562883546046</v>
      </c>
    </row>
    <row r="86" ht="15" customHeight="1">
      <c r="A86" s="172">
        <f>INDEX(G65:G1000,MATCH(B86,F65:F1000,0),)</f>
        <v/>
      </c>
      <c r="B86" s="172">
        <f>MAX(F65:F1000)</f>
        <v/>
      </c>
      <c r="C86" s="151">
        <f>(D86-D76)/C76</f>
        <v/>
      </c>
      <c r="D86" s="173">
        <f>D73</f>
        <v/>
      </c>
      <c r="F86" t="n">
        <v>0.4684200357314867</v>
      </c>
      <c r="G86" t="n">
        <v>0.01570230459311275</v>
      </c>
      <c r="J86" t="n">
        <v>0.6499628748326005</v>
      </c>
      <c r="K86" t="n">
        <v>0.01588261834568022</v>
      </c>
      <c r="L86" t="n">
        <v>0.7294721499957899</v>
      </c>
      <c r="M86" t="n">
        <v>0.01582476974654738</v>
      </c>
      <c r="N86" t="n">
        <v>0.7451844762437632</v>
      </c>
      <c r="O86" t="n">
        <v>0.01587141027723348</v>
      </c>
    </row>
    <row r="87" ht="15" customHeight="1">
      <c r="A87" s="151" t="inlineStr">
        <is>
          <t>Вертикальная линия q</t>
        </is>
      </c>
      <c r="F87" t="n">
        <v>0.5164110908720967</v>
      </c>
      <c r="G87" t="n">
        <v>0.01645003338326097</v>
      </c>
      <c r="J87" t="n">
        <v>0.665610374410416</v>
      </c>
      <c r="K87" t="n">
        <v>0.01663893350499833</v>
      </c>
      <c r="L87" t="n">
        <v>0.75607737845487</v>
      </c>
      <c r="M87" t="n">
        <v>0.01657833021066868</v>
      </c>
      <c r="N87" t="n">
        <v>0.764457953025155</v>
      </c>
      <c r="O87" t="n">
        <v>0.0166271917190065</v>
      </c>
    </row>
    <row r="88" ht="15" customHeight="1">
      <c r="A88" s="172">
        <f>A86</f>
        <v/>
      </c>
      <c r="B88" s="151" t="n">
        <v>0</v>
      </c>
      <c r="C88" s="139" t="n"/>
      <c r="D88" s="139" t="n"/>
      <c r="F88" t="n">
        <v>0.4941335995867737</v>
      </c>
      <c r="G88" t="n">
        <v>0.0171977621734092</v>
      </c>
      <c r="J88" t="n">
        <v>0.6861581723853099</v>
      </c>
      <c r="K88" t="n">
        <v>0.01739524866431643</v>
      </c>
      <c r="L88" t="n">
        <v>0.7768262895030245</v>
      </c>
      <c r="M88" t="n">
        <v>0.01733189067478999</v>
      </c>
      <c r="N88" t="n">
        <v>0.7850870370142418</v>
      </c>
      <c r="O88" t="n">
        <v>0.01738297316077953</v>
      </c>
    </row>
    <row r="89" ht="15" customHeight="1">
      <c r="A89" s="172">
        <f>A86</f>
        <v/>
      </c>
      <c r="B89" s="172">
        <f>B86</f>
        <v/>
      </c>
      <c r="F89" t="n">
        <v>0.4905722160869928</v>
      </c>
      <c r="G89" t="n">
        <v>0.01794549096355742</v>
      </c>
      <c r="J89" t="n">
        <v>0.706869799372505</v>
      </c>
      <c r="K89" t="n">
        <v>0.01815156382363454</v>
      </c>
      <c r="L89" t="n">
        <v>0.7938846791461749</v>
      </c>
      <c r="M89" t="n">
        <v>0.01808545113891129</v>
      </c>
      <c r="N89" t="n">
        <v>0.8088880275673223</v>
      </c>
      <c r="O89" t="n">
        <v>0.01813875460255255</v>
      </c>
    </row>
    <row r="90" ht="15" customHeight="1">
      <c r="F90" t="n">
        <v>0.5287115945842285</v>
      </c>
      <c r="G90" t="n">
        <v>0.01869321975370565</v>
      </c>
      <c r="J90" t="n">
        <v>0.7281087859872246</v>
      </c>
      <c r="K90" t="n">
        <v>0.01890787898295264</v>
      </c>
      <c r="L90" t="n">
        <v>0.8209183433902443</v>
      </c>
      <c r="M90" t="n">
        <v>0.01883901160303259</v>
      </c>
      <c r="N90" t="n">
        <v>0.8270772240406972</v>
      </c>
      <c r="O90" t="n">
        <v>0.01889453604432557</v>
      </c>
    </row>
    <row r="91" ht="15" customHeight="1">
      <c r="F91" t="n">
        <v>0.5335363892899543</v>
      </c>
      <c r="G91" t="n">
        <v>0.01944094854385387</v>
      </c>
      <c r="J91" t="n">
        <v>0.746038662844692</v>
      </c>
      <c r="K91" t="n">
        <v>0.01966419414227075</v>
      </c>
      <c r="L91" t="n">
        <v>0.833093078241155</v>
      </c>
      <c r="M91" t="n">
        <v>0.0195925720671539</v>
      </c>
      <c r="N91" t="n">
        <v>0.8484709257906671</v>
      </c>
      <c r="O91" t="n">
        <v>0.0196503174860986</v>
      </c>
    </row>
    <row r="92" ht="15" customHeight="1">
      <c r="F92" t="n">
        <v>0.5890312544156449</v>
      </c>
      <c r="G92" t="n">
        <v>0.0201886773340021</v>
      </c>
      <c r="J92" t="n">
        <v>0.765422960560131</v>
      </c>
      <c r="K92" t="n">
        <v>0.02042050930158885</v>
      </c>
      <c r="L92" t="n">
        <v>0.8615746797048298</v>
      </c>
      <c r="M92" t="n">
        <v>0.0203461325312752</v>
      </c>
      <c r="N92" t="n">
        <v>0.8712854321735293</v>
      </c>
      <c r="O92" t="n">
        <v>0.02040609892787162</v>
      </c>
    </row>
    <row r="93" ht="15" customHeight="1">
      <c r="F93" t="n">
        <v>0.5851808441727742</v>
      </c>
      <c r="G93" t="n">
        <v>0.02093640612415033</v>
      </c>
      <c r="J93" t="n">
        <v>0.7820252097487641</v>
      </c>
      <c r="K93" t="n">
        <v>0.02117682446090696</v>
      </c>
      <c r="L93" t="n">
        <v>0.8719289437871904</v>
      </c>
      <c r="M93" t="n">
        <v>0.0210996929953965</v>
      </c>
      <c r="N93" t="n">
        <v>0.9026370425455861</v>
      </c>
      <c r="O93" t="n">
        <v>0.02116188036964464</v>
      </c>
    </row>
    <row r="94" ht="15" customHeight="1">
      <c r="F94" t="n">
        <v>0.5689698127728171</v>
      </c>
      <c r="G94" t="n">
        <v>0.02168413491429856</v>
      </c>
      <c r="J94" t="n">
        <v>0.8031089410258152</v>
      </c>
      <c r="K94" t="n">
        <v>0.02193313962022507</v>
      </c>
      <c r="L94" t="n">
        <v>0.895621666494159</v>
      </c>
      <c r="M94" t="n">
        <v>0.02185325345951781</v>
      </c>
      <c r="N94" t="n">
        <v>0.921342056263136</v>
      </c>
      <c r="O94" t="n">
        <v>0.02191766181141766</v>
      </c>
    </row>
    <row r="95" ht="15" customHeight="1">
      <c r="F95" t="n">
        <v>0.5553828144272468</v>
      </c>
      <c r="G95" t="n">
        <v>0.02243186370444678</v>
      </c>
      <c r="J95" t="n">
        <v>0.8210376850065064</v>
      </c>
      <c r="K95" t="n">
        <v>0.02268945477954317</v>
      </c>
      <c r="L95" t="n">
        <v>0.9080186438316593</v>
      </c>
      <c r="M95" t="n">
        <v>0.02260681392363911</v>
      </c>
      <c r="N95" t="n">
        <v>0.9441167726824791</v>
      </c>
      <c r="O95" t="n">
        <v>0.02267344325319069</v>
      </c>
    </row>
    <row r="96" ht="15" customHeight="1">
      <c r="F96" t="n">
        <v>0.5604045033475384</v>
      </c>
      <c r="G96" t="n">
        <v>0.02317959249459501</v>
      </c>
      <c r="J96" t="n">
        <v>0.8380749723060616</v>
      </c>
      <c r="K96" t="n">
        <v>0.02344576993886128</v>
      </c>
      <c r="L96" t="n">
        <v>0.9267856718056118</v>
      </c>
      <c r="M96" t="n">
        <v>0.02336037438776041</v>
      </c>
      <c r="N96" t="n">
        <v>0.9687774911599156</v>
      </c>
      <c r="O96" t="n">
        <v>0.02342922469496371</v>
      </c>
    </row>
    <row r="97" ht="15" customHeight="1">
      <c r="F97" t="n">
        <v>0.5780195337451657</v>
      </c>
      <c r="G97" t="n">
        <v>0.02392732128474323</v>
      </c>
      <c r="J97" t="n">
        <v>0.8536843335397046</v>
      </c>
      <c r="K97" t="n">
        <v>0.02420208509817938</v>
      </c>
      <c r="L97" t="n">
        <v>0.9427885464219417</v>
      </c>
      <c r="M97" t="n">
        <v>0.02411393485188172</v>
      </c>
      <c r="N97" t="n">
        <v>0.9918405110517448</v>
      </c>
      <c r="O97" t="n">
        <v>0.02418500613673673</v>
      </c>
    </row>
    <row r="98" ht="15" customHeight="1">
      <c r="F98" t="n">
        <v>0.6182125598316033</v>
      </c>
      <c r="G98" t="n">
        <v>0.02467505007489146</v>
      </c>
      <c r="J98" t="n">
        <v>0.8732292993226576</v>
      </c>
      <c r="K98" t="n">
        <v>0.02495840025749749</v>
      </c>
      <c r="L98" t="n">
        <v>0.964893063686568</v>
      </c>
      <c r="M98" t="n">
        <v>0.02486749531600302</v>
      </c>
      <c r="N98" t="n">
        <v>1.010522131714266</v>
      </c>
      <c r="O98" t="n">
        <v>0.02494078757850976</v>
      </c>
    </row>
    <row r="99" ht="15" customHeight="1">
      <c r="F99" t="n">
        <v>0.590968235818325</v>
      </c>
      <c r="G99" t="n">
        <v>0.02542277886503969</v>
      </c>
      <c r="J99" t="n">
        <v>0.8886734002701442</v>
      </c>
      <c r="K99" t="n">
        <v>0.0257147154168156</v>
      </c>
      <c r="L99" t="n">
        <v>0.9725650196054159</v>
      </c>
      <c r="M99" t="n">
        <v>0.02562105578012433</v>
      </c>
      <c r="N99" t="n">
        <v>1.03173865250378</v>
      </c>
      <c r="O99" t="n">
        <v>0.02569656902028278</v>
      </c>
    </row>
    <row r="100" ht="15" customHeight="1">
      <c r="F100" t="n">
        <v>0.6362712159168054</v>
      </c>
      <c r="G100" t="n">
        <v>0.02617050765518791</v>
      </c>
      <c r="J100" t="n">
        <v>0.8958801669973879</v>
      </c>
      <c r="K100" t="n">
        <v>0.0264710305761337</v>
      </c>
      <c r="L100" t="n">
        <v>0.9963702101844065</v>
      </c>
      <c r="M100" t="n">
        <v>0.02637461624424563</v>
      </c>
      <c r="N100" t="n">
        <v>1.051906372776587</v>
      </c>
      <c r="O100" t="n">
        <v>0.02645235046205581</v>
      </c>
    </row>
    <row r="101" ht="15" customHeight="1">
      <c r="F101" t="n">
        <v>0.6051061543385183</v>
      </c>
      <c r="G101" t="n">
        <v>0.02691823644533614</v>
      </c>
      <c r="J101" t="n">
        <v>0.9130131301196112</v>
      </c>
      <c r="K101" t="n">
        <v>0.02722734573545181</v>
      </c>
      <c r="L101" t="n">
        <v>1.002074431429462</v>
      </c>
      <c r="M101" t="n">
        <v>0.02712817670836693</v>
      </c>
      <c r="N101" t="n">
        <v>1.064241591888985</v>
      </c>
      <c r="O101" t="n">
        <v>0.02720813190382882</v>
      </c>
    </row>
    <row r="102" ht="15" customHeight="1">
      <c r="F102" t="n">
        <v>0.6774577052949387</v>
      </c>
      <c r="G102" t="n">
        <v>0.02766596523548436</v>
      </c>
      <c r="J102" t="n">
        <v>0.9249358202520381</v>
      </c>
      <c r="K102" t="n">
        <v>0.02798366089476991</v>
      </c>
      <c r="L102" t="n">
        <v>1.022143479346505</v>
      </c>
      <c r="M102" t="n">
        <v>0.02788173717248824</v>
      </c>
      <c r="N102" t="n">
        <v>1.085660609197275</v>
      </c>
      <c r="O102" t="n">
        <v>0.02796391334560185</v>
      </c>
    </row>
    <row r="103" ht="15" customHeight="1">
      <c r="F103" t="n">
        <v>0.63331052299754</v>
      </c>
      <c r="G103" t="n">
        <v>0.02841369402563259</v>
      </c>
      <c r="J103" t="n">
        <v>0.9335117680098919</v>
      </c>
      <c r="K103" t="n">
        <v>0.02873997605408802</v>
      </c>
      <c r="L103" t="n">
        <v>1.027643149941459</v>
      </c>
      <c r="M103" t="n">
        <v>0.02863529763660954</v>
      </c>
      <c r="N103" t="n">
        <v>1.095579724057756</v>
      </c>
      <c r="O103" t="n">
        <v>0.02871969478737487</v>
      </c>
    </row>
    <row r="104" ht="15" customHeight="1">
      <c r="F104" t="n">
        <v>0.6586492616577972</v>
      </c>
      <c r="G104" t="n">
        <v>0.02916142281578082</v>
      </c>
      <c r="J104" t="n">
        <v>0.9445045040083946</v>
      </c>
      <c r="K104" t="n">
        <v>0.02949629121340612</v>
      </c>
      <c r="L104" t="n">
        <v>1.041539239220246</v>
      </c>
      <c r="M104" t="n">
        <v>0.02938885810073084</v>
      </c>
      <c r="N104" t="n">
        <v>1.116715235826729</v>
      </c>
      <c r="O104" t="n">
        <v>0.0294754762291479</v>
      </c>
    </row>
    <row r="105" ht="15" customHeight="1">
      <c r="F105" t="n">
        <v>0.6874585754871838</v>
      </c>
      <c r="G105" t="n">
        <v>0.02990915160592904</v>
      </c>
      <c r="J105" t="n">
        <v>0.9558775588627706</v>
      </c>
      <c r="K105" t="n">
        <v>0.03025260637272423</v>
      </c>
      <c r="L105" t="n">
        <v>1.056497543188787</v>
      </c>
      <c r="M105" t="n">
        <v>0.03014241856485215</v>
      </c>
      <c r="N105" t="n">
        <v>1.124883443860493</v>
      </c>
      <c r="O105" t="n">
        <v>0.03023125767092092</v>
      </c>
    </row>
    <row r="106" ht="15" customHeight="1">
      <c r="F106" t="n">
        <v>0.6457231186971744</v>
      </c>
      <c r="G106" t="n">
        <v>0.03065688039607727</v>
      </c>
      <c r="J106" t="n">
        <v>0.9657944631882427</v>
      </c>
      <c r="K106" t="n">
        <v>0.03100892153204234</v>
      </c>
      <c r="L106" t="n">
        <v>1.058383857853006</v>
      </c>
      <c r="M106" t="n">
        <v>0.03089597902897345</v>
      </c>
      <c r="N106" t="n">
        <v>1.138300647515349</v>
      </c>
      <c r="O106" t="n">
        <v>0.03098703911269394</v>
      </c>
    </row>
    <row r="107" ht="15" customHeight="1">
      <c r="F107" t="n">
        <v>0.6654275454992431</v>
      </c>
      <c r="G107" t="n">
        <v>0.03140460918622549</v>
      </c>
      <c r="J107" t="n">
        <v>0.9701187476000344</v>
      </c>
      <c r="K107" t="n">
        <v>0.03176523669136044</v>
      </c>
      <c r="L107" t="n">
        <v>1.068663979218825</v>
      </c>
      <c r="M107" t="n">
        <v>0.03164953949309476</v>
      </c>
      <c r="N107" t="n">
        <v>1.150883146147595</v>
      </c>
      <c r="O107" t="n">
        <v>0.03174282055446696</v>
      </c>
    </row>
    <row r="108" ht="15" customHeight="1">
      <c r="F108" t="n">
        <v>0.6745565101048643</v>
      </c>
      <c r="G108" t="n">
        <v>0.03215233797637371</v>
      </c>
      <c r="J108" t="n">
        <v>0.9797139427133683</v>
      </c>
      <c r="K108" t="n">
        <v>0.03252155185067855</v>
      </c>
      <c r="L108" t="n">
        <v>1.073803703292165</v>
      </c>
      <c r="M108" t="n">
        <v>0.03240309995721606</v>
      </c>
      <c r="N108" t="n">
        <v>1.168347239113531</v>
      </c>
      <c r="O108" t="n">
        <v>0.03249860199623998</v>
      </c>
    </row>
    <row r="109" ht="15" customHeight="1">
      <c r="F109" t="n">
        <v>0.7170946667255123</v>
      </c>
      <c r="G109" t="n">
        <v>0.03290006676652195</v>
      </c>
      <c r="J109" t="n">
        <v>0.9886435791434682</v>
      </c>
      <c r="K109" t="n">
        <v>0.03327786700999665</v>
      </c>
      <c r="L109" t="n">
        <v>1.078768826078951</v>
      </c>
      <c r="M109" t="n">
        <v>0.03315666042133737</v>
      </c>
      <c r="N109" t="n">
        <v>1.174909225769458</v>
      </c>
      <c r="O109" t="n">
        <v>0.03325438343801301</v>
      </c>
    </row>
    <row r="110" ht="15" customHeight="1">
      <c r="F110" t="n">
        <v>0.693026669572661</v>
      </c>
      <c r="G110" t="n">
        <v>0.03364779555667017</v>
      </c>
      <c r="J110" t="n">
        <v>0.9963711875055572</v>
      </c>
      <c r="K110" t="n">
        <v>0.03403418216931476</v>
      </c>
      <c r="L110" t="n">
        <v>1.090725143585103</v>
      </c>
      <c r="M110" t="n">
        <v>0.03391022088545867</v>
      </c>
      <c r="N110" t="n">
        <v>1.176185405471675</v>
      </c>
      <c r="O110" t="n">
        <v>0.03401016487978603</v>
      </c>
    </row>
    <row r="111" ht="15" customHeight="1">
      <c r="F111" t="n">
        <v>0.657337172857785</v>
      </c>
      <c r="G111" t="n">
        <v>0.0343955243468184</v>
      </c>
      <c r="J111" t="n">
        <v>0.9918602984148581</v>
      </c>
      <c r="K111" t="n">
        <v>0.03479049732863287</v>
      </c>
      <c r="L111" t="n">
        <v>1.093938451816545</v>
      </c>
      <c r="M111" t="n">
        <v>0.03466378134957997</v>
      </c>
      <c r="N111" t="n">
        <v>1.181092077576483</v>
      </c>
      <c r="O111" t="n">
        <v>0.03476594632155906</v>
      </c>
    </row>
    <row r="112" ht="15" customHeight="1">
      <c r="F112" t="n">
        <v>0.6730108307923581</v>
      </c>
      <c r="G112" t="n">
        <v>0.03514325313696662</v>
      </c>
      <c r="J112" t="n">
        <v>1.000774442486594</v>
      </c>
      <c r="K112" t="n">
        <v>0.03554681248795098</v>
      </c>
      <c r="L112" t="n">
        <v>1.092674546779199</v>
      </c>
      <c r="M112" t="n">
        <v>0.03541734181370128</v>
      </c>
      <c r="N112" t="n">
        <v>1.18674554144018</v>
      </c>
      <c r="O112" t="n">
        <v>0.03552172776333208</v>
      </c>
    </row>
    <row r="113" ht="15" customHeight="1">
      <c r="F113" t="n">
        <v>0.7283863931862711</v>
      </c>
      <c r="G113" t="n">
        <v>0.03589098192711485</v>
      </c>
      <c r="J113" t="n">
        <v>1.004713572630445</v>
      </c>
      <c r="K113" t="n">
        <v>0.03630312764726908</v>
      </c>
      <c r="L113" t="n">
        <v>1.101259474668955</v>
      </c>
      <c r="M113" t="n">
        <v>0.03617090227782258</v>
      </c>
      <c r="N113" t="n">
        <v>1.197805376707466</v>
      </c>
      <c r="O113" t="n">
        <v>0.0362775092051051</v>
      </c>
    </row>
    <row r="114" ht="15" customHeight="1">
      <c r="F114" t="n">
        <v>0.6833862274557503</v>
      </c>
      <c r="G114" t="n">
        <v>0.03663871071726308</v>
      </c>
      <c r="J114" t="n">
        <v>1.003623537675678</v>
      </c>
      <c r="K114" t="n">
        <v>0.03705944280658718</v>
      </c>
      <c r="L114" t="n">
        <v>1.097214781086866</v>
      </c>
      <c r="M114" t="n">
        <v>0.03692446274194388</v>
      </c>
      <c r="N114" t="n">
        <v>1.194810836999206</v>
      </c>
      <c r="O114" t="n">
        <v>0.03703329064687812</v>
      </c>
    </row>
    <row r="115" ht="15" customHeight="1">
      <c r="F115" t="n">
        <v>0.6691704091514121</v>
      </c>
      <c r="G115" t="n">
        <v>0.0373864395074113</v>
      </c>
      <c r="J115" t="n">
        <v>0.9960821230718608</v>
      </c>
      <c r="K115" t="n">
        <v>0.03781575796590528</v>
      </c>
      <c r="L115" t="n">
        <v>1.096523871204518</v>
      </c>
      <c r="M115" t="n">
        <v>0.03767802320606518</v>
      </c>
      <c r="N115" t="n">
        <v>1.186567326631217</v>
      </c>
      <c r="O115" t="n">
        <v>0.03778907208865114</v>
      </c>
    </row>
    <row r="116" ht="15" customHeight="1">
      <c r="F116" t="n">
        <v>0.6995157998245716</v>
      </c>
      <c r="G116" t="n">
        <v>0.03813416829755953</v>
      </c>
      <c r="J116" t="n">
        <v>1.000147087229462</v>
      </c>
      <c r="K116" t="n">
        <v>0.03857207312522339</v>
      </c>
      <c r="L116" t="n">
        <v>1.091470193223424</v>
      </c>
      <c r="M116" t="n">
        <v>0.03843158367018649</v>
      </c>
      <c r="N116" t="n">
        <v>1.187811569441521</v>
      </c>
      <c r="O116" t="n">
        <v>0.03854485353042417</v>
      </c>
    </row>
    <row r="117" ht="15" customHeight="1">
      <c r="F117" t="n">
        <v>0.6794422552482406</v>
      </c>
      <c r="G117" t="n">
        <v>0.03888189708770775</v>
      </c>
      <c r="J117" t="n">
        <v>1.000445446023673</v>
      </c>
      <c r="K117" t="n">
        <v>0.0393283882845415</v>
      </c>
      <c r="L117" t="n">
        <v>1.096783817477159</v>
      </c>
      <c r="M117" t="n">
        <v>0.03918514413430779</v>
      </c>
      <c r="N117" t="n">
        <v>1.185175958868047</v>
      </c>
      <c r="O117" t="n">
        <v>0.03930063497219719</v>
      </c>
    </row>
    <row r="118" ht="15" customHeight="1">
      <c r="F118" t="n">
        <v>0.6789695766413126</v>
      </c>
      <c r="G118" t="n">
        <v>0.03962962587785598</v>
      </c>
      <c r="J118" t="n">
        <v>0.9950042153296825</v>
      </c>
      <c r="K118" t="n">
        <v>0.0400847034438596</v>
      </c>
      <c r="L118" t="n">
        <v>1.087794814299299</v>
      </c>
      <c r="M118" t="n">
        <v>0.0399387045984291</v>
      </c>
      <c r="N118" t="n">
        <v>1.181992888348727</v>
      </c>
      <c r="O118" t="n">
        <v>0.04005641641397022</v>
      </c>
    </row>
    <row r="119" ht="15" customHeight="1">
      <c r="F119" t="n">
        <v>0.6951175652226809</v>
      </c>
      <c r="G119" t="n">
        <v>0.0403773546680042</v>
      </c>
      <c r="J119" t="n">
        <v>0.9944504110226822</v>
      </c>
      <c r="K119" t="n">
        <v>0.04084101860317771</v>
      </c>
      <c r="L119" t="n">
        <v>1.08243325402342</v>
      </c>
      <c r="M119" t="n">
        <v>0.04069226506255039</v>
      </c>
      <c r="N119" t="n">
        <v>1.175294751321492</v>
      </c>
      <c r="O119" t="n">
        <v>0.04081219785574324</v>
      </c>
    </row>
    <row r="120" ht="15" customHeight="1">
      <c r="F120" t="n">
        <v>0.717906022211239</v>
      </c>
      <c r="G120" t="n">
        <v>0.04112508345815243</v>
      </c>
      <c r="J120" t="n">
        <v>0.9905110489778624</v>
      </c>
      <c r="K120" t="n">
        <v>0.04159733376249582</v>
      </c>
      <c r="L120" t="n">
        <v>1.088229206983096</v>
      </c>
      <c r="M120" t="n">
        <v>0.0414458255266717</v>
      </c>
      <c r="N120" t="n">
        <v>1.17851394122427</v>
      </c>
      <c r="O120" t="n">
        <v>0.04156797929751626</v>
      </c>
    </row>
    <row r="121" ht="15" customHeight="1">
      <c r="F121" t="n">
        <v>0.69135474882588</v>
      </c>
      <c r="G121" t="n">
        <v>0.04187281224830066</v>
      </c>
      <c r="J121" t="n">
        <v>0.9836131450704135</v>
      </c>
      <c r="K121" t="n">
        <v>0.04235364892181392</v>
      </c>
      <c r="L121" t="n">
        <v>1.083412743511905</v>
      </c>
      <c r="M121" t="n">
        <v>0.042199385990793</v>
      </c>
      <c r="N121" t="n">
        <v>1.168882851494993</v>
      </c>
      <c r="O121" t="n">
        <v>0.04232376073928928</v>
      </c>
    </row>
    <row r="122" ht="15" customHeight="1">
      <c r="F122" t="n">
        <v>0.6664835462854974</v>
      </c>
      <c r="G122" t="n">
        <v>0.04262054103844888</v>
      </c>
      <c r="J122" t="n">
        <v>0.9803837151755259</v>
      </c>
      <c r="K122" t="n">
        <v>0.04310996408113203</v>
      </c>
      <c r="L122" t="n">
        <v>1.069813933943421</v>
      </c>
      <c r="M122" t="n">
        <v>0.04295294645491431</v>
      </c>
      <c r="N122" t="n">
        <v>1.171333875571591</v>
      </c>
      <c r="O122" t="n">
        <v>0.0430795421810623</v>
      </c>
    </row>
    <row r="123" ht="15" customHeight="1">
      <c r="F123" t="n">
        <v>0.6493122158089848</v>
      </c>
      <c r="G123" t="n">
        <v>0.04336826982859712</v>
      </c>
      <c r="J123" t="n">
        <v>0.9750497751683904</v>
      </c>
      <c r="K123" t="n">
        <v>0.04386627924045013</v>
      </c>
      <c r="L123" t="n">
        <v>1.063562848611219</v>
      </c>
      <c r="M123" t="n">
        <v>0.04370650691903561</v>
      </c>
      <c r="N123" t="n">
        <v>1.159599406891993</v>
      </c>
      <c r="O123" t="n">
        <v>0.04383532362283533</v>
      </c>
    </row>
    <row r="124" ht="15" customHeight="1">
      <c r="F124" t="n">
        <v>0.6378605586152353</v>
      </c>
      <c r="G124" t="n">
        <v>0.04411599861874534</v>
      </c>
      <c r="J124" t="n">
        <v>0.968338340924197</v>
      </c>
      <c r="K124" t="n">
        <v>0.04462259439976824</v>
      </c>
      <c r="L124" t="n">
        <v>1.058389557848877</v>
      </c>
      <c r="M124" t="n">
        <v>0.04446006738315691</v>
      </c>
      <c r="N124" t="n">
        <v>1.158011838894132</v>
      </c>
      <c r="O124" t="n">
        <v>0.04459110506460835</v>
      </c>
    </row>
    <row r="125" ht="15" customHeight="1">
      <c r="F125" t="n">
        <v>0.6341483759231423</v>
      </c>
      <c r="G125" t="n">
        <v>0.04486372740889356</v>
      </c>
      <c r="J125" t="n">
        <v>0.9619764283181365</v>
      </c>
      <c r="K125" t="n">
        <v>0.04537890955908635</v>
      </c>
      <c r="L125" t="n">
        <v>1.054024131989968</v>
      </c>
      <c r="M125" t="n">
        <v>0.04521362784727822</v>
      </c>
      <c r="N125" t="n">
        <v>1.148103565015936</v>
      </c>
      <c r="O125" t="n">
        <v>0.04534688650638138</v>
      </c>
    </row>
    <row r="126" ht="15" customHeight="1">
      <c r="F126" t="n">
        <v>0.6371954689515993</v>
      </c>
      <c r="G126" t="n">
        <v>0.04561145619904178</v>
      </c>
      <c r="J126" t="n">
        <v>0.9562910532253994</v>
      </c>
      <c r="K126" t="n">
        <v>0.04613522471840446</v>
      </c>
      <c r="L126" t="n">
        <v>1.053496641368069</v>
      </c>
      <c r="M126" t="n">
        <v>0.04596718831139952</v>
      </c>
      <c r="N126" t="n">
        <v>1.137406978695338</v>
      </c>
      <c r="O126" t="n">
        <v>0.0461026679481544</v>
      </c>
    </row>
    <row r="127" ht="15" customHeight="1">
      <c r="F127" t="n">
        <v>0.6750216389194996</v>
      </c>
      <c r="G127" t="n">
        <v>0.04635918498919002</v>
      </c>
      <c r="J127" t="n">
        <v>0.9513092315211764</v>
      </c>
      <c r="K127" t="n">
        <v>0.04689153987772256</v>
      </c>
      <c r="L127" t="n">
        <v>1.048237156316755</v>
      </c>
      <c r="M127" t="n">
        <v>0.04672074877552083</v>
      </c>
      <c r="N127" t="n">
        <v>1.137354473370265</v>
      </c>
      <c r="O127" t="n">
        <v>0.04685844938992742</v>
      </c>
    </row>
    <row r="128" ht="15" customHeight="1">
      <c r="F128" t="n">
        <v>0.6316466870457371</v>
      </c>
      <c r="G128" t="n">
        <v>0.04710691377933824</v>
      </c>
      <c r="J128" t="n">
        <v>0.9485579790806578</v>
      </c>
      <c r="K128" t="n">
        <v>0.04764785503704067</v>
      </c>
      <c r="L128" t="n">
        <v>1.032675747169602</v>
      </c>
      <c r="M128" t="n">
        <v>0.04747430923964213</v>
      </c>
      <c r="N128" t="n">
        <v>1.132778442478648</v>
      </c>
      <c r="O128" t="n">
        <v>0.04761423083170045</v>
      </c>
    </row>
    <row r="129" ht="15" customHeight="1">
      <c r="F129" t="n">
        <v>0.6650904145492045</v>
      </c>
      <c r="G129" t="n">
        <v>0.04785464256948647</v>
      </c>
      <c r="J129" t="n">
        <v>0.9386643117790339</v>
      </c>
      <c r="K129" t="n">
        <v>0.04840417019635877</v>
      </c>
      <c r="L129" t="n">
        <v>1.028442484260185</v>
      </c>
      <c r="M129" t="n">
        <v>0.04822786970376344</v>
      </c>
      <c r="N129" t="n">
        <v>1.116911279458419</v>
      </c>
      <c r="O129" t="n">
        <v>0.04837001227347346</v>
      </c>
    </row>
    <row r="130" ht="15" customHeight="1">
      <c r="F130" t="n">
        <v>0.623372622648795</v>
      </c>
      <c r="G130" t="n">
        <v>0.04860237135963469</v>
      </c>
      <c r="J130" t="n">
        <v>0.9339552454914954</v>
      </c>
      <c r="K130" t="n">
        <v>0.04916048535567687</v>
      </c>
      <c r="L130" t="n">
        <v>1.018667437922079</v>
      </c>
      <c r="M130" t="n">
        <v>0.04898143016788474</v>
      </c>
      <c r="N130" t="n">
        <v>1.114685377747508</v>
      </c>
      <c r="O130" t="n">
        <v>0.04912579371524649</v>
      </c>
    </row>
    <row r="131" ht="15" customHeight="1">
      <c r="F131" t="n">
        <v>0.6495131125634028</v>
      </c>
      <c r="G131" t="n">
        <v>0.04935010014978292</v>
      </c>
      <c r="J131" t="n">
        <v>0.9295577960932326</v>
      </c>
      <c r="K131" t="n">
        <v>0.04991680051499498</v>
      </c>
      <c r="L131" t="n">
        <v>1.013480678488862</v>
      </c>
      <c r="M131" t="n">
        <v>0.04973499063200604</v>
      </c>
      <c r="N131" t="n">
        <v>1.107533130783844</v>
      </c>
      <c r="O131" t="n">
        <v>0.04988157515701951</v>
      </c>
    </row>
    <row r="132" ht="15" customHeight="1">
      <c r="F132" t="n">
        <v>0.6105316855119207</v>
      </c>
      <c r="G132" t="n">
        <v>0.05009782893993114</v>
      </c>
      <c r="J132" t="n">
        <v>0.9232989794594366</v>
      </c>
      <c r="K132" t="n">
        <v>0.05067311567431308</v>
      </c>
      <c r="L132" t="n">
        <v>1.010812276294107</v>
      </c>
      <c r="M132" t="n">
        <v>0.05048855109612735</v>
      </c>
      <c r="N132" t="n">
        <v>1.091686932005358</v>
      </c>
      <c r="O132" t="n">
        <v>0.05063735659879254</v>
      </c>
    </row>
    <row r="133" ht="15" customHeight="1">
      <c r="F133" t="n">
        <v>0.6294481427132426</v>
      </c>
      <c r="G133" t="n">
        <v>0.05084555773007937</v>
      </c>
      <c r="J133" t="n">
        <v>0.9073058114652972</v>
      </c>
      <c r="K133" t="n">
        <v>0.05142943083363119</v>
      </c>
      <c r="L133" t="n">
        <v>0.9971923016713911</v>
      </c>
      <c r="M133" t="n">
        <v>0.05124211156024865</v>
      </c>
      <c r="N133" t="n">
        <v>1.087579174849982</v>
      </c>
      <c r="O133" t="n">
        <v>0.05139313804056556</v>
      </c>
    </row>
    <row r="134" ht="15" customHeight="1">
      <c r="F134" t="n">
        <v>0.6192822853862612</v>
      </c>
      <c r="G134" t="n">
        <v>0.0515932865202276</v>
      </c>
      <c r="J134" t="n">
        <v>0.9073053079860052</v>
      </c>
      <c r="K134" t="n">
        <v>0.0521857459929493</v>
      </c>
      <c r="L134" t="n">
        <v>0.9906508249542889</v>
      </c>
      <c r="M134" t="n">
        <v>0.05199567202436996</v>
      </c>
      <c r="N134" t="n">
        <v>1.079842252755644</v>
      </c>
      <c r="O134" t="n">
        <v>0.05214891948233858</v>
      </c>
    </row>
    <row r="135" ht="15" customHeight="1">
      <c r="F135" t="n">
        <v>0.6230539147498704</v>
      </c>
      <c r="G135" t="n">
        <v>0.05234101531037582</v>
      </c>
      <c r="J135" t="n">
        <v>0.893124484896751</v>
      </c>
      <c r="K135" t="n">
        <v>0.0529420611522674</v>
      </c>
      <c r="L135" t="n">
        <v>0.9865179164763762</v>
      </c>
      <c r="M135" t="n">
        <v>0.05274923248849126</v>
      </c>
      <c r="N135" t="n">
        <v>1.064708559160275</v>
      </c>
      <c r="O135" t="n">
        <v>0.05290470092411161</v>
      </c>
    </row>
    <row r="136" ht="15" customHeight="1">
      <c r="F136" t="n">
        <v>0.6247828320229631</v>
      </c>
      <c r="G136" t="n">
        <v>0.05308874410052405</v>
      </c>
      <c r="J136" t="n">
        <v>0.8851903580727252</v>
      </c>
      <c r="K136" t="n">
        <v>0.05369837631158551</v>
      </c>
      <c r="L136" t="n">
        <v>0.9786236465712292</v>
      </c>
      <c r="M136" t="n">
        <v>0.05350279295261257</v>
      </c>
      <c r="N136" t="n">
        <v>1.063310487501806</v>
      </c>
      <c r="O136" t="n">
        <v>0.05366048236588462</v>
      </c>
    </row>
    <row r="137" ht="15" customHeight="1">
      <c r="F137" t="n">
        <v>0.6124888384244334</v>
      </c>
      <c r="G137" t="n">
        <v>0.05383647289067228</v>
      </c>
      <c r="J137" t="n">
        <v>0.8775299433891182</v>
      </c>
      <c r="K137" t="n">
        <v>0.05445469147090361</v>
      </c>
      <c r="L137" t="n">
        <v>0.9702980855724226</v>
      </c>
      <c r="M137" t="n">
        <v>0.05425635341673387</v>
      </c>
      <c r="N137" t="n">
        <v>1.052280431218167</v>
      </c>
      <c r="O137" t="n">
        <v>0.05441626380765765</v>
      </c>
    </row>
    <row r="138" ht="15" customHeight="1">
      <c r="F138" t="n">
        <v>0.608191735173174</v>
      </c>
      <c r="G138" t="n">
        <v>0.0545842016808205</v>
      </c>
      <c r="J138" t="n">
        <v>0.8719702567211207</v>
      </c>
      <c r="K138" t="n">
        <v>0.05521100663022172</v>
      </c>
      <c r="L138" t="n">
        <v>0.9601713038135329</v>
      </c>
      <c r="M138" t="n">
        <v>0.05500991388085517</v>
      </c>
      <c r="N138" t="n">
        <v>1.039450783747287</v>
      </c>
      <c r="O138" t="n">
        <v>0.05517204524943067</v>
      </c>
    </row>
    <row r="139" ht="15" customHeight="1">
      <c r="F139" t="n">
        <v>0.5759113234880786</v>
      </c>
      <c r="G139" t="n">
        <v>0.05533193047096872</v>
      </c>
      <c r="J139" t="n">
        <v>0.8626383139439227</v>
      </c>
      <c r="K139" t="n">
        <v>0.05596732178953983</v>
      </c>
      <c r="L139" t="n">
        <v>0.9519733716281351</v>
      </c>
      <c r="M139" t="n">
        <v>0.05576347434497647</v>
      </c>
      <c r="N139" t="n">
        <v>1.039453938527098</v>
      </c>
      <c r="O139" t="n">
        <v>0.05592782669120369</v>
      </c>
    </row>
    <row r="140" ht="15" customHeight="1">
      <c r="F140" t="n">
        <v>0.6006674045880407</v>
      </c>
      <c r="G140" t="n">
        <v>0.05607965926111695</v>
      </c>
      <c r="J140" t="n">
        <v>0.8608611309327152</v>
      </c>
      <c r="K140" t="n">
        <v>0.05672363694885794</v>
      </c>
      <c r="L140" t="n">
        <v>0.9400343593498044</v>
      </c>
      <c r="M140" t="n">
        <v>0.05651703480909778</v>
      </c>
      <c r="N140" t="n">
        <v>1.020822288995531</v>
      </c>
      <c r="O140" t="n">
        <v>0.05668360813297672</v>
      </c>
    </row>
    <row r="141" ht="15" customHeight="1">
      <c r="F141" t="n">
        <v>0.6004797796919534</v>
      </c>
      <c r="G141" t="n">
        <v>0.05682738805126517</v>
      </c>
      <c r="J141" t="n">
        <v>0.8484657235626885</v>
      </c>
      <c r="K141" t="n">
        <v>0.05747995210817605</v>
      </c>
      <c r="L141" t="n">
        <v>0.9375843373121167</v>
      </c>
      <c r="M141" t="n">
        <v>0.05727059527321908</v>
      </c>
      <c r="N141" t="n">
        <v>1.017788228590514</v>
      </c>
      <c r="O141" t="n">
        <v>0.05743938957474974</v>
      </c>
    </row>
    <row r="142" ht="15" customHeight="1">
      <c r="F142" t="n">
        <v>0.59636825001871</v>
      </c>
      <c r="G142" t="n">
        <v>0.0575751168414134</v>
      </c>
      <c r="J142" t="n">
        <v>0.8487791077090332</v>
      </c>
      <c r="K142" t="n">
        <v>0.05823626726749415</v>
      </c>
      <c r="L142" t="n">
        <v>0.9253533758486481</v>
      </c>
      <c r="M142" t="n">
        <v>0.05802415573734038</v>
      </c>
      <c r="N142" t="n">
        <v>1.002684150749979</v>
      </c>
      <c r="O142" t="n">
        <v>0.05819517101652277</v>
      </c>
    </row>
    <row r="143" ht="15" customHeight="1">
      <c r="F143" t="n">
        <v>0.5743526167872042</v>
      </c>
      <c r="G143" t="n">
        <v>0.05832284563156163</v>
      </c>
      <c r="J143" t="n">
        <v>0.8378282992469397</v>
      </c>
      <c r="K143" t="n">
        <v>0.05899258242681225</v>
      </c>
      <c r="L143" t="n">
        <v>0.9196715452929736</v>
      </c>
      <c r="M143" t="n">
        <v>0.05877771620146169</v>
      </c>
      <c r="N143" t="n">
        <v>1.000142448911855</v>
      </c>
      <c r="O143" t="n">
        <v>0.05895095245829579</v>
      </c>
    </row>
    <row r="144" ht="15" customHeight="1">
      <c r="F144" t="n">
        <v>0.6074526812163294</v>
      </c>
      <c r="G144" t="n">
        <v>0.05907057442170986</v>
      </c>
      <c r="J144" t="n">
        <v>0.8343403140515986</v>
      </c>
      <c r="K144" t="n">
        <v>0.05974889758613035</v>
      </c>
      <c r="L144" t="n">
        <v>0.9125689159786683</v>
      </c>
      <c r="M144" t="n">
        <v>0.05953127666558299</v>
      </c>
      <c r="N144" t="n">
        <v>0.9939955165140741</v>
      </c>
      <c r="O144" t="n">
        <v>0.05970673390006881</v>
      </c>
    </row>
    <row r="145" ht="15" customHeight="1">
      <c r="F145" t="n">
        <v>0.5776882445249789</v>
      </c>
      <c r="G145" t="n">
        <v>0.05981830321185808</v>
      </c>
      <c r="J145" t="n">
        <v>0.8275421679982002</v>
      </c>
      <c r="K145" t="n">
        <v>0.06050521274544846</v>
      </c>
      <c r="L145" t="n">
        <v>0.9063755582393092</v>
      </c>
      <c r="M145" t="n">
        <v>0.0602848371297043</v>
      </c>
      <c r="N145" t="n">
        <v>0.9782757469945649</v>
      </c>
      <c r="O145" t="n">
        <v>0.06046251534184183</v>
      </c>
    </row>
    <row r="146" ht="15" customHeight="1">
      <c r="F146" t="n">
        <v>0.5710791079320459</v>
      </c>
      <c r="G146" t="n">
        <v>0.06056603200200631</v>
      </c>
      <c r="J146" t="n">
        <v>0.8212608769619349</v>
      </c>
      <c r="K146" t="n">
        <v>0.06126152790476656</v>
      </c>
      <c r="L146" t="n">
        <v>0.9004215424084707</v>
      </c>
      <c r="M146" t="n">
        <v>0.0610383975938256</v>
      </c>
      <c r="N146" t="n">
        <v>0.9709155337912589</v>
      </c>
      <c r="O146" t="n">
        <v>0.06121829678361486</v>
      </c>
    </row>
    <row r="147" ht="15" customHeight="1">
      <c r="F147" t="n">
        <v>0.5886450726564241</v>
      </c>
      <c r="G147" t="n">
        <v>0.06131376079215454</v>
      </c>
      <c r="J147" t="n">
        <v>0.8102234568179936</v>
      </c>
      <c r="K147" t="n">
        <v>0.06201784306408467</v>
      </c>
      <c r="L147" t="n">
        <v>0.8943369388197282</v>
      </c>
      <c r="M147" t="n">
        <v>0.06179195805794691</v>
      </c>
      <c r="N147" t="n">
        <v>0.9650472703420863</v>
      </c>
      <c r="O147" t="n">
        <v>0.06197407822538788</v>
      </c>
    </row>
    <row r="148" ht="15" customHeight="1">
      <c r="F148" t="n">
        <v>0.5374059399170064</v>
      </c>
      <c r="G148" t="n">
        <v>0.06206148958230276</v>
      </c>
      <c r="J148" t="n">
        <v>0.8025569234415666</v>
      </c>
      <c r="K148" t="n">
        <v>0.06277415822340278</v>
      </c>
      <c r="L148" t="n">
        <v>0.8790518178066582</v>
      </c>
      <c r="M148" t="n">
        <v>0.0625455185220682</v>
      </c>
      <c r="N148" t="n">
        <v>0.9600033500849774</v>
      </c>
      <c r="O148" t="n">
        <v>0.06272985966716091</v>
      </c>
    </row>
    <row r="149" ht="15" customHeight="1">
      <c r="F149" t="n">
        <v>0.5383815109326866</v>
      </c>
      <c r="G149" t="n">
        <v>0.06280921837245099</v>
      </c>
      <c r="J149" t="n">
        <v>0.7981882927078443</v>
      </c>
      <c r="K149" t="n">
        <v>0.06353047338272089</v>
      </c>
      <c r="L149" t="n">
        <v>0.8742962497028359</v>
      </c>
      <c r="M149" t="n">
        <v>0.06329907898618951</v>
      </c>
      <c r="N149" t="n">
        <v>0.9522161664578621</v>
      </c>
      <c r="O149" t="n">
        <v>0.06348564110893391</v>
      </c>
    </row>
    <row r="150" ht="15" customHeight="1">
      <c r="F150" t="n">
        <v>0.5205915869223579</v>
      </c>
      <c r="G150" t="n">
        <v>0.06355694716259921</v>
      </c>
      <c r="J150" t="n">
        <v>0.7933445804920172</v>
      </c>
      <c r="K150" t="n">
        <v>0.06428678854203899</v>
      </c>
      <c r="L150" t="n">
        <v>0.8664003048418365</v>
      </c>
      <c r="M150" t="n">
        <v>0.06405263945031081</v>
      </c>
      <c r="N150" t="n">
        <v>0.9420181128986709</v>
      </c>
      <c r="O150" t="n">
        <v>0.06424142255070694</v>
      </c>
    </row>
    <row r="151" ht="15" customHeight="1">
      <c r="F151" t="n">
        <v>0.5540559691049136</v>
      </c>
      <c r="G151" t="n">
        <v>0.06430467595274743</v>
      </c>
      <c r="J151" t="n">
        <v>0.7923528026692761</v>
      </c>
      <c r="K151" t="n">
        <v>0.0650431037013571</v>
      </c>
      <c r="L151" t="n">
        <v>0.863594053557236</v>
      </c>
      <c r="M151" t="n">
        <v>0.06480619991443212</v>
      </c>
      <c r="N151" t="n">
        <v>0.9462415828453339</v>
      </c>
      <c r="O151" t="n">
        <v>0.06499720399247996</v>
      </c>
    </row>
    <row r="152" ht="15" customHeight="1">
      <c r="F152" t="n">
        <v>0.5467944586992475</v>
      </c>
      <c r="G152" t="n">
        <v>0.06505240474289567</v>
      </c>
      <c r="J152" t="n">
        <v>0.7905399751148114</v>
      </c>
      <c r="K152" t="n">
        <v>0.0657994188606752</v>
      </c>
      <c r="L152" t="n">
        <v>0.8633075661826095</v>
      </c>
      <c r="M152" t="n">
        <v>0.06555976037855342</v>
      </c>
      <c r="N152" t="n">
        <v>0.9375189697357817</v>
      </c>
      <c r="O152" t="n">
        <v>0.06575298543425299</v>
      </c>
    </row>
    <row r="153" ht="15" customHeight="1">
      <c r="F153" t="n">
        <v>0.5107881056698589</v>
      </c>
      <c r="G153" t="n">
        <v>0.0658001335330439</v>
      </c>
      <c r="J153" t="n">
        <v>0.7785747508334901</v>
      </c>
      <c r="K153" t="n">
        <v>0.0665557340199933</v>
      </c>
      <c r="L153" t="n">
        <v>0.8555109470829039</v>
      </c>
      <c r="M153" t="n">
        <v>0.06631332084267473</v>
      </c>
      <c r="N153" t="n">
        <v>0.9343140206808753</v>
      </c>
      <c r="O153" t="n">
        <v>0.06650876687602601</v>
      </c>
    </row>
    <row r="154" ht="15" customHeight="1">
      <c r="F154" t="n">
        <v>0.5107809351710419</v>
      </c>
      <c r="G154" t="n">
        <v>0.06654786232319213</v>
      </c>
      <c r="J154" t="n">
        <v>0.7799996509686904</v>
      </c>
      <c r="K154" t="n">
        <v>0.06731204917931141</v>
      </c>
      <c r="L154" t="n">
        <v>0.8566095312927315</v>
      </c>
      <c r="M154" t="n">
        <v>0.06706688130679603</v>
      </c>
      <c r="N154" t="n">
        <v>0.9209987365024355</v>
      </c>
      <c r="O154" t="n">
        <v>0.06726454831779904</v>
      </c>
    </row>
    <row r="155" ht="15" customHeight="1">
      <c r="F155" t="n">
        <v>0.4997273801859785</v>
      </c>
      <c r="G155" t="n">
        <v>0.06729559111334034</v>
      </c>
      <c r="J155" t="n">
        <v>0.7679563023505547</v>
      </c>
      <c r="K155" t="n">
        <v>0.06806836433862952</v>
      </c>
      <c r="L155" t="n">
        <v>0.8436336034525294</v>
      </c>
      <c r="M155" t="n">
        <v>0.06782044177091734</v>
      </c>
      <c r="N155" t="n">
        <v>0.9155018399487553</v>
      </c>
      <c r="O155" t="n">
        <v>0.06802032975957206</v>
      </c>
    </row>
    <row r="156" ht="15" customHeight="1">
      <c r="F156" t="n">
        <v>0.5236334031696046</v>
      </c>
      <c r="G156" t="n">
        <v>0.06804331990348857</v>
      </c>
      <c r="J156" t="n">
        <v>0.767253296989689</v>
      </c>
      <c r="K156" t="n">
        <v>0.06882467949794763</v>
      </c>
      <c r="L156" t="n">
        <v>0.8388925854034117</v>
      </c>
      <c r="M156" t="n">
        <v>0.06857400223503864</v>
      </c>
      <c r="N156" t="n">
        <v>0.9143336115924803</v>
      </c>
      <c r="O156" t="n">
        <v>0.06877611120134508</v>
      </c>
    </row>
    <row r="157" ht="15" customHeight="1">
      <c r="F157" t="n">
        <v>0.5495049665768572</v>
      </c>
      <c r="G157" t="n">
        <v>0.06879104869363679</v>
      </c>
      <c r="J157" t="n">
        <v>0.7648992268966992</v>
      </c>
      <c r="K157" t="n">
        <v>0.06958099465726574</v>
      </c>
      <c r="L157" t="n">
        <v>0.8345958989864923</v>
      </c>
      <c r="M157" t="n">
        <v>0.06932756269915995</v>
      </c>
      <c r="N157" t="n">
        <v>0.9142043320062578</v>
      </c>
      <c r="O157" t="n">
        <v>0.06953189264311811</v>
      </c>
    </row>
    <row r="158" ht="15" customHeight="1">
      <c r="F158" t="n">
        <v>0.4953480328626731</v>
      </c>
      <c r="G158" t="n">
        <v>0.06953877748378502</v>
      </c>
      <c r="J158" t="n">
        <v>0.7622026840821923</v>
      </c>
      <c r="K158" t="n">
        <v>0.07033730981658384</v>
      </c>
      <c r="L158" t="n">
        <v>0.8282529660428857</v>
      </c>
      <c r="M158" t="n">
        <v>0.07008112316328124</v>
      </c>
      <c r="N158" t="n">
        <v>0.9089242817627339</v>
      </c>
      <c r="O158" t="n">
        <v>0.07028767408489113</v>
      </c>
    </row>
    <row r="159" ht="15" customHeight="1">
      <c r="F159" t="n">
        <v>0.5341685644819891</v>
      </c>
      <c r="G159" t="n">
        <v>0.07028650627393325</v>
      </c>
      <c r="J159" t="n">
        <v>0.7510722605567741</v>
      </c>
      <c r="K159" t="n">
        <v>0.07109362497590195</v>
      </c>
      <c r="L159" t="n">
        <v>0.8323732084137054</v>
      </c>
      <c r="M159" t="n">
        <v>0.07083468362740256</v>
      </c>
      <c r="N159" t="n">
        <v>0.8998037414345559</v>
      </c>
      <c r="O159" t="n">
        <v>0.07104345552666416</v>
      </c>
    </row>
    <row r="160" ht="15" customHeight="1">
      <c r="F160" t="n">
        <v>0.4849725238897413</v>
      </c>
      <c r="G160" t="n">
        <v>0.07103423506408146</v>
      </c>
      <c r="J160" t="n">
        <v>0.7484165483310501</v>
      </c>
      <c r="K160" t="n">
        <v>0.07184994013522006</v>
      </c>
      <c r="L160" t="n">
        <v>0.8167660479400662</v>
      </c>
      <c r="M160" t="n">
        <v>0.07158824409152385</v>
      </c>
      <c r="N160" t="n">
        <v>0.8980529915943691</v>
      </c>
      <c r="O160" t="n">
        <v>0.07179923696843718</v>
      </c>
    </row>
    <row r="161" ht="15" customHeight="1">
      <c r="F161" t="n">
        <v>0.519765873540867</v>
      </c>
      <c r="G161" t="n">
        <v>0.07178196385422969</v>
      </c>
      <c r="J161" t="n">
        <v>0.7482441394156285</v>
      </c>
      <c r="K161" t="n">
        <v>0.07260625529453817</v>
      </c>
      <c r="L161" t="n">
        <v>0.8188409064630815</v>
      </c>
      <c r="M161" t="n">
        <v>0.07234180455564515</v>
      </c>
      <c r="N161" t="n">
        <v>0.8885823128148207</v>
      </c>
      <c r="O161" t="n">
        <v>0.0725550184102102</v>
      </c>
    </row>
    <row r="162" ht="15" customHeight="1">
      <c r="F162" t="n">
        <v>0.5045545758903029</v>
      </c>
      <c r="G162" t="n">
        <v>0.07252969264437793</v>
      </c>
      <c r="J162" t="n">
        <v>0.737363625821114</v>
      </c>
      <c r="K162" t="n">
        <v>0.07336257045385626</v>
      </c>
      <c r="L162" t="n">
        <v>0.8096072058238655</v>
      </c>
      <c r="M162" t="n">
        <v>0.07309536501976645</v>
      </c>
      <c r="N162" t="n">
        <v>0.8778019856685573</v>
      </c>
      <c r="O162" t="n">
        <v>0.07331079985198322</v>
      </c>
    </row>
    <row r="163" ht="15" customHeight="1">
      <c r="F163" t="n">
        <v>0.4903445933929853</v>
      </c>
      <c r="G163" t="n">
        <v>0.07327742143452616</v>
      </c>
      <c r="J163" t="n">
        <v>0.7382835995581132</v>
      </c>
      <c r="K163" t="n">
        <v>0.07411888561317437</v>
      </c>
      <c r="L163" t="n">
        <v>0.8030743678635324</v>
      </c>
      <c r="M163" t="n">
        <v>0.07384892548388776</v>
      </c>
      <c r="N163" t="n">
        <v>0.8740222907282247</v>
      </c>
      <c r="O163" t="n">
        <v>0.07406658129375625</v>
      </c>
    </row>
    <row r="164" ht="15" customHeight="1">
      <c r="F164" t="n">
        <v>0.5281418885038516</v>
      </c>
      <c r="G164" t="n">
        <v>0.07402515022467437</v>
      </c>
      <c r="J164" t="n">
        <v>0.7285126526372327</v>
      </c>
      <c r="K164" t="n">
        <v>0.07487520077249248</v>
      </c>
      <c r="L164" t="n">
        <v>0.8058518144231963</v>
      </c>
      <c r="M164" t="n">
        <v>0.07460248594800906</v>
      </c>
      <c r="N164" t="n">
        <v>0.8678535085664714</v>
      </c>
      <c r="O164" t="n">
        <v>0.07482236273552927</v>
      </c>
    </row>
    <row r="165" ht="15" customHeight="1">
      <c r="F165" t="n">
        <v>0.5239524236778375</v>
      </c>
      <c r="G165" t="n">
        <v>0.0747728790148226</v>
      </c>
      <c r="J165" t="n">
        <v>0.7242593770690782</v>
      </c>
      <c r="K165" t="n">
        <v>0.07563151593181057</v>
      </c>
      <c r="L165" t="n">
        <v>0.8015489673439715</v>
      </c>
      <c r="M165" t="n">
        <v>0.07535604641213037</v>
      </c>
      <c r="N165" t="n">
        <v>0.8617059197559409</v>
      </c>
      <c r="O165" t="n">
        <v>0.07557814417730228</v>
      </c>
    </row>
    <row r="166" ht="15" customHeight="1">
      <c r="F166" t="n">
        <v>0.4907821613698808</v>
      </c>
      <c r="G166" t="n">
        <v>0.07552060780497083</v>
      </c>
      <c r="J166" t="n">
        <v>0.7202323648642566</v>
      </c>
      <c r="K166" t="n">
        <v>0.07638783109112868</v>
      </c>
      <c r="L166" t="n">
        <v>0.7933752484669716</v>
      </c>
      <c r="M166" t="n">
        <v>0.07610960687625166</v>
      </c>
      <c r="N166" t="n">
        <v>0.8656898048692816</v>
      </c>
      <c r="O166" t="n">
        <v>0.07633392561907532</v>
      </c>
    </row>
    <row r="167" ht="15" customHeight="1">
      <c r="F167" t="n">
        <v>0.4776370640349172</v>
      </c>
      <c r="G167" t="n">
        <v>0.07626833659511906</v>
      </c>
      <c r="J167" t="n">
        <v>0.7165402080333736</v>
      </c>
      <c r="K167" t="n">
        <v>0.07714414625044679</v>
      </c>
      <c r="L167" t="n">
        <v>0.7879400796333109</v>
      </c>
      <c r="M167" t="n">
        <v>0.07686316734037298</v>
      </c>
      <c r="N167" t="n">
        <v>0.8542154444791392</v>
      </c>
      <c r="O167" t="n">
        <v>0.07708970706084833</v>
      </c>
    </row>
    <row r="168" ht="15" customHeight="1">
      <c r="F168" t="n">
        <v>0.5005230941278844</v>
      </c>
      <c r="G168" t="n">
        <v>0.07701606538526728</v>
      </c>
      <c r="J168" t="n">
        <v>0.7183914985870357</v>
      </c>
      <c r="K168" t="n">
        <v>0.07790046140976489</v>
      </c>
      <c r="L168" t="n">
        <v>0.7877528826841032</v>
      </c>
      <c r="M168" t="n">
        <v>0.07761672780449427</v>
      </c>
      <c r="N168" t="n">
        <v>0.8462931191581617</v>
      </c>
      <c r="O168" t="n">
        <v>0.07784548850262137</v>
      </c>
    </row>
    <row r="169" ht="15" customHeight="1">
      <c r="F169" t="n">
        <v>0.4564462141037187</v>
      </c>
      <c r="G169" t="n">
        <v>0.0777637941754155</v>
      </c>
      <c r="J169" t="n">
        <v>0.7052948285358493</v>
      </c>
      <c r="K169" t="n">
        <v>0.078656776569083</v>
      </c>
      <c r="L169" t="n">
        <v>0.7768230794604631</v>
      </c>
      <c r="M169" t="n">
        <v>0.07837028826861558</v>
      </c>
      <c r="N169" t="n">
        <v>0.8483331094789932</v>
      </c>
      <c r="O169" t="n">
        <v>0.07860126994439438</v>
      </c>
    </row>
    <row r="170" ht="15" customHeight="1">
      <c r="F170" t="n">
        <v>0.4644123864173564</v>
      </c>
      <c r="G170" t="n">
        <v>0.07851152296556373</v>
      </c>
      <c r="J170" t="n">
        <v>0.7028587898904202</v>
      </c>
      <c r="K170" t="n">
        <v>0.07941309172840111</v>
      </c>
      <c r="L170" t="n">
        <v>0.7763600918035043</v>
      </c>
      <c r="M170" t="n">
        <v>0.07912384873273688</v>
      </c>
      <c r="N170" t="n">
        <v>0.8347456960142829</v>
      </c>
      <c r="O170" t="n">
        <v>0.0793570513861674</v>
      </c>
    </row>
    <row r="171" ht="15" customHeight="1">
      <c r="F171" t="n">
        <v>0.5154275735237348</v>
      </c>
      <c r="G171" t="n">
        <v>0.07925925175571197</v>
      </c>
      <c r="J171" t="n">
        <v>0.7035919746613555</v>
      </c>
      <c r="K171" t="n">
        <v>0.0801694068877192</v>
      </c>
      <c r="L171" t="n">
        <v>0.7726733415543412</v>
      </c>
      <c r="M171" t="n">
        <v>0.07987740919685819</v>
      </c>
      <c r="N171" t="n">
        <v>0.8318411593366752</v>
      </c>
      <c r="O171" t="n">
        <v>0.08011283282794043</v>
      </c>
    </row>
    <row r="172" ht="15" customHeight="1">
      <c r="F172" t="n">
        <v>0.4914977378777903</v>
      </c>
      <c r="G172" t="n">
        <v>0.0800069805458602</v>
      </c>
      <c r="J172" t="n">
        <v>0.6968029748592603</v>
      </c>
      <c r="K172" t="n">
        <v>0.08092572204703731</v>
      </c>
      <c r="L172" t="n">
        <v>0.7648722505540873</v>
      </c>
      <c r="M172" t="n">
        <v>0.08063096966097949</v>
      </c>
      <c r="N172" t="n">
        <v>0.8355297800188173</v>
      </c>
      <c r="O172" t="n">
        <v>0.08086861426971345</v>
      </c>
    </row>
    <row r="173" ht="15" customHeight="1">
      <c r="F173" t="n">
        <v>0.4686288419344598</v>
      </c>
      <c r="G173" t="n">
        <v>0.08075470933600841</v>
      </c>
      <c r="J173" t="n">
        <v>0.688100382494742</v>
      </c>
      <c r="K173" t="n">
        <v>0.08168203720635542</v>
      </c>
      <c r="L173" t="n">
        <v>0.7630662406438571</v>
      </c>
      <c r="M173" t="n">
        <v>0.08138453012510079</v>
      </c>
      <c r="N173" t="n">
        <v>0.8242218386333557</v>
      </c>
      <c r="O173" t="n">
        <v>0.08162439571148648</v>
      </c>
    </row>
    <row r="174" ht="15" customHeight="1">
      <c r="F174" t="n">
        <v>0.4618268481486796</v>
      </c>
      <c r="G174" t="n">
        <v>0.08150243812615664</v>
      </c>
      <c r="J174" t="n">
        <v>0.6929927895784063</v>
      </c>
      <c r="K174" t="n">
        <v>0.08243835236567353</v>
      </c>
      <c r="L174" t="n">
        <v>0.7559647336647646</v>
      </c>
      <c r="M174" t="n">
        <v>0.0821380905892221</v>
      </c>
      <c r="N174" t="n">
        <v>0.8242276157529376</v>
      </c>
      <c r="O174" t="n">
        <v>0.08238017715325949</v>
      </c>
    </row>
    <row r="175" ht="15" customHeight="1">
      <c r="F175" t="n">
        <v>0.4890977189753869</v>
      </c>
      <c r="G175" t="n">
        <v>0.08225016691630486</v>
      </c>
      <c r="J175" t="n">
        <v>0.6864887881208592</v>
      </c>
      <c r="K175" t="n">
        <v>0.08319466752499163</v>
      </c>
      <c r="L175" t="n">
        <v>0.7515771514579239</v>
      </c>
      <c r="M175" t="n">
        <v>0.0828916510533434</v>
      </c>
      <c r="N175" t="n">
        <v>0.8107573919502085</v>
      </c>
      <c r="O175" t="n">
        <v>0.08313595859503252</v>
      </c>
    </row>
    <row r="176" ht="15" customHeight="1">
      <c r="F176" t="n">
        <v>0.495447416869518</v>
      </c>
      <c r="G176" t="n">
        <v>0.08299789570645309</v>
      </c>
      <c r="J176" t="n">
        <v>0.6818969701327073</v>
      </c>
      <c r="K176" t="n">
        <v>0.08395098268430974</v>
      </c>
      <c r="L176" t="n">
        <v>0.7462129158644488</v>
      </c>
      <c r="M176" t="n">
        <v>0.08364521151746471</v>
      </c>
      <c r="N176" t="n">
        <v>0.8155214477978152</v>
      </c>
      <c r="O176" t="n">
        <v>0.08389174003680554</v>
      </c>
    </row>
    <row r="177" ht="15" customHeight="1">
      <c r="F177" t="n">
        <v>0.4528819042860102</v>
      </c>
      <c r="G177" t="n">
        <v>0.08374562449660132</v>
      </c>
      <c r="J177" t="n">
        <v>0.6791259276245571</v>
      </c>
      <c r="K177" t="n">
        <v>0.08470729784362785</v>
      </c>
      <c r="L177" t="n">
        <v>0.7405814487254541</v>
      </c>
      <c r="M177" t="n">
        <v>0.084398771981586</v>
      </c>
      <c r="N177" t="n">
        <v>0.8103300638684039</v>
      </c>
      <c r="O177" t="n">
        <v>0.08464752147857857</v>
      </c>
    </row>
    <row r="178" ht="15" customHeight="1">
      <c r="F178" t="n">
        <v>0.4934071436797998</v>
      </c>
      <c r="G178" t="n">
        <v>0.08449335328674953</v>
      </c>
      <c r="J178" t="n">
        <v>0.6739842526070146</v>
      </c>
      <c r="K178" t="n">
        <v>0.08546361300294596</v>
      </c>
      <c r="L178" t="n">
        <v>0.733692171882053</v>
      </c>
      <c r="M178" t="n">
        <v>0.08515233244570732</v>
      </c>
      <c r="N178" t="n">
        <v>0.8080935207346216</v>
      </c>
      <c r="O178" t="n">
        <v>0.08540330292035159</v>
      </c>
    </row>
    <row r="179" ht="15" customHeight="1">
      <c r="F179" t="n">
        <v>0.4410290975058233</v>
      </c>
      <c r="G179" t="n">
        <v>0.08524108207689776</v>
      </c>
      <c r="J179" t="n">
        <v>0.6707805370906859</v>
      </c>
      <c r="K179" t="n">
        <v>0.08621992816226406</v>
      </c>
      <c r="L179" t="n">
        <v>0.7299545071753599</v>
      </c>
      <c r="M179" t="n">
        <v>0.08590589290982861</v>
      </c>
      <c r="N179" t="n">
        <v>0.792822098969115</v>
      </c>
      <c r="O179" t="n">
        <v>0.0861590843621246</v>
      </c>
    </row>
    <row r="180" ht="15" customHeight="1">
      <c r="F180" t="n">
        <v>0.472753728219018</v>
      </c>
      <c r="G180" t="n">
        <v>0.085988810867046</v>
      </c>
      <c r="J180" t="n">
        <v>0.6632233730861772</v>
      </c>
      <c r="K180" t="n">
        <v>0.08697624332158216</v>
      </c>
      <c r="L180" t="n">
        <v>0.7289778764464894</v>
      </c>
      <c r="M180" t="n">
        <v>0.08665945337394992</v>
      </c>
      <c r="N180" t="n">
        <v>0.7930260791445298</v>
      </c>
      <c r="O180" t="n">
        <v>0.08691486580389764</v>
      </c>
    </row>
    <row r="181" ht="15" customHeight="1">
      <c r="F181" t="n">
        <v>0.43258699827432</v>
      </c>
      <c r="G181" t="n">
        <v>0.08673653965719423</v>
      </c>
      <c r="J181" t="n">
        <v>0.6629213526040953</v>
      </c>
      <c r="K181" t="n">
        <v>0.08773255848090027</v>
      </c>
      <c r="L181" t="n">
        <v>0.7256717015365546</v>
      </c>
      <c r="M181" t="n">
        <v>0.08741301383807122</v>
      </c>
      <c r="N181" t="n">
        <v>0.7868157418335138</v>
      </c>
      <c r="O181" t="n">
        <v>0.08767064724567065</v>
      </c>
    </row>
    <row r="182" ht="15" customHeight="1">
      <c r="F182" t="n">
        <v>0.4845348701266663</v>
      </c>
      <c r="G182" t="n">
        <v>0.08748426844734244</v>
      </c>
      <c r="J182" t="n">
        <v>0.662283067655046</v>
      </c>
      <c r="K182" t="n">
        <v>0.08848887364021837</v>
      </c>
      <c r="L182" t="n">
        <v>0.7209454042866703</v>
      </c>
      <c r="M182" t="n">
        <v>0.08816657430219253</v>
      </c>
      <c r="N182" t="n">
        <v>0.7898013676087123</v>
      </c>
      <c r="O182" t="n">
        <v>0.08842642868744369</v>
      </c>
    </row>
    <row r="183" ht="15" customHeight="1">
      <c r="F183" t="n">
        <v>0.4806033062309938</v>
      </c>
      <c r="G183" t="n">
        <v>0.08823199723749067</v>
      </c>
      <c r="J183" t="n">
        <v>0.6548171102496356</v>
      </c>
      <c r="K183" t="n">
        <v>0.08924518879953648</v>
      </c>
      <c r="L183" t="n">
        <v>0.7222084065379499</v>
      </c>
      <c r="M183" t="n">
        <v>0.08892013476631383</v>
      </c>
      <c r="N183" t="n">
        <v>0.7810932370427721</v>
      </c>
      <c r="O183" t="n">
        <v>0.0891822101292167</v>
      </c>
    </row>
    <row r="184" ht="15" customHeight="1">
      <c r="F184" t="n">
        <v>0.4837982690422389</v>
      </c>
      <c r="G184" t="n">
        <v>0.0889797260276389</v>
      </c>
      <c r="J184" t="n">
        <v>0.6527320723984709</v>
      </c>
      <c r="K184" t="n">
        <v>0.09000150395885459</v>
      </c>
      <c r="L184" t="n">
        <v>0.7184701301315084</v>
      </c>
      <c r="M184" t="n">
        <v>0.08967369523043514</v>
      </c>
      <c r="N184" t="n">
        <v>0.7834016307083396</v>
      </c>
      <c r="O184" t="n">
        <v>0.08993799157098974</v>
      </c>
    </row>
    <row r="185" ht="15" customHeight="1">
      <c r="F185" t="n">
        <v>0.4721257210153382</v>
      </c>
      <c r="G185" t="n">
        <v>0.08972745481778713</v>
      </c>
      <c r="J185" t="n">
        <v>0.6494365461121572</v>
      </c>
      <c r="K185" t="n">
        <v>0.0907578191181727</v>
      </c>
      <c r="L185" t="n">
        <v>0.7121399969084594</v>
      </c>
      <c r="M185" t="n">
        <v>0.09042725569455644</v>
      </c>
      <c r="N185" t="n">
        <v>0.7740368291780617</v>
      </c>
      <c r="O185" t="n">
        <v>0.09069377301276275</v>
      </c>
    </row>
    <row r="186" ht="15" customHeight="1">
      <c r="F186" t="n">
        <v>0.4455916246052292</v>
      </c>
      <c r="G186" t="n">
        <v>0.09047518360793534</v>
      </c>
      <c r="J186" t="n">
        <v>0.6527391234013011</v>
      </c>
      <c r="K186" t="n">
        <v>0.09151413427749081</v>
      </c>
      <c r="L186" t="n">
        <v>0.7152274287099167</v>
      </c>
      <c r="M186" t="n">
        <v>0.09118081615867775</v>
      </c>
      <c r="N186" t="n">
        <v>0.7720091130245847</v>
      </c>
      <c r="O186" t="n">
        <v>0.09144955445453577</v>
      </c>
    </row>
    <row r="187" ht="15" customHeight="1">
      <c r="F187" t="n">
        <v>0.4572019422668476</v>
      </c>
      <c r="G187" t="n">
        <v>0.09122291239808357</v>
      </c>
      <c r="J187" t="n">
        <v>0.6505483962765095</v>
      </c>
      <c r="K187" t="n">
        <v>0.09227044943680891</v>
      </c>
      <c r="L187" t="n">
        <v>0.713541847376995</v>
      </c>
      <c r="M187" t="n">
        <v>0.09193437662279905</v>
      </c>
      <c r="N187" t="n">
        <v>0.7679287628205553</v>
      </c>
      <c r="O187" t="n">
        <v>0.09220533589630879</v>
      </c>
    </row>
    <row r="188" ht="15" customHeight="1">
      <c r="F188" t="n">
        <v>0.4619626364551308</v>
      </c>
      <c r="G188" t="n">
        <v>0.0919706411882318</v>
      </c>
      <c r="J188" t="n">
        <v>0.6449729567483879</v>
      </c>
      <c r="K188" t="n">
        <v>0.09302676459612702</v>
      </c>
      <c r="L188" t="n">
        <v>0.7112926747508075</v>
      </c>
      <c r="M188" t="n">
        <v>0.09268793708692036</v>
      </c>
      <c r="N188" t="n">
        <v>0.7709060591386196</v>
      </c>
      <c r="O188" t="n">
        <v>0.09296111733808181</v>
      </c>
    </row>
    <row r="189" ht="15" customHeight="1">
      <c r="F189" t="n">
        <v>0.4598796696250154</v>
      </c>
      <c r="G189" t="n">
        <v>0.09271836997838004</v>
      </c>
      <c r="J189" t="n">
        <v>0.6495213968275431</v>
      </c>
      <c r="K189" t="n">
        <v>0.09378307975544511</v>
      </c>
      <c r="L189" t="n">
        <v>0.7100893326724691</v>
      </c>
      <c r="M189" t="n">
        <v>0.09344149755104166</v>
      </c>
      <c r="N189" t="n">
        <v>0.7687512825514242</v>
      </c>
      <c r="O189" t="n">
        <v>0.09371689877985484</v>
      </c>
    </row>
    <row r="190" ht="15" customHeight="1">
      <c r="F190" t="n">
        <v>0.4559590042314376</v>
      </c>
      <c r="G190" t="n">
        <v>0.09346609876852825</v>
      </c>
      <c r="J190" t="n">
        <v>0.649402308524581</v>
      </c>
      <c r="K190" t="n">
        <v>0.09453939491476322</v>
      </c>
      <c r="L190" t="n">
        <v>0.7006412429830935</v>
      </c>
      <c r="M190" t="n">
        <v>0.09419505801516297</v>
      </c>
      <c r="N190" t="n">
        <v>0.761674713631616</v>
      </c>
      <c r="O190" t="n">
        <v>0.09447268022162786</v>
      </c>
    </row>
    <row r="191" ht="15" customHeight="1">
      <c r="F191" t="n">
        <v>0.4602066027293348</v>
      </c>
      <c r="G191" t="n">
        <v>0.09421382755867648</v>
      </c>
      <c r="J191" t="n">
        <v>0.6406242838501079</v>
      </c>
      <c r="K191" t="n">
        <v>0.09529571007408133</v>
      </c>
      <c r="L191" t="n">
        <v>0.7033578275237948</v>
      </c>
      <c r="M191" t="n">
        <v>0.09494861847928426</v>
      </c>
      <c r="N191" t="n">
        <v>0.760186632951841</v>
      </c>
      <c r="O191" t="n">
        <v>0.09522846166340089</v>
      </c>
    </row>
    <row r="192" ht="15" customHeight="1">
      <c r="F192" t="n">
        <v>0.4066284275736431</v>
      </c>
      <c r="G192" t="n">
        <v>0.09496155634882471</v>
      </c>
      <c r="J192" t="n">
        <v>0.6391959148147301</v>
      </c>
      <c r="K192" t="n">
        <v>0.09605202523339944</v>
      </c>
      <c r="L192" t="n">
        <v>0.7012485081356867</v>
      </c>
      <c r="M192" t="n">
        <v>0.09570217894340556</v>
      </c>
      <c r="N192" t="n">
        <v>0.7694973210847458</v>
      </c>
      <c r="O192" t="n">
        <v>0.09598424310517391</v>
      </c>
    </row>
    <row r="193" ht="15" customHeight="1">
      <c r="F193" t="n">
        <v>0.4602304412193001</v>
      </c>
      <c r="G193" t="n">
        <v>0.09570928513897294</v>
      </c>
      <c r="J193" t="n">
        <v>0.6410257934290542</v>
      </c>
      <c r="K193" t="n">
        <v>0.09680834039271753</v>
      </c>
      <c r="L193" t="n">
        <v>0.7056227066598841</v>
      </c>
      <c r="M193" t="n">
        <v>0.09645573940752687</v>
      </c>
      <c r="N193" t="n">
        <v>0.7592170586029776</v>
      </c>
      <c r="O193" t="n">
        <v>0.09674002454694693</v>
      </c>
    </row>
    <row r="194" ht="15" customHeight="1">
      <c r="F194" t="n">
        <v>0.4120186061212414</v>
      </c>
      <c r="G194" t="n">
        <v>0.09645701392912116</v>
      </c>
      <c r="J194" t="n">
        <v>0.6416225117036856</v>
      </c>
      <c r="K194" t="n">
        <v>0.09756465555203564</v>
      </c>
      <c r="L194" t="n">
        <v>0.7039898449375008</v>
      </c>
      <c r="M194" t="n">
        <v>0.09720929987164817</v>
      </c>
      <c r="N194" t="n">
        <v>0.7613561260791819</v>
      </c>
      <c r="O194" t="n">
        <v>0.09749580598871996</v>
      </c>
    </row>
    <row r="195" ht="15" customHeight="1">
      <c r="F195" t="n">
        <v>0.4179932336851406</v>
      </c>
      <c r="G195" t="n">
        <v>0.09720474271926938</v>
      </c>
      <c r="J195" t="n">
        <v>0.6407864560611782</v>
      </c>
      <c r="K195" t="n">
        <v>0.09832097071135375</v>
      </c>
      <c r="L195" t="n">
        <v>0.6983503431917419</v>
      </c>
      <c r="M195" t="n">
        <v>0.09796286033576948</v>
      </c>
      <c r="N195" t="n">
        <v>0.7597146768175893</v>
      </c>
      <c r="O195" t="n">
        <v>0.09825158743049298</v>
      </c>
    </row>
    <row r="196" ht="15" customHeight="1">
      <c r="F196" t="n">
        <v>0.4221041336780242</v>
      </c>
      <c r="G196" t="n">
        <v>0.0979524715094176</v>
      </c>
      <c r="J196" t="n">
        <v>0.6384452731538504</v>
      </c>
      <c r="K196" t="n">
        <v>0.09907728587067186</v>
      </c>
      <c r="L196" t="n">
        <v>0.7027249119784054</v>
      </c>
      <c r="M196" t="n">
        <v>0.09871642079989078</v>
      </c>
      <c r="N196" t="n">
        <v>0.7621058295328293</v>
      </c>
      <c r="O196" t="n">
        <v>0.09900736887226601</v>
      </c>
    </row>
    <row r="197" ht="15" customHeight="1">
      <c r="F197" t="n">
        <v>0.4313347030803802</v>
      </c>
      <c r="G197" t="n">
        <v>0.09870020029956583</v>
      </c>
      <c r="J197" t="n">
        <v>0.6391751714303309</v>
      </c>
      <c r="K197" t="n">
        <v>0.09983360102998996</v>
      </c>
      <c r="L197" t="n">
        <v>0.7024874729539474</v>
      </c>
      <c r="M197" t="n">
        <v>0.09946998126401209</v>
      </c>
      <c r="N197" t="n">
        <v>0.7631015130252041</v>
      </c>
      <c r="O197" t="n">
        <v>0.09976315031403903</v>
      </c>
    </row>
    <row r="198" ht="15" customHeight="1">
      <c r="F198" t="n">
        <v>0.4476806706666998</v>
      </c>
      <c r="G198" t="n">
        <v>0.09944792908971407</v>
      </c>
      <c r="J198" t="n">
        <v>0.6400700437364619</v>
      </c>
      <c r="K198" t="n">
        <v>0.1005899161893081</v>
      </c>
      <c r="L198" t="n">
        <v>0.7023313075000885</v>
      </c>
      <c r="M198" t="n">
        <v>0.1002235417281334</v>
      </c>
      <c r="N198" t="n">
        <v>0.7639944254138202</v>
      </c>
      <c r="O198" t="n">
        <v>0.1005189317558121</v>
      </c>
    </row>
    <row r="199" ht="15" customHeight="1">
      <c r="F199" t="n">
        <v>0.4631377652114743</v>
      </c>
      <c r="G199" t="n">
        <v>0.1001956578798623</v>
      </c>
      <c r="J199" t="n">
        <v>0.6398237829180851</v>
      </c>
      <c r="K199" t="n">
        <v>0.1013462313486262</v>
      </c>
      <c r="L199" t="n">
        <v>0.7063496969985497</v>
      </c>
      <c r="M199" t="n">
        <v>0.1009771021922547</v>
      </c>
      <c r="N199" t="n">
        <v>0.7684772648177838</v>
      </c>
      <c r="O199" t="n">
        <v>0.1012747131975851</v>
      </c>
    </row>
    <row r="200" ht="15" customHeight="1">
      <c r="F200" t="n">
        <v>0.4267017154891952</v>
      </c>
      <c r="G200" t="n">
        <v>0.1009433866700105</v>
      </c>
      <c r="J200" t="n">
        <v>0.639830281821042</v>
      </c>
      <c r="K200" t="n">
        <v>0.1021025465079443</v>
      </c>
      <c r="L200" t="n">
        <v>0.7025359228310515</v>
      </c>
      <c r="M200" t="n">
        <v>0.101730662656376</v>
      </c>
      <c r="N200" t="n">
        <v>0.7713427293562019</v>
      </c>
      <c r="O200" t="n">
        <v>0.1020304946393581</v>
      </c>
    </row>
    <row r="201" ht="15" customHeight="1">
      <c r="F201" t="n">
        <v>0.4753682502743541</v>
      </c>
      <c r="G201" t="n">
        <v>0.1016911154601587</v>
      </c>
      <c r="J201" t="n">
        <v>0.6429834332911746</v>
      </c>
      <c r="K201" t="n">
        <v>0.1028588616672624</v>
      </c>
      <c r="L201" t="n">
        <v>0.7017832663793138</v>
      </c>
      <c r="M201" t="n">
        <v>0.1024842231204973</v>
      </c>
      <c r="N201" t="n">
        <v>0.7686835171481814</v>
      </c>
      <c r="O201" t="n">
        <v>0.1027862760811311</v>
      </c>
    </row>
    <row r="202" ht="15" customHeight="1">
      <c r="F202" t="n">
        <v>0.4101330983414422</v>
      </c>
      <c r="G202" t="n">
        <v>0.102438844250307</v>
      </c>
      <c r="J202" t="n">
        <v>0.6479771301743247</v>
      </c>
      <c r="K202" t="n">
        <v>0.1036151768265805</v>
      </c>
      <c r="L202" t="n">
        <v>0.7044850090250578</v>
      </c>
      <c r="M202" t="n">
        <v>0.1032377835846186</v>
      </c>
      <c r="N202" t="n">
        <v>0.766292326312829</v>
      </c>
      <c r="O202" t="n">
        <v>0.1035420575229041</v>
      </c>
    </row>
    <row r="203" ht="15" customHeight="1">
      <c r="F203" t="n">
        <v>0.4469919884649505</v>
      </c>
      <c r="G203" t="n">
        <v>0.1031865730404552</v>
      </c>
      <c r="J203" t="n">
        <v>0.649405265316334</v>
      </c>
      <c r="K203" t="n">
        <v>0.1043714919858986</v>
      </c>
      <c r="L203" t="n">
        <v>0.7094344321500035</v>
      </c>
      <c r="M203" t="n">
        <v>0.1039913440487399</v>
      </c>
      <c r="N203" t="n">
        <v>0.774761854969251</v>
      </c>
      <c r="O203" t="n">
        <v>0.1042978389646772</v>
      </c>
    </row>
    <row r="204" ht="15" customHeight="1">
      <c r="F204" t="n">
        <v>0.4619406494193707</v>
      </c>
      <c r="G204" t="n">
        <v>0.1039343018306034</v>
      </c>
      <c r="J204" t="n">
        <v>0.6463617315630443</v>
      </c>
      <c r="K204" t="n">
        <v>0.1051278071452167</v>
      </c>
      <c r="L204" t="n">
        <v>0.7136248171358721</v>
      </c>
      <c r="M204" t="n">
        <v>0.1047449045128612</v>
      </c>
      <c r="N204" t="n">
        <v>0.7675848012365543</v>
      </c>
      <c r="O204" t="n">
        <v>0.1050536204064502</v>
      </c>
    </row>
    <row r="205" ht="15" customHeight="1">
      <c r="F205" t="n">
        <v>0.4829748099791942</v>
      </c>
      <c r="G205" t="n">
        <v>0.1046820306207516</v>
      </c>
      <c r="J205" t="n">
        <v>0.6521404217602971</v>
      </c>
      <c r="K205" t="n">
        <v>0.1058841223045348</v>
      </c>
      <c r="L205" t="n">
        <v>0.7132494453643834</v>
      </c>
      <c r="M205" t="n">
        <v>0.1054984649769825</v>
      </c>
      <c r="N205" t="n">
        <v>0.7798538632338454</v>
      </c>
      <c r="O205" t="n">
        <v>0.1058094018482232</v>
      </c>
    </row>
    <row r="206" ht="15" customHeight="1">
      <c r="F206" t="n">
        <v>0.4410901989189124</v>
      </c>
      <c r="G206" t="n">
        <v>0.1054297594108999</v>
      </c>
      <c r="J206" t="n">
        <v>0.6541352287539346</v>
      </c>
      <c r="K206" t="n">
        <v>0.1066404374638529</v>
      </c>
      <c r="L206" t="n">
        <v>0.7141015982172583</v>
      </c>
      <c r="M206" t="n">
        <v>0.1062520254411038</v>
      </c>
      <c r="N206" t="n">
        <v>0.7747617390802313</v>
      </c>
      <c r="O206" t="n">
        <v>0.1065651832899962</v>
      </c>
    </row>
    <row r="207" ht="15" customHeight="1">
      <c r="F207" t="n">
        <v>0.4472825450130167</v>
      </c>
      <c r="G207" t="n">
        <v>0.1061774882010481</v>
      </c>
      <c r="J207" t="n">
        <v>0.6561400453897981</v>
      </c>
      <c r="K207" t="n">
        <v>0.107396752623171</v>
      </c>
      <c r="L207" t="n">
        <v>0.7197745570762173</v>
      </c>
      <c r="M207" t="n">
        <v>0.1070055859052251</v>
      </c>
      <c r="N207" t="n">
        <v>0.7753011268948189</v>
      </c>
      <c r="O207" t="n">
        <v>0.1073209647317692</v>
      </c>
    </row>
    <row r="208" ht="15" customHeight="1">
      <c r="F208" t="n">
        <v>0.475547577035998</v>
      </c>
      <c r="G208" t="n">
        <v>0.1069252169911963</v>
      </c>
      <c r="J208" t="n">
        <v>0.6551487645137293</v>
      </c>
      <c r="K208" t="n">
        <v>0.1081530677824891</v>
      </c>
      <c r="L208" t="n">
        <v>0.7158616033229808</v>
      </c>
      <c r="M208" t="n">
        <v>0.1077591463693464</v>
      </c>
      <c r="N208" t="n">
        <v>0.7838647247967143</v>
      </c>
      <c r="O208" t="n">
        <v>0.1080767461735423</v>
      </c>
    </row>
    <row r="209" ht="15" customHeight="1">
      <c r="F209" t="n">
        <v>0.4858810237623485</v>
      </c>
      <c r="G209" t="n">
        <v>0.1076729457813446</v>
      </c>
      <c r="J209" t="n">
        <v>0.6570552789715705</v>
      </c>
      <c r="K209" t="n">
        <v>0.1089093829418072</v>
      </c>
      <c r="L209" t="n">
        <v>0.7179560183392695</v>
      </c>
      <c r="M209" t="n">
        <v>0.1085127068334677</v>
      </c>
      <c r="N209" t="n">
        <v>0.7805452309050249</v>
      </c>
      <c r="O209" t="n">
        <v>0.1088325276153153</v>
      </c>
    </row>
    <row r="210" ht="15" customHeight="1">
      <c r="F210" t="n">
        <v>0.4812786139665588</v>
      </c>
      <c r="G210" t="n">
        <v>0.1084206745714928</v>
      </c>
      <c r="J210" t="n">
        <v>0.6616534816091635</v>
      </c>
      <c r="K210" t="n">
        <v>0.1096656981011253</v>
      </c>
      <c r="L210" t="n">
        <v>0.7237510835068037</v>
      </c>
      <c r="M210" t="n">
        <v>0.109266267297589</v>
      </c>
      <c r="N210" t="n">
        <v>0.7794353433388566</v>
      </c>
      <c r="O210" t="n">
        <v>0.1095883090570883</v>
      </c>
    </row>
    <row r="211" ht="15" customHeight="1">
      <c r="F211" t="n">
        <v>0.4687360764231208</v>
      </c>
      <c r="G211" t="n">
        <v>0.109168403361641</v>
      </c>
      <c r="J211" t="n">
        <v>0.6583372652723491</v>
      </c>
      <c r="K211" t="n">
        <v>0.1104220132604434</v>
      </c>
      <c r="L211" t="n">
        <v>0.7208400802073045</v>
      </c>
      <c r="M211" t="n">
        <v>0.1100198277617103</v>
      </c>
      <c r="N211" t="n">
        <v>0.7853277602173165</v>
      </c>
      <c r="O211" t="n">
        <v>0.1103440904988613</v>
      </c>
    </row>
    <row r="212" ht="15" customHeight="1">
      <c r="F212" t="n">
        <v>0.4832491399065253</v>
      </c>
      <c r="G212" t="n">
        <v>0.1099161321517892</v>
      </c>
      <c r="J212" t="n">
        <v>0.66860052280697</v>
      </c>
      <c r="K212" t="n">
        <v>0.1111783284197616</v>
      </c>
      <c r="L212" t="n">
        <v>0.7288162898224917</v>
      </c>
      <c r="M212" t="n">
        <v>0.1107733882258316</v>
      </c>
      <c r="N212" t="n">
        <v>0.7840151796595116</v>
      </c>
      <c r="O212" t="n">
        <v>0.1110998719406344</v>
      </c>
    </row>
    <row r="213" ht="15" customHeight="1">
      <c r="F213" t="n">
        <v>0.4778135331912643</v>
      </c>
      <c r="G213" t="n">
        <v>0.1106638609419374</v>
      </c>
      <c r="J213" t="n">
        <v>0.6631371470588676</v>
      </c>
      <c r="K213" t="n">
        <v>0.1119346435790797</v>
      </c>
      <c r="L213" t="n">
        <v>0.7249729937340861</v>
      </c>
      <c r="M213" t="n">
        <v>0.1115269486899529</v>
      </c>
      <c r="N213" t="n">
        <v>0.7974902997845481</v>
      </c>
      <c r="O213" t="n">
        <v>0.1118556533824074</v>
      </c>
    </row>
    <row r="214" ht="15" customHeight="1">
      <c r="F214" t="n">
        <v>0.4704249850518285</v>
      </c>
      <c r="G214" t="n">
        <v>0.1114115897320857</v>
      </c>
      <c r="J214" t="n">
        <v>0.6691410308738837</v>
      </c>
      <c r="K214" t="n">
        <v>0.1126909587383978</v>
      </c>
      <c r="L214" t="n">
        <v>0.7303034733238083</v>
      </c>
      <c r="M214" t="n">
        <v>0.1122805091540742</v>
      </c>
      <c r="N214" t="n">
        <v>0.7939458187115331</v>
      </c>
      <c r="O214" t="n">
        <v>0.1126114348241804</v>
      </c>
    </row>
    <row r="215" ht="15" customHeight="1">
      <c r="F215" t="n">
        <v>0.4470792242627102</v>
      </c>
      <c r="G215" t="n">
        <v>0.1121593185222339</v>
      </c>
      <c r="J215" t="n">
        <v>0.6696060670978599</v>
      </c>
      <c r="K215" t="n">
        <v>0.1134472738977159</v>
      </c>
      <c r="L215" t="n">
        <v>0.7372010099733788</v>
      </c>
      <c r="M215" t="n">
        <v>0.1130340696181956</v>
      </c>
      <c r="N215" t="n">
        <v>0.7967744345595729</v>
      </c>
      <c r="O215" t="n">
        <v>0.1133672162659534</v>
      </c>
    </row>
    <row r="216" ht="15" customHeight="1">
      <c r="F216" t="n">
        <v>0.4957719795983997</v>
      </c>
      <c r="G216" t="n">
        <v>0.1129070473123821</v>
      </c>
      <c r="J216" t="n">
        <v>0.6684261485766383</v>
      </c>
      <c r="K216" t="n">
        <v>0.114203589057034</v>
      </c>
      <c r="L216" t="n">
        <v>0.7372588850645179</v>
      </c>
      <c r="M216" t="n">
        <v>0.1137876300823168</v>
      </c>
      <c r="N216" t="n">
        <v>0.8007688454477742</v>
      </c>
      <c r="O216" t="n">
        <v>0.1141229977077265</v>
      </c>
    </row>
    <row r="217" ht="15" customHeight="1">
      <c r="F217" t="n">
        <v>0.435498979833389</v>
      </c>
      <c r="G217" t="n">
        <v>0.1136547761025303</v>
      </c>
      <c r="J217" t="n">
        <v>0.6719951681560605</v>
      </c>
      <c r="K217" t="n">
        <v>0.1149599042163521</v>
      </c>
      <c r="L217" t="n">
        <v>0.7395703799789468</v>
      </c>
      <c r="M217" t="n">
        <v>0.1145411905464382</v>
      </c>
      <c r="N217" t="n">
        <v>0.8001217494952444</v>
      </c>
      <c r="O217" t="n">
        <v>0.1148787791494995</v>
      </c>
    </row>
    <row r="218" ht="15" customHeight="1">
      <c r="F218" t="n">
        <v>0.4732559537421694</v>
      </c>
      <c r="G218" t="n">
        <v>0.1144025048926786</v>
      </c>
      <c r="J218" t="n">
        <v>0.6783070186819682</v>
      </c>
      <c r="K218" t="n">
        <v>0.1157162193756702</v>
      </c>
      <c r="L218" t="n">
        <v>0.7437287760983853</v>
      </c>
      <c r="M218" t="n">
        <v>0.1152947510105595</v>
      </c>
      <c r="N218" t="n">
        <v>0.8085258448210895</v>
      </c>
      <c r="O218" t="n">
        <v>0.1156345605912725</v>
      </c>
    </row>
    <row r="219" ht="15" customHeight="1">
      <c r="F219" t="n">
        <v>0.4350386300992324</v>
      </c>
      <c r="G219" t="n">
        <v>0.1151502336828268</v>
      </c>
      <c r="J219" t="n">
        <v>0.6771555930002031</v>
      </c>
      <c r="K219" t="n">
        <v>0.1164725345349883</v>
      </c>
      <c r="L219" t="n">
        <v>0.7473273548045543</v>
      </c>
      <c r="M219" t="n">
        <v>0.1160483114746808</v>
      </c>
      <c r="N219" t="n">
        <v>0.810773829544416</v>
      </c>
      <c r="O219" t="n">
        <v>0.1163903420330455</v>
      </c>
    </row>
    <row r="220" ht="15" customHeight="1">
      <c r="F220" t="n">
        <v>0.439842737679069</v>
      </c>
      <c r="G220" t="n">
        <v>0.115897962472975</v>
      </c>
      <c r="J220" t="n">
        <v>0.6870347839566071</v>
      </c>
      <c r="K220" t="n">
        <v>0.1172288496943064</v>
      </c>
      <c r="L220" t="n">
        <v>0.7436593974791739</v>
      </c>
      <c r="M220" t="n">
        <v>0.1168018719388021</v>
      </c>
      <c r="N220" t="n">
        <v>0.8179584017843315</v>
      </c>
      <c r="O220" t="n">
        <v>0.1171461234748186</v>
      </c>
    </row>
    <row r="221" ht="15" customHeight="1">
      <c r="F221" t="n">
        <v>0.4696640052561709</v>
      </c>
      <c r="G221" t="n">
        <v>0.1166456912631233</v>
      </c>
      <c r="J221" t="n">
        <v>0.6907384843970219</v>
      </c>
      <c r="K221" t="n">
        <v>0.1179851648536245</v>
      </c>
      <c r="L221" t="n">
        <v>0.7523181855039651</v>
      </c>
      <c r="M221" t="n">
        <v>0.1175554324029234</v>
      </c>
      <c r="N221" t="n">
        <v>0.815572259659942</v>
      </c>
      <c r="O221" t="n">
        <v>0.1179019049165916</v>
      </c>
    </row>
    <row r="222" ht="15" customHeight="1">
      <c r="F222" t="n">
        <v>0.4664981616050292</v>
      </c>
      <c r="G222" t="n">
        <v>0.1173934200532715</v>
      </c>
      <c r="J222" t="n">
        <v>0.6879605871672889</v>
      </c>
      <c r="K222" t="n">
        <v>0.1187414800129426</v>
      </c>
      <c r="L222" t="n">
        <v>0.7506970002606486</v>
      </c>
      <c r="M222" t="n">
        <v>0.1183089928670447</v>
      </c>
      <c r="N222" t="n">
        <v>0.8153081012903542</v>
      </c>
      <c r="O222" t="n">
        <v>0.1186576863583646</v>
      </c>
    </row>
    <row r="223" ht="15" customHeight="1">
      <c r="F223" t="n">
        <v>0.4833409355001357</v>
      </c>
      <c r="G223" t="n">
        <v>0.1181411488434197</v>
      </c>
      <c r="J223" t="n">
        <v>0.6926949851132509</v>
      </c>
      <c r="K223" t="n">
        <v>0.1194977951722607</v>
      </c>
      <c r="L223" t="n">
        <v>0.754889123130944</v>
      </c>
      <c r="M223" t="n">
        <v>0.119062553331166</v>
      </c>
      <c r="N223" t="n">
        <v>0.8201586247946753</v>
      </c>
      <c r="O223" t="n">
        <v>0.1194134678001376</v>
      </c>
    </row>
    <row r="224" ht="15" customHeight="1">
      <c r="F224" t="n">
        <v>0.4471880557159811</v>
      </c>
      <c r="G224" t="n">
        <v>0.1188888776335679</v>
      </c>
      <c r="J224" t="n">
        <v>0.6889355710807483</v>
      </c>
      <c r="K224" t="n">
        <v>0.1202541103315788</v>
      </c>
      <c r="L224" t="n">
        <v>0.7625878354965729</v>
      </c>
      <c r="M224" t="n">
        <v>0.1198161137952873</v>
      </c>
      <c r="N224" t="n">
        <v>0.8198165282920118</v>
      </c>
      <c r="O224" t="n">
        <v>0.1201692492419107</v>
      </c>
    </row>
    <row r="225" ht="15" customHeight="1">
      <c r="F225" t="n">
        <v>0.4580352510270571</v>
      </c>
      <c r="G225" t="n">
        <v>0.1196366064237162</v>
      </c>
      <c r="J225" t="n">
        <v>0.6942762379156242</v>
      </c>
      <c r="K225" t="n">
        <v>0.1210104254908969</v>
      </c>
      <c r="L225" t="n">
        <v>0.7587864187392552</v>
      </c>
      <c r="M225" t="n">
        <v>0.1205696742594086</v>
      </c>
      <c r="N225" t="n">
        <v>0.8229745099014698</v>
      </c>
      <c r="O225" t="n">
        <v>0.1209250306836837</v>
      </c>
    </row>
    <row r="226" ht="15" customHeight="1">
      <c r="F226" t="n">
        <v>0.4569181710211707</v>
      </c>
      <c r="G226" t="n">
        <v>0.1203843352138644</v>
      </c>
      <c r="J226" t="n">
        <v>0.6941695396081291</v>
      </c>
      <c r="K226" t="n">
        <v>0.121766740650215</v>
      </c>
      <c r="L226" t="n">
        <v>0.7698429070078627</v>
      </c>
      <c r="M226" t="n">
        <v>0.1213232347235299</v>
      </c>
      <c r="N226" t="n">
        <v>0.8347956906717573</v>
      </c>
      <c r="O226" t="n">
        <v>0.1216808121254567</v>
      </c>
    </row>
    <row r="227" ht="15" customHeight="1">
      <c r="F227" t="n">
        <v>0.5009199536963711</v>
      </c>
      <c r="G227" t="n">
        <v>0.1211320640040126</v>
      </c>
      <c r="J227" t="n">
        <v>0.7048336470648386</v>
      </c>
      <c r="K227" t="n">
        <v>0.1225230558095331</v>
      </c>
      <c r="L227" t="n">
        <v>0.7713857153681467</v>
      </c>
      <c r="M227" t="n">
        <v>0.1220767951876512</v>
      </c>
      <c r="N227" t="n">
        <v>0.8307211019032872</v>
      </c>
      <c r="O227" t="n">
        <v>0.1224365935672297</v>
      </c>
    </row>
    <row r="228" ht="15" customHeight="1">
      <c r="F228" t="n">
        <v>0.4940438744139566</v>
      </c>
      <c r="G228" t="n">
        <v>0.1218797927941608</v>
      </c>
      <c r="J228" t="n">
        <v>0.707772836385506</v>
      </c>
      <c r="K228" t="n">
        <v>0.1232793709688512</v>
      </c>
      <c r="L228" t="n">
        <v>0.7720194481325859</v>
      </c>
      <c r="M228" t="n">
        <v>0.1228303556517725</v>
      </c>
      <c r="N228" t="n">
        <v>0.8398557915349647</v>
      </c>
      <c r="O228" t="n">
        <v>0.1231923750090027</v>
      </c>
    </row>
    <row r="229" ht="15" customHeight="1">
      <c r="F229" t="n">
        <v>0.5202904631593586</v>
      </c>
      <c r="G229" t="n">
        <v>0.1226275215843091</v>
      </c>
      <c r="J229" t="n">
        <v>0.7096878054077482</v>
      </c>
      <c r="K229" t="n">
        <v>0.1240356861281693</v>
      </c>
      <c r="L229" t="n">
        <v>0.7752449893514617</v>
      </c>
      <c r="M229" t="n">
        <v>0.1235839161158938</v>
      </c>
      <c r="N229" t="n">
        <v>0.8480006052802964</v>
      </c>
      <c r="O229" t="n">
        <v>0.1239481564507758</v>
      </c>
    </row>
    <row r="230" ht="15" customHeight="1">
      <c r="F230" t="n">
        <v>0.4816602499180076</v>
      </c>
      <c r="G230" t="n">
        <v>0.1233752503744573</v>
      </c>
      <c r="J230" t="n">
        <v>0.7131792519691817</v>
      </c>
      <c r="K230" t="n">
        <v>0.1247920012874875</v>
      </c>
      <c r="L230" t="n">
        <v>0.783263223075054</v>
      </c>
      <c r="M230" t="n">
        <v>0.1243374765800151</v>
      </c>
      <c r="N230" t="n">
        <v>0.8423563888527905</v>
      </c>
      <c r="O230" t="n">
        <v>0.1247039378925488</v>
      </c>
    </row>
    <row r="231" ht="15" customHeight="1">
      <c r="F231" t="n">
        <v>0.4921537646753344</v>
      </c>
      <c r="G231" t="n">
        <v>0.1241229791646055</v>
      </c>
      <c r="J231" t="n">
        <v>0.7140478739074236</v>
      </c>
      <c r="K231" t="n">
        <v>0.1255483164468056</v>
      </c>
      <c r="L231" t="n">
        <v>0.7814750333536449</v>
      </c>
      <c r="M231" t="n">
        <v>0.1250910370441364</v>
      </c>
      <c r="N231" t="n">
        <v>0.8491239879659545</v>
      </c>
      <c r="O231" t="n">
        <v>0.1254597193343218</v>
      </c>
    </row>
    <row r="232" ht="15" customHeight="1">
      <c r="F232" t="n">
        <v>0.5177715374167702</v>
      </c>
      <c r="G232" t="n">
        <v>0.1248707079547538</v>
      </c>
      <c r="J232" t="n">
        <v>0.7172943690600901</v>
      </c>
      <c r="K232" t="n">
        <v>0.1263046316061237</v>
      </c>
      <c r="L232" t="n">
        <v>0.7850813042375147</v>
      </c>
      <c r="M232" t="n">
        <v>0.1258445975082577</v>
      </c>
      <c r="N232" t="n">
        <v>0.8524042483332974</v>
      </c>
      <c r="O232" t="n">
        <v>0.1262155007760948</v>
      </c>
    </row>
    <row r="233" ht="15" customHeight="1">
      <c r="F233" t="n">
        <v>0.4675140981277455</v>
      </c>
      <c r="G233" t="n">
        <v>0.125618436744902</v>
      </c>
      <c r="J233" t="n">
        <v>0.7208194352647983</v>
      </c>
      <c r="K233" t="n">
        <v>0.1270609467654418</v>
      </c>
      <c r="L233" t="n">
        <v>0.7892829197769444</v>
      </c>
      <c r="M233" t="n">
        <v>0.126598157972379</v>
      </c>
      <c r="N233" t="n">
        <v>0.8649980156683257</v>
      </c>
      <c r="O233" t="n">
        <v>0.1269712822178678</v>
      </c>
    </row>
    <row r="234" ht="15" customHeight="1">
      <c r="F234" t="n">
        <v>0.4863819767936914</v>
      </c>
      <c r="G234" t="n">
        <v>0.1263661655350502</v>
      </c>
      <c r="J234" t="n">
        <v>0.7257237703591646</v>
      </c>
      <c r="K234" t="n">
        <v>0.1278172619247599</v>
      </c>
      <c r="L234" t="n">
        <v>0.7941807640222152</v>
      </c>
      <c r="M234" t="n">
        <v>0.1273517184365003</v>
      </c>
      <c r="N234" t="n">
        <v>0.869806135684549</v>
      </c>
      <c r="O234" t="n">
        <v>0.1277270636596409</v>
      </c>
    </row>
    <row r="235" ht="15" customHeight="1">
      <c r="F235" t="n">
        <v>0.4893757034000386</v>
      </c>
      <c r="G235" t="n">
        <v>0.1271138943251984</v>
      </c>
      <c r="J235" t="n">
        <v>0.7340080721808058</v>
      </c>
      <c r="K235" t="n">
        <v>0.128573577084078</v>
      </c>
      <c r="L235" t="n">
        <v>0.8016757210236081</v>
      </c>
      <c r="M235" t="n">
        <v>0.1281052789006216</v>
      </c>
      <c r="N235" t="n">
        <v>0.8674294540954741</v>
      </c>
      <c r="O235" t="n">
        <v>0.1284828451014139</v>
      </c>
    </row>
    <row r="236" ht="15" customHeight="1">
      <c r="F236" t="n">
        <v>0.4864958079322179</v>
      </c>
      <c r="G236" t="n">
        <v>0.1278616231153467</v>
      </c>
      <c r="J236" t="n">
        <v>0.7398730385673389</v>
      </c>
      <c r="K236" t="n">
        <v>0.1293298922433961</v>
      </c>
      <c r="L236" t="n">
        <v>0.8096686748314035</v>
      </c>
      <c r="M236" t="n">
        <v>0.1288588393647429</v>
      </c>
      <c r="N236" t="n">
        <v>0.8729688166146103</v>
      </c>
      <c r="O236" t="n">
        <v>0.1292386265431869</v>
      </c>
    </row>
    <row r="237" ht="15" customHeight="1">
      <c r="F237" t="n">
        <v>0.4877428203756602</v>
      </c>
      <c r="G237" t="n">
        <v>0.1286093519054949</v>
      </c>
      <c r="J237" t="n">
        <v>0.7423193673563804</v>
      </c>
      <c r="K237" t="n">
        <v>0.1300862074027142</v>
      </c>
      <c r="L237" t="n">
        <v>0.8079605094958835</v>
      </c>
      <c r="M237" t="n">
        <v>0.1296123998288642</v>
      </c>
      <c r="N237" t="n">
        <v>0.8804250689554642</v>
      </c>
      <c r="O237" t="n">
        <v>0.1299944079849599</v>
      </c>
    </row>
    <row r="238" ht="15" customHeight="1">
      <c r="F238" t="n">
        <v>0.5421172707157962</v>
      </c>
      <c r="G238" t="n">
        <v>0.1293570806956431</v>
      </c>
      <c r="J238" t="n">
        <v>0.7408477563855467</v>
      </c>
      <c r="K238" t="n">
        <v>0.1308425225620323</v>
      </c>
      <c r="L238" t="n">
        <v>0.8177521090673279</v>
      </c>
      <c r="M238" t="n">
        <v>0.1303659602929855</v>
      </c>
      <c r="N238" t="n">
        <v>0.8893990568315444</v>
      </c>
      <c r="O238" t="n">
        <v>0.130750189426733</v>
      </c>
    </row>
    <row r="239" ht="15" customHeight="1">
      <c r="F239" t="n">
        <v>0.5376196889380567</v>
      </c>
      <c r="G239" t="n">
        <v>0.1301048094857913</v>
      </c>
      <c r="J239" t="n">
        <v>0.7471589034924548</v>
      </c>
      <c r="K239" t="n">
        <v>0.1315988377213504</v>
      </c>
      <c r="L239" t="n">
        <v>0.8257443575960179</v>
      </c>
      <c r="M239" t="n">
        <v>0.1311195207571068</v>
      </c>
      <c r="N239" t="n">
        <v>0.8902916259563591</v>
      </c>
      <c r="O239" t="n">
        <v>0.131505970868506</v>
      </c>
    </row>
    <row r="240" ht="15" customHeight="1">
      <c r="F240" t="n">
        <v>0.5372506050278731</v>
      </c>
      <c r="G240" t="n">
        <v>0.1308525382759396</v>
      </c>
      <c r="J240" t="n">
        <v>0.7588535065147215</v>
      </c>
      <c r="K240" t="n">
        <v>0.1323551528806685</v>
      </c>
      <c r="L240" t="n">
        <v>0.8258381391322351</v>
      </c>
      <c r="M240" t="n">
        <v>0.1318730812212282</v>
      </c>
      <c r="N240" t="n">
        <v>0.901603622043416</v>
      </c>
      <c r="O240" t="n">
        <v>0.132261752310279</v>
      </c>
    </row>
    <row r="241" ht="15" customHeight="1">
      <c r="F241" t="n">
        <v>0.5460105489706759</v>
      </c>
      <c r="G241" t="n">
        <v>0.1316002670660878</v>
      </c>
      <c r="J241" t="n">
        <v>0.7647322632899636</v>
      </c>
      <c r="K241" t="n">
        <v>0.1331114680399866</v>
      </c>
      <c r="L241" t="n">
        <v>0.83023433772626</v>
      </c>
      <c r="M241" t="n">
        <v>0.1326266416853495</v>
      </c>
      <c r="N241" t="n">
        <v>0.9013358908062226</v>
      </c>
      <c r="O241" t="n">
        <v>0.133017533752052</v>
      </c>
    </row>
    <row r="242" ht="15" customHeight="1">
      <c r="F242" t="n">
        <v>0.4939000507518954</v>
      </c>
      <c r="G242" t="n">
        <v>0.132347995856236</v>
      </c>
      <c r="J242" t="n">
        <v>0.7632958716557974</v>
      </c>
      <c r="K242" t="n">
        <v>0.1338677831993047</v>
      </c>
      <c r="L242" t="n">
        <v>0.8442338374283735</v>
      </c>
      <c r="M242" t="n">
        <v>0.1333802021494707</v>
      </c>
      <c r="N242" t="n">
        <v>0.9141892779582874</v>
      </c>
      <c r="O242" t="n">
        <v>0.133773315193825</v>
      </c>
    </row>
    <row r="243" ht="15" customHeight="1">
      <c r="F243" t="n">
        <v>0.5669196403569634</v>
      </c>
      <c r="G243" t="n">
        <v>0.1330957246463843</v>
      </c>
      <c r="J243" t="n">
        <v>0.7762450294498402</v>
      </c>
      <c r="K243" t="n">
        <v>0.1346240983586228</v>
      </c>
      <c r="L243" t="n">
        <v>0.8410375222888566</v>
      </c>
      <c r="M243" t="n">
        <v>0.1341337626135921</v>
      </c>
      <c r="N243" t="n">
        <v>0.9153646292131192</v>
      </c>
      <c r="O243" t="n">
        <v>0.1345290966355981</v>
      </c>
    </row>
    <row r="244" ht="15" customHeight="1">
      <c r="F244" t="n">
        <v>0.5200698477713102</v>
      </c>
      <c r="G244" t="n">
        <v>0.1338434534365325</v>
      </c>
      <c r="J244" t="n">
        <v>0.7827804345097078</v>
      </c>
      <c r="K244" t="n">
        <v>0.1353804135179409</v>
      </c>
      <c r="L244" t="n">
        <v>0.8531462763579907</v>
      </c>
      <c r="M244" t="n">
        <v>0.1348873230777134</v>
      </c>
      <c r="N244" t="n">
        <v>0.9231627902842248</v>
      </c>
      <c r="O244" t="n">
        <v>0.1352848780773711</v>
      </c>
    </row>
    <row r="245" ht="15" customHeight="1">
      <c r="F245" t="n">
        <v>0.5463512029803665</v>
      </c>
      <c r="G245" t="n">
        <v>0.1345911822266807</v>
      </c>
      <c r="J245" t="n">
        <v>0.7839027846730178</v>
      </c>
      <c r="K245" t="n">
        <v>0.136136728677259</v>
      </c>
      <c r="L245" t="n">
        <v>0.8601609836860566</v>
      </c>
      <c r="M245" t="n">
        <v>0.1356408835418347</v>
      </c>
      <c r="N245" t="n">
        <v>0.9288846068851124</v>
      </c>
      <c r="O245" t="n">
        <v>0.1360406595191441</v>
      </c>
    </row>
    <row r="246" ht="15" customHeight="1">
      <c r="F246" t="n">
        <v>0.5487643367176782</v>
      </c>
      <c r="G246" t="n">
        <v>0.1353389110168289</v>
      </c>
      <c r="J246" t="n">
        <v>0.7938132497112311</v>
      </c>
      <c r="K246" t="n">
        <v>0.1368930438365771</v>
      </c>
      <c r="L246" t="n">
        <v>0.8629826832259722</v>
      </c>
      <c r="M246" t="n">
        <v>0.136394444005956</v>
      </c>
      <c r="N246" t="n">
        <v>0.9360314467033493</v>
      </c>
      <c r="O246" t="n">
        <v>0.1367964409609171</v>
      </c>
    </row>
    <row r="247" ht="15" customHeight="1">
      <c r="F247" t="n">
        <v>0.5464734302924021</v>
      </c>
      <c r="G247" t="n">
        <v>0.1360866398069771</v>
      </c>
      <c r="J247" t="n">
        <v>0.7992536063917766</v>
      </c>
      <c r="K247" t="n">
        <v>0.1376493589958953</v>
      </c>
      <c r="L247" t="n">
        <v>0.8695691336500573</v>
      </c>
      <c r="M247" t="n">
        <v>0.1371480044700773</v>
      </c>
      <c r="N247" t="n">
        <v>0.9503918413210646</v>
      </c>
      <c r="O247" t="n">
        <v>0.1375522224026902</v>
      </c>
    </row>
    <row r="248" ht="15" customHeight="1">
      <c r="F248" t="n">
        <v>0.5906141307760613</v>
      </c>
      <c r="G248" t="n">
        <v>0.1368343685971254</v>
      </c>
      <c r="J248" t="n">
        <v>0.8056075773563174</v>
      </c>
      <c r="K248" t="n">
        <v>0.1384056741552133</v>
      </c>
      <c r="L248" t="n">
        <v>0.8788334833960445</v>
      </c>
      <c r="M248" t="n">
        <v>0.1379015649341986</v>
      </c>
      <c r="N248" t="n">
        <v>0.9626866103513922</v>
      </c>
      <c r="O248" t="n">
        <v>0.1383080038444632</v>
      </c>
    </row>
    <row r="249" ht="15" customHeight="1">
      <c r="F249" t="n">
        <v>0.5651677374958251</v>
      </c>
      <c r="G249" t="n">
        <v>0.1375820973872736</v>
      </c>
      <c r="J249" t="n">
        <v>0.811248635251905</v>
      </c>
      <c r="K249" t="n">
        <v>0.1391619893145315</v>
      </c>
      <c r="L249" t="n">
        <v>0.8849463355738711</v>
      </c>
      <c r="M249" t="n">
        <v>0.1386551253983199</v>
      </c>
      <c r="N249" t="n">
        <v>0.9640839950679601</v>
      </c>
      <c r="O249" t="n">
        <v>0.1390637852862362</v>
      </c>
    </row>
    <row r="250" ht="15" customHeight="1">
      <c r="F250" t="n">
        <v>0.581115549778864</v>
      </c>
      <c r="G250" t="n">
        <v>0.1383298261774218</v>
      </c>
      <c r="J250" t="n">
        <v>0.821750252725592</v>
      </c>
      <c r="K250" t="n">
        <v>0.1399183044738496</v>
      </c>
      <c r="L250" t="n">
        <v>0.9002782932934741</v>
      </c>
      <c r="M250" t="n">
        <v>0.1394086858624412</v>
      </c>
      <c r="N250" t="n">
        <v>0.9837522367443938</v>
      </c>
      <c r="O250" t="n">
        <v>0.1398195667280092</v>
      </c>
    </row>
    <row r="251" ht="15" customHeight="1">
      <c r="F251" t="n">
        <v>0.5984388669523473</v>
      </c>
      <c r="G251" t="n">
        <v>0.13907755496757</v>
      </c>
      <c r="J251" t="n">
        <v>0.8290859024244297</v>
      </c>
      <c r="K251" t="n">
        <v>0.1406746196331677</v>
      </c>
      <c r="L251" t="n">
        <v>0.9071999596647897</v>
      </c>
      <c r="M251" t="n">
        <v>0.1401622463265625</v>
      </c>
      <c r="N251" t="n">
        <v>0.9931595766543215</v>
      </c>
      <c r="O251" t="n">
        <v>0.1405753481697823</v>
      </c>
    </row>
    <row r="252" ht="15" customHeight="1">
      <c r="F252" t="n">
        <v>0.5521189883434447</v>
      </c>
      <c r="G252" t="n">
        <v>0.1398252837577183</v>
      </c>
      <c r="J252" t="n">
        <v>0.8346290569954704</v>
      </c>
      <c r="K252" t="n">
        <v>0.1414309347924858</v>
      </c>
      <c r="L252" t="n">
        <v>0.9208819377977551</v>
      </c>
      <c r="M252" t="n">
        <v>0.1409158067906838</v>
      </c>
      <c r="N252" t="n">
        <v>1.003374256071369</v>
      </c>
      <c r="O252" t="n">
        <v>0.1413311296115553</v>
      </c>
    </row>
    <row r="253" ht="15" customHeight="1">
      <c r="F253" t="n">
        <v>0.6171372132793265</v>
      </c>
      <c r="G253" t="n">
        <v>0.1405730125478665</v>
      </c>
      <c r="J253" t="n">
        <v>0.8459531890857657</v>
      </c>
      <c r="K253" t="n">
        <v>0.1421872499518039</v>
      </c>
      <c r="L253" t="n">
        <v>0.936094830802308</v>
      </c>
      <c r="M253" t="n">
        <v>0.1416693672548051</v>
      </c>
      <c r="N253" t="n">
        <v>1.016564516269164</v>
      </c>
      <c r="O253" t="n">
        <v>0.1420869110533283</v>
      </c>
    </row>
    <row r="254" ht="15" customHeight="1">
      <c r="F254" t="n">
        <v>0.5684748410871618</v>
      </c>
      <c r="G254" t="n">
        <v>0.1413207413380147</v>
      </c>
      <c r="J254" t="n">
        <v>0.8589317713423676</v>
      </c>
      <c r="K254" t="n">
        <v>0.142943565111122</v>
      </c>
      <c r="L254" t="n">
        <v>0.9459092417883839</v>
      </c>
      <c r="M254" t="n">
        <v>0.1424229277189264</v>
      </c>
      <c r="N254" t="n">
        <v>1.025698598521332</v>
      </c>
      <c r="O254" t="n">
        <v>0.1428426924951013</v>
      </c>
    </row>
    <row r="255" ht="15" customHeight="1">
      <c r="F255" t="n">
        <v>0.5921131710941201</v>
      </c>
      <c r="G255" t="n">
        <v>0.1420684701281629</v>
      </c>
      <c r="J255" t="n">
        <v>0.8741382764123278</v>
      </c>
      <c r="K255" t="n">
        <v>0.1436998802704401</v>
      </c>
      <c r="L255" t="n">
        <v>0.9576957738659213</v>
      </c>
      <c r="M255" t="n">
        <v>0.1431764881830477</v>
      </c>
      <c r="N255" t="n">
        <v>1.036344744101501</v>
      </c>
      <c r="O255" t="n">
        <v>0.1435984739368744</v>
      </c>
    </row>
    <row r="256" ht="15" customHeight="1">
      <c r="F256" t="n">
        <v>0.5850335026273725</v>
      </c>
      <c r="G256" t="n">
        <v>0.1428161989183112</v>
      </c>
      <c r="J256" t="n">
        <v>0.8791461769426987</v>
      </c>
      <c r="K256" t="n">
        <v>0.1444561954297582</v>
      </c>
      <c r="L256" t="n">
        <v>0.9699250301448559</v>
      </c>
      <c r="M256" t="n">
        <v>0.143930048647169</v>
      </c>
      <c r="N256" t="n">
        <v>1.052571194283298</v>
      </c>
      <c r="O256" t="n">
        <v>0.1443542553786474</v>
      </c>
    </row>
    <row r="257" ht="15" customHeight="1">
      <c r="F257" t="n">
        <v>0.600217135014087</v>
      </c>
      <c r="G257" t="n">
        <v>0.1435639277084594</v>
      </c>
      <c r="J257" t="n">
        <v>0.8943289455805317</v>
      </c>
      <c r="K257" t="n">
        <v>0.1452125105890763</v>
      </c>
      <c r="L257" t="n">
        <v>0.980467613735124</v>
      </c>
      <c r="M257" t="n">
        <v>0.1446836091112903</v>
      </c>
      <c r="N257" t="n">
        <v>1.066346190340349</v>
      </c>
      <c r="O257" t="n">
        <v>0.1451100368204204</v>
      </c>
    </row>
    <row r="258" ht="15" customHeight="1">
      <c r="F258" t="n">
        <v>0.6076453675814346</v>
      </c>
      <c r="G258" t="n">
        <v>0.1443116564986076</v>
      </c>
      <c r="J258" t="n">
        <v>0.9010600549728784</v>
      </c>
      <c r="K258" t="n">
        <v>0.1459688257483944</v>
      </c>
      <c r="L258" t="n">
        <v>0.9942941277466648</v>
      </c>
      <c r="M258" t="n">
        <v>0.1454371695754116</v>
      </c>
      <c r="N258" t="n">
        <v>1.08173797354628</v>
      </c>
      <c r="O258" t="n">
        <v>0.1458658182621934</v>
      </c>
    </row>
    <row r="259" ht="15" customHeight="1">
      <c r="F259" t="n">
        <v>0.6152994996565848</v>
      </c>
      <c r="G259" t="n">
        <v>0.1450593852887559</v>
      </c>
      <c r="J259" t="n">
        <v>0.9138129777667916</v>
      </c>
      <c r="K259" t="n">
        <v>0.1467251409077125</v>
      </c>
      <c r="L259" t="n">
        <v>1.011175175289413</v>
      </c>
      <c r="M259" t="n">
        <v>0.1461907300395329</v>
      </c>
      <c r="N259" t="n">
        <v>1.08961478517472</v>
      </c>
      <c r="O259" t="n">
        <v>0.1466215997039664</v>
      </c>
    </row>
    <row r="260" ht="15" customHeight="1">
      <c r="F260" t="n">
        <v>0.6551608305667067</v>
      </c>
      <c r="G260" t="n">
        <v>0.1458071140789041</v>
      </c>
      <c r="J260" t="n">
        <v>0.9299611866093227</v>
      </c>
      <c r="K260" t="n">
        <v>0.1474814560670306</v>
      </c>
      <c r="L260" t="n">
        <v>1.021481359473307</v>
      </c>
      <c r="M260" t="n">
        <v>0.1469442905036542</v>
      </c>
      <c r="N260" t="n">
        <v>1.110944866499294</v>
      </c>
      <c r="O260" t="n">
        <v>0.1473773811457395</v>
      </c>
    </row>
    <row r="261" ht="15" customHeight="1">
      <c r="F261" t="n">
        <v>0.6892106596389707</v>
      </c>
      <c r="G261" t="n">
        <v>0.1465548428690523</v>
      </c>
      <c r="J261" t="n">
        <v>0.9443781541475236</v>
      </c>
      <c r="K261" t="n">
        <v>0.1482377712263487</v>
      </c>
      <c r="L261" t="n">
        <v>1.035483283408282</v>
      </c>
      <c r="M261" t="n">
        <v>0.1476978509677755</v>
      </c>
      <c r="N261" t="n">
        <v>1.127796458793631</v>
      </c>
      <c r="O261" t="n">
        <v>0.1481331625875125</v>
      </c>
    </row>
    <row r="262" ht="15" customHeight="1">
      <c r="F262" t="n">
        <v>0.666430286200546</v>
      </c>
      <c r="G262" t="n">
        <v>0.1473025716592005</v>
      </c>
      <c r="J262" t="n">
        <v>0.9533373530284464</v>
      </c>
      <c r="K262" t="n">
        <v>0.1489940863856668</v>
      </c>
      <c r="L262" t="n">
        <v>1.045951550204277</v>
      </c>
      <c r="M262" t="n">
        <v>0.1484514114318968</v>
      </c>
      <c r="N262" t="n">
        <v>1.138637803331356</v>
      </c>
      <c r="O262" t="n">
        <v>0.1488889440292855</v>
      </c>
    </row>
    <row r="263" ht="15" customHeight="1">
      <c r="F263" t="n">
        <v>0.7078010095786031</v>
      </c>
      <c r="G263" t="n">
        <v>0.1480503004493487</v>
      </c>
      <c r="J263" t="n">
        <v>0.9753122558991423</v>
      </c>
      <c r="K263" t="n">
        <v>0.149750401544985</v>
      </c>
      <c r="L263" t="n">
        <v>1.068956762971228</v>
      </c>
      <c r="M263" t="n">
        <v>0.1492049718960181</v>
      </c>
      <c r="N263" t="n">
        <v>1.162637141386095</v>
      </c>
      <c r="O263" t="n">
        <v>0.1496447254710585</v>
      </c>
    </row>
    <row r="264" ht="15" customHeight="1">
      <c r="F264" t="n">
        <v>0.6543041291003113</v>
      </c>
      <c r="G264" t="n">
        <v>0.148798029239497</v>
      </c>
      <c r="J264" t="n">
        <v>0.9819763354066642</v>
      </c>
      <c r="K264" t="n">
        <v>0.150506716704303</v>
      </c>
      <c r="L264" t="n">
        <v>1.075669524819071</v>
      </c>
      <c r="M264" t="n">
        <v>0.1499585323601394</v>
      </c>
      <c r="N264" t="n">
        <v>1.172462714231477</v>
      </c>
      <c r="O264" t="n">
        <v>0.1504005069128315</v>
      </c>
    </row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2">
    <mergeCell ref="M2:U2"/>
    <mergeCell ref="A60:K60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M5:U5"/>
    <mergeCell ref="M1:U1"/>
    <mergeCell ref="M60:U60"/>
  </mergeCells>
  <pageMargins left="0.7" right="0.7" top="0.75" bottom="0.75" header="0.3" footer="0.3"/>
  <pageSetup orientation="portrait" paperSize="9" scale="62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2023-07-12T18:28:52Z</dcterms:modified>
  <cp:lastModifiedBy>MSI GP66</cp:lastModifiedBy>
</cp:coreProperties>
</file>