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00000"/>
    <numFmt numFmtId="165" formatCode="0.0"/>
    <numFmt numFmtId="166" formatCode="0.00000"/>
    <numFmt numFmtId="167" formatCode="General_)"/>
    <numFmt numFmtId="168" formatCode="0.000"/>
    <numFmt numFmtId="169" formatCode="_-* #,##0.00_-;\-* #,##0.00_-;_-* &quot;-&quot;??_-;_-@_-"/>
    <numFmt numFmtId="170" formatCode="0.0000"/>
  </numFmts>
  <fonts count="28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family val="2"/>
      <color theme="1"/>
      <sz val="8"/>
      <scheme val="minor"/>
    </font>
    <font>
      <name val="Calibri"/>
      <charset val="204"/>
      <family val="2"/>
      <b val="1"/>
      <i val="1"/>
      <color theme="1"/>
      <sz val="8"/>
      <scheme val="minor"/>
    </font>
    <font>
      <name val="Arial Cyr"/>
      <charset val="204"/>
      <family val="2"/>
      <b val="1"/>
      <sz val="8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theme="1"/>
      <sz val="10"/>
      <scheme val="minor"/>
    </font>
    <font>
      <name val="Calibri"/>
      <charset val="204"/>
      <family val="2"/>
      <color indexed="8"/>
      <sz val="10"/>
    </font>
    <font>
      <name val="Calibri"/>
      <family val="2"/>
      <color theme="1"/>
      <sz val="11"/>
      <scheme val="minor"/>
    </font>
    <font>
      <name val="Calibri"/>
      <charset val="204"/>
      <family val="2"/>
      <i val="1"/>
      <color theme="1"/>
      <sz val="11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24" fillId="0" borderId="0"/>
    <xf numFmtId="0" fontId="1" fillId="0" borderId="0"/>
    <xf numFmtId="0" fontId="8" fillId="0" borderId="0"/>
    <xf numFmtId="0" fontId="1" fillId="0" borderId="0"/>
    <xf numFmtId="43" fontId="24" fillId="0" borderId="0"/>
  </cellStyleXfs>
  <cellXfs count="174">
    <xf numFmtId="0" fontId="0" fillId="0" borderId="0" pivotButton="0" quotePrefix="0" xfId="0"/>
    <xf numFmtId="0" fontId="4" fillId="0" borderId="0" pivotButton="0" quotePrefix="0" xfId="0"/>
    <xf numFmtId="0" fontId="7" fillId="0" borderId="0" pivotButton="0" quotePrefix="0" xfId="1"/>
    <xf numFmtId="0" fontId="6" fillId="0" borderId="0" applyAlignment="1" pivotButton="0" quotePrefix="1" xfId="2">
      <alignment horizontal="left"/>
    </xf>
    <xf numFmtId="0" fontId="7" fillId="0" borderId="0" applyAlignment="1" pivotButton="0" quotePrefix="1" xfId="2">
      <alignment horizontal="left"/>
    </xf>
    <xf numFmtId="0" fontId="6" fillId="0" borderId="0" applyAlignment="1" pivotButton="0" quotePrefix="0" xfId="2">
      <alignment horizontal="left"/>
    </xf>
    <xf numFmtId="0" fontId="7" fillId="0" borderId="0" applyAlignment="1" pivotButton="0" quotePrefix="0" xfId="2">
      <alignment horizontal="left"/>
    </xf>
    <xf numFmtId="0" fontId="11" fillId="0" borderId="0" pivotButton="0" quotePrefix="0" xfId="0"/>
    <xf numFmtId="0" fontId="7" fillId="0" borderId="0" applyProtection="1" pivotButton="0" quotePrefix="0" xfId="2">
      <protection locked="0" hidden="0"/>
    </xf>
    <xf numFmtId="0" fontId="7" fillId="0" borderId="0" pivotButton="0" quotePrefix="0" xfId="0"/>
    <xf numFmtId="0" fontId="7" fillId="0" borderId="0" pivotButton="0" quotePrefix="0" xfId="2"/>
    <xf numFmtId="0" fontId="9" fillId="0" borderId="0" pivotButton="0" quotePrefix="0" xfId="1"/>
    <xf numFmtId="0" fontId="12" fillId="0" borderId="0" applyAlignment="1" pivotButton="0" quotePrefix="0" xfId="1">
      <alignment horizontal="left"/>
    </xf>
    <xf numFmtId="0" fontId="12" fillId="0" borderId="0" applyProtection="1" pivotButton="0" quotePrefix="0" xfId="2">
      <protection locked="0" hidden="0"/>
    </xf>
    <xf numFmtId="0" fontId="9" fillId="0" borderId="0" applyAlignment="1" pivotButton="0" quotePrefix="1" xfId="2">
      <alignment horizontal="left"/>
    </xf>
    <xf numFmtId="0" fontId="12" fillId="0" borderId="0" applyAlignment="1" pivotButton="0" quotePrefix="1" xfId="2">
      <alignment horizontal="left"/>
    </xf>
    <xf numFmtId="0" fontId="9" fillId="0" borderId="0" applyAlignment="1" pivotButton="0" quotePrefix="0" xfId="2">
      <alignment horizontal="left"/>
    </xf>
    <xf numFmtId="0" fontId="12" fillId="0" borderId="0" applyAlignment="1" pivotButton="0" quotePrefix="0" xfId="2">
      <alignment horizontal="left"/>
    </xf>
    <xf numFmtId="0" fontId="9" fillId="0" borderId="0" applyAlignment="1" pivotButton="0" quotePrefix="0" xfId="1">
      <alignment horizontal="left"/>
    </xf>
    <xf numFmtId="0" fontId="9" fillId="0" borderId="0" applyAlignment="1" pivotButton="0" quotePrefix="0" xfId="1">
      <alignment wrapText="1"/>
    </xf>
    <xf numFmtId="0" fontId="9" fillId="0" borderId="0" pivotButton="0" quotePrefix="0" xfId="2"/>
    <xf numFmtId="0" fontId="12" fillId="0" borderId="0" pivotButton="0" quotePrefix="0" xfId="2"/>
    <xf numFmtId="0" fontId="9" fillId="0" borderId="0" applyAlignment="1" pivotButton="0" quotePrefix="0" xfId="2">
      <alignment horizontal="right"/>
    </xf>
    <xf numFmtId="0" fontId="12" fillId="0" borderId="0" pivotButton="0" quotePrefix="0" xfId="0"/>
    <xf numFmtId="0" fontId="9" fillId="0" borderId="0" applyAlignment="1" applyProtection="1" pivotButton="0" quotePrefix="0" xfId="0">
      <alignment horizontal="left"/>
      <protection locked="0" hidden="0"/>
    </xf>
    <xf numFmtId="0" fontId="9" fillId="0" borderId="0" pivotButton="0" quotePrefix="0" xfId="0"/>
    <xf numFmtId="0" fontId="9" fillId="0" borderId="0" applyAlignment="1" pivotButton="0" quotePrefix="0" xfId="0">
      <alignment horizontal="left" vertical="center"/>
    </xf>
    <xf numFmtId="0" fontId="9" fillId="0" borderId="0" applyAlignment="1" pivotButton="0" quotePrefix="1" xfId="0">
      <alignment horizontal="left"/>
    </xf>
    <xf numFmtId="0" fontId="3" fillId="0" borderId="0" applyAlignment="1" pivotButton="0" quotePrefix="0" xfId="0">
      <alignment horizontal="center" vertical="center" wrapText="1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164" fontId="13" fillId="0" borderId="0" pivotButton="0" quotePrefix="0" xfId="0"/>
    <xf numFmtId="1" fontId="5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0" fillId="0" borderId="0" applyAlignment="1" pivotButton="0" quotePrefix="0" xfId="0">
      <alignment wrapText="1"/>
    </xf>
    <xf numFmtId="0" fontId="16" fillId="0" borderId="2" applyAlignment="1" pivotButton="0" quotePrefix="0" xfId="0">
      <alignment horizontal="center" vertical="center"/>
    </xf>
    <xf numFmtId="0" fontId="16" fillId="2" borderId="2" applyAlignment="1" pivotButton="0" quotePrefix="0" xfId="0">
      <alignment horizontal="center" vertical="center"/>
    </xf>
    <xf numFmtId="0" fontId="16" fillId="0" borderId="3" pivotButton="0" quotePrefix="0" xfId="0"/>
    <xf numFmtId="0" fontId="16" fillId="0" borderId="4" pivotButton="0" quotePrefix="0" xfId="0"/>
    <xf numFmtId="0" fontId="16" fillId="0" borderId="2" pivotButton="0" quotePrefix="0" xfId="0"/>
    <xf numFmtId="0" fontId="16" fillId="0" borderId="5" applyAlignment="1" pivotButton="0" quotePrefix="0" xfId="0">
      <alignment horizontal="center"/>
    </xf>
    <xf numFmtId="0" fontId="16" fillId="0" borderId="1" applyAlignment="1" pivotButton="0" quotePrefix="0" xfId="0">
      <alignment horizontal="center"/>
    </xf>
    <xf numFmtId="165" fontId="16" fillId="2" borderId="1" applyAlignment="1" pivotButton="0" quotePrefix="0" xfId="0">
      <alignment horizontal="center"/>
    </xf>
    <xf numFmtId="0" fontId="18" fillId="0" borderId="0" pivotButton="0" quotePrefix="0" xfId="0"/>
    <xf numFmtId="0" fontId="18" fillId="0" borderId="6" pivotButton="0" quotePrefix="0" xfId="0"/>
    <xf numFmtId="0" fontId="18" fillId="0" borderId="7" pivotButton="0" quotePrefix="0" xfId="0"/>
    <xf numFmtId="0" fontId="18" fillId="0" borderId="8" pivotButton="0" quotePrefix="0" xfId="0"/>
    <xf numFmtId="1" fontId="17" fillId="3" borderId="5" applyAlignment="1" pivotButton="0" quotePrefix="0" xfId="0">
      <alignment horizontal="center"/>
    </xf>
    <xf numFmtId="0" fontId="19" fillId="0" borderId="0" pivotButton="0" quotePrefix="0" xfId="0"/>
    <xf numFmtId="0" fontId="16" fillId="0" borderId="0" pivotButton="0" quotePrefix="0" xfId="0"/>
    <xf numFmtId="0" fontId="16" fillId="0" borderId="9" pivotButton="0" quotePrefix="0" xfId="0"/>
    <xf numFmtId="0" fontId="16" fillId="0" borderId="10" pivotButton="0" quotePrefix="0" xfId="0"/>
    <xf numFmtId="0" fontId="16" fillId="0" borderId="11" pivotButton="0" quotePrefix="0" xfId="0"/>
    <xf numFmtId="1" fontId="16" fillId="0" borderId="5" applyAlignment="1" pivotButton="0" quotePrefix="0" xfId="0">
      <alignment horizontal="center"/>
    </xf>
    <xf numFmtId="1" fontId="16" fillId="0" borderId="12" applyAlignment="1" pivotButton="0" quotePrefix="0" xfId="0">
      <alignment horizontal="center"/>
    </xf>
    <xf numFmtId="0" fontId="16" fillId="0" borderId="1" applyAlignment="1" pivotButton="0" quotePrefix="0" xfId="0">
      <alignment horizontal="center" vertical="center"/>
    </xf>
    <xf numFmtId="0" fontId="16" fillId="0" borderId="13" pivotButton="0" quotePrefix="0" xfId="0"/>
    <xf numFmtId="166" fontId="0" fillId="0" borderId="0" applyAlignment="1" pivotButton="0" quotePrefix="0" xfId="0">
      <alignment horizontal="center" vertical="center"/>
    </xf>
    <xf numFmtId="0" fontId="20" fillId="0" borderId="14" applyAlignment="1" pivotButton="0" quotePrefix="0" xfId="0">
      <alignment horizontal="center"/>
    </xf>
    <xf numFmtId="0" fontId="20" fillId="0" borderId="15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" fontId="21" fillId="3" borderId="16" applyAlignment="1" pivotButton="0" quotePrefix="0" xfId="0">
      <alignment horizontal="center"/>
    </xf>
    <xf numFmtId="1" fontId="21" fillId="3" borderId="17" applyAlignment="1" pivotButton="0" quotePrefix="0" xfId="0">
      <alignment horizontal="center"/>
    </xf>
    <xf numFmtId="166" fontId="16" fillId="0" borderId="12" applyAlignment="1" pivotButton="0" quotePrefix="0" xfId="0">
      <alignment horizontal="center"/>
    </xf>
    <xf numFmtId="1" fontId="16" fillId="0" borderId="1" applyAlignment="1" pivotButton="0" quotePrefix="0" xfId="0">
      <alignment horizontal="center"/>
    </xf>
    <xf numFmtId="0" fontId="0" fillId="6" borderId="0" pivotButton="0" quotePrefix="0" xfId="0"/>
    <xf numFmtId="0" fontId="0" fillId="4" borderId="0" pivotButton="0" quotePrefix="0" xfId="0"/>
    <xf numFmtId="0" fontId="0" fillId="6" borderId="0" applyAlignment="1" pivotButton="0" quotePrefix="0" xfId="0">
      <alignment horizontal="left"/>
    </xf>
    <xf numFmtId="0" fontId="0" fillId="5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2" borderId="0" applyAlignment="1" pivotButton="0" quotePrefix="0" xfId="0">
      <alignment horizontal="center" vertical="center"/>
    </xf>
    <xf numFmtId="1" fontId="17" fillId="3" borderId="2" applyAlignment="1" pivotButton="0" quotePrefix="0" xfId="0">
      <alignment horizontal="center" vertical="center"/>
    </xf>
    <xf numFmtId="0" fontId="10" fillId="0" borderId="0" pivotButton="0" quotePrefix="0" xfId="0"/>
    <xf numFmtId="0" fontId="0" fillId="2" borderId="19" pivotButton="0" quotePrefix="0" xfId="0"/>
    <xf numFmtId="0" fontId="0" fillId="2" borderId="0" pivotButton="0" quotePrefix="0" xfId="0"/>
    <xf numFmtId="0" fontId="22" fillId="2" borderId="13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21" fillId="2" borderId="19" applyAlignment="1" pivotButton="0" quotePrefix="0" xfId="0">
      <alignment horizontal="center" vertical="center"/>
    </xf>
    <xf numFmtId="0" fontId="21" fillId="2" borderId="0" applyAlignment="1" pivotButton="0" quotePrefix="0" xfId="0">
      <alignment horizontal="center" vertical="center"/>
    </xf>
    <xf numFmtId="0" fontId="21" fillId="2" borderId="13" applyAlignment="1" pivotButton="0" quotePrefix="0" xfId="0">
      <alignment horizontal="center" vertical="center"/>
    </xf>
    <xf numFmtId="0" fontId="15" fillId="0" borderId="0" pivotButton="0" quotePrefix="0" xfId="0"/>
    <xf numFmtId="1" fontId="0" fillId="0" borderId="0" pivotButton="0" quotePrefix="0" xfId="0"/>
    <xf numFmtId="0" fontId="23" fillId="2" borderId="13" applyAlignment="1" pivotButton="0" quotePrefix="0" xfId="0">
      <alignment horizontal="right" vertical="center"/>
    </xf>
    <xf numFmtId="0" fontId="0" fillId="2" borderId="20" pivotButton="0" quotePrefix="0" xfId="0"/>
    <xf numFmtId="0" fontId="0" fillId="2" borderId="21" pivotButton="0" quotePrefix="0" xfId="0"/>
    <xf numFmtId="0" fontId="22" fillId="2" borderId="22" applyAlignment="1" pivotButton="0" quotePrefix="0" xfId="0">
      <alignment horizontal="right" vertical="center"/>
    </xf>
    <xf numFmtId="0" fontId="21" fillId="2" borderId="21" applyAlignment="1" pivotButton="0" quotePrefix="0" xfId="0">
      <alignment horizontal="center" vertical="center"/>
    </xf>
    <xf numFmtId="0" fontId="21" fillId="2" borderId="22" applyAlignment="1" pivotButton="0" quotePrefix="0" xfId="0">
      <alignment horizontal="center" vertical="center"/>
    </xf>
    <xf numFmtId="0" fontId="0" fillId="2" borderId="18" pivotButton="0" quotePrefix="0" xfId="0"/>
    <xf numFmtId="0" fontId="0" fillId="2" borderId="3" pivotButton="0" quotePrefix="0" xfId="0"/>
    <xf numFmtId="0" fontId="22" fillId="2" borderId="4" applyAlignment="1" pivotButton="0" quotePrefix="0" xfId="0">
      <alignment horizontal="right" vertical="center"/>
    </xf>
    <xf numFmtId="1" fontId="21" fillId="2" borderId="18" applyAlignment="1" pivotButton="0" quotePrefix="0" xfId="0">
      <alignment horizontal="center" vertical="center"/>
    </xf>
    <xf numFmtId="1" fontId="21" fillId="2" borderId="3" applyAlignment="1" pivotButton="0" quotePrefix="0" xfId="0">
      <alignment vertical="center"/>
    </xf>
    <xf numFmtId="1" fontId="21" fillId="2" borderId="4" applyAlignment="1" pivotButton="0" quotePrefix="0" xfId="0">
      <alignment vertical="center"/>
    </xf>
    <xf numFmtId="14" fontId="12" fillId="0" borderId="0" pivotButton="0" quotePrefix="0" xfId="2"/>
    <xf numFmtId="14" fontId="12" fillId="0" borderId="0" applyProtection="1" pivotButton="0" quotePrefix="0" xfId="2">
      <protection locked="0" hidden="0"/>
    </xf>
    <xf numFmtId="1" fontId="9" fillId="0" borderId="0" pivotButton="0" quotePrefix="0" xfId="0"/>
    <xf numFmtId="1" fontId="21" fillId="0" borderId="0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2" pivotButton="0" quotePrefix="0" xfId="0"/>
    <xf numFmtId="0" fontId="0" fillId="0" borderId="16" pivotButton="0" quotePrefix="0" xfId="0"/>
    <xf numFmtId="0" fontId="0" fillId="0" borderId="23" pivotButton="0" quotePrefix="0" xfId="0"/>
    <xf numFmtId="0" fontId="0" fillId="0" borderId="17" pivotButton="0" quotePrefix="0" xfId="0"/>
    <xf numFmtId="165" fontId="9" fillId="0" borderId="0" applyAlignment="1" pivotButton="0" quotePrefix="0" xfId="0">
      <alignment horizontal="left"/>
    </xf>
    <xf numFmtId="2" fontId="9" fillId="0" borderId="0" pivotButton="0" quotePrefix="0" xfId="0"/>
    <xf numFmtId="0" fontId="9" fillId="0" borderId="0" applyProtection="1" pivotButton="0" quotePrefix="0" xfId="2">
      <protection locked="0" hidden="0"/>
    </xf>
    <xf numFmtId="0" fontId="20" fillId="3" borderId="1" applyAlignment="1" pivotButton="0" quotePrefix="0" xfId="0">
      <alignment horizontal="center" vertical="center"/>
    </xf>
    <xf numFmtId="1" fontId="14" fillId="4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/>
    </xf>
    <xf numFmtId="0" fontId="16" fillId="0" borderId="24" applyAlignment="1" pivotButton="0" quotePrefix="0" xfId="0">
      <alignment horizontal="center"/>
    </xf>
    <xf numFmtId="1" fontId="17" fillId="3" borderId="1" applyAlignment="1" pivotButton="0" quotePrefix="0" xfId="0">
      <alignment horizontal="center" vertical="center"/>
    </xf>
    <xf numFmtId="0" fontId="16" fillId="0" borderId="1" pivotButton="0" quotePrefix="0" xfId="0"/>
    <xf numFmtId="0" fontId="16" fillId="2" borderId="1" applyAlignment="1" pivotButton="0" quotePrefix="0" xfId="0">
      <alignment horizontal="center" vertical="center"/>
    </xf>
    <xf numFmtId="1" fontId="17" fillId="3" borderId="1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21" fillId="2" borderId="19" applyAlignment="1" pivotButton="0" quotePrefix="0" xfId="0">
      <alignment horizontal="center" vertical="center"/>
    </xf>
    <xf numFmtId="0" fontId="6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wrapText="1"/>
    </xf>
    <xf numFmtId="0" fontId="7" fillId="0" borderId="0" applyAlignment="1" pivotButton="0" quotePrefix="0" xfId="1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7" fillId="0" borderId="0" applyAlignment="1" pivotButton="0" quotePrefix="0" xfId="1">
      <alignment horizontal="right" vertic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10" fillId="0" borderId="0" pivotButton="0" quotePrefix="0" xfId="0"/>
    <xf numFmtId="170" fontId="10" fillId="0" borderId="0" pivotButton="0" quotePrefix="0" xfId="0"/>
    <xf numFmtId="0" fontId="10" fillId="0" borderId="0" applyAlignment="1" pivotButton="0" quotePrefix="0" xfId="0">
      <alignment horizontal="right" vertic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5" fontId="10" fillId="0" borderId="0" pivotButton="0" quotePrefix="0" xfId="0"/>
    <xf numFmtId="165" fontId="21" fillId="2" borderId="20" applyAlignment="1" pivotButton="0" quotePrefix="0" xfId="0">
      <alignment horizontal="center" vertical="center"/>
    </xf>
    <xf numFmtId="0" fontId="26" fillId="0" borderId="0" pivotButton="0" quotePrefix="0" xfId="0"/>
    <xf numFmtId="0" fontId="26" fillId="0" borderId="0" applyAlignment="1" pivotButton="0" quotePrefix="0" xfId="0">
      <alignment horizontal="right"/>
    </xf>
    <xf numFmtId="165" fontId="26" fillId="0" borderId="0" applyAlignment="1" pivotButton="0" quotePrefix="0" xfId="0">
      <alignment horizontal="left"/>
    </xf>
    <xf numFmtId="2" fontId="26" fillId="0" borderId="0" applyAlignment="1" pivotButton="0" quotePrefix="0" xfId="0">
      <alignment horizontal="left"/>
    </xf>
    <xf numFmtId="0" fontId="27" fillId="0" borderId="0" pivotButton="0" quotePrefix="0" xfId="0"/>
    <xf numFmtId="168" fontId="27" fillId="0" borderId="0" pivotButton="0" quotePrefix="0" xfId="0"/>
    <xf numFmtId="0" fontId="6" fillId="0" borderId="0" applyAlignment="1" pivotButton="0" quotePrefix="0" xfId="1">
      <alignment horizontal="center"/>
    </xf>
    <xf numFmtId="0" fontId="10" fillId="0" borderId="0" pivotButton="0" quotePrefix="0" xfId="0"/>
    <xf numFmtId="0" fontId="7" fillId="0" borderId="0" applyAlignment="1" pivotButton="0" quotePrefix="0" xfId="1">
      <alignment horizontal="right" vertical="center"/>
    </xf>
    <xf numFmtId="0" fontId="7" fillId="0" borderId="0" applyAlignment="1" pivotButton="0" quotePrefix="0" xfId="1">
      <alignment horizontal="center" vertical="center"/>
    </xf>
    <xf numFmtId="0" fontId="6" fillId="0" borderId="0" applyAlignment="1" pivotButton="0" quotePrefix="0" xfId="1">
      <alignment horizont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1">
      <alignment horizont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27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8" fontId="10" fillId="0" borderId="0" pivotButton="0" quotePrefix="0" xfId="0"/>
    <xf numFmtId="170" fontId="10" fillId="0" borderId="0" pivotButton="0" quotePrefix="0" xfId="0"/>
  </cellXfs>
  <cellStyles count="5">
    <cellStyle name="Обычный" xfId="0" builtinId="0"/>
    <cellStyle name="Обычный 2 2" xfId="1"/>
    <cellStyle name="Обычный 2" xfId="2"/>
    <cellStyle name="Обычный 2 4" xfId="3"/>
    <cellStyle name="Финансовый" xfId="4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'1'!$AC$6:$AC$42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'1'!$D$85:$D$86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'1'!$D$78:$D$79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'1'!$B$81:$B$82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'1'!$B$75:$B$76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0.000</formatCode>
                <ptCount val="2"/>
                <pt idx="0">
                  <v>0</v>
                </pt>
                <pt idx="1">
                  <v>#N/A</v>
                </pt>
              </numCache>
            </numRef>
          </xVal>
          <yVal>
            <numRef>
              <f>'1'!$B$85:$B$86</f>
              <numCache>
                <formatCode>0.000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0.000</formatCode>
                <ptCount val="2"/>
                <pt idx="0">
                  <v>#N/A</v>
                </pt>
                <pt idx="1">
                  <v>#N/A</v>
                </pt>
              </numCache>
            </numRef>
          </xVal>
          <yVal>
            <numRef>
              <f>'1'!$B$88:$B$89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'1'!$B$78:$B$79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12</col>
      <colOff>74840</colOff>
      <row>28</row>
      <rowOff>20412</rowOff>
    </from>
    <to>
      <col>16</col>
      <colOff>444500</colOff>
      <row>43</row>
      <rowOff>95251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264"/>
  <sheetViews>
    <sheetView tabSelected="1" view="pageBreakPreview" topLeftCell="A3" zoomScale="70" zoomScaleNormal="40" zoomScaleSheetLayoutView="85" workbookViewId="0">
      <selection activeCell="J22" sqref="J22"/>
    </sheetView>
  </sheetViews>
  <sheetFormatPr baseColWidth="8" defaultColWidth="9.140625" defaultRowHeight="14.25"/>
  <cols>
    <col width="15.85546875" customWidth="1" style="151" min="1" max="1"/>
    <col width="18.28515625" customWidth="1" style="151" min="2" max="2"/>
    <col width="12.42578125" customWidth="1" style="151" min="3" max="3"/>
    <col width="9.140625" customWidth="1" style="151" min="4" max="4"/>
    <col width="12.42578125" bestFit="1" customWidth="1" style="151" min="5" max="6"/>
    <col width="9.140625" customWidth="1" style="151" min="7" max="7"/>
    <col width="12.42578125" customWidth="1" style="151" min="8" max="8"/>
    <col width="9.140625" customWidth="1" style="151" min="9" max="11"/>
    <col width="10.140625" customWidth="1" style="151" min="12" max="12"/>
    <col width="14.140625" customWidth="1" style="151" min="13" max="13"/>
    <col width="16.28515625" customWidth="1" style="151" min="14" max="16"/>
    <col width="12.42578125" bestFit="1" customWidth="1" style="151" min="17" max="17"/>
    <col width="13" customWidth="1" style="151" min="18" max="18"/>
    <col width="9.140625" customWidth="1" style="151" min="19" max="19"/>
    <col width="13" customWidth="1" style="151" min="20" max="20"/>
    <col width="9.140625" customWidth="1" style="151" min="21" max="21"/>
    <col width="12" customWidth="1" style="151" min="22" max="22"/>
    <col width="9.140625" customWidth="1" style="151" min="23" max="35"/>
    <col width="9.5703125" customWidth="1" style="151" min="36" max="36"/>
    <col width="9.7109375" customWidth="1" style="151" min="37" max="37"/>
    <col width="9.140625" customWidth="1" style="151" min="38" max="39"/>
    <col width="9.140625" customWidth="1" style="151" min="40" max="16384"/>
  </cols>
  <sheetData>
    <row r="1" ht="15" customHeight="1">
      <c r="A1" s="150" t="inlineStr">
        <is>
          <t>Общество с ограниченной ответственностью "Инженерная геология" (ООО "ИнжГео")</t>
        </is>
      </c>
      <c r="L1" s="150" t="n"/>
      <c r="M1" s="150" t="inlineStr">
        <is>
          <t>Общество с ограниченной ответственностью "Инженерная геология" (ООО "ИнжГео")</t>
        </is>
      </c>
      <c r="X1" s="114">
        <f>AF51-AH51</f>
        <v/>
      </c>
      <c r="Y1" s="115" t="n"/>
      <c r="Z1" s="57" t="n"/>
      <c r="AA1" s="116" t="n"/>
      <c r="AB1" s="39" t="n"/>
      <c r="AC1" s="39" t="n"/>
      <c r="AD1" s="39" t="n"/>
      <c r="AE1" s="40" t="n"/>
      <c r="AF1" s="114">
        <f>AF48-AH48</f>
        <v/>
      </c>
      <c r="AG1" s="115" t="n"/>
      <c r="AH1" s="57" t="n"/>
      <c r="AI1" s="116" t="n"/>
      <c r="AJ1" s="39" t="n"/>
      <c r="AK1" s="39" t="n"/>
      <c r="AL1" s="39" t="n"/>
      <c r="AM1" s="40" t="n"/>
      <c r="AN1" s="74">
        <f>AF49-AH49</f>
        <v/>
      </c>
      <c r="AO1" s="41" t="n"/>
      <c r="AP1" s="37" t="n"/>
      <c r="AQ1" s="38" t="n"/>
      <c r="AR1" s="39" t="n"/>
      <c r="AS1" s="39" t="n"/>
      <c r="AT1" s="39" t="n"/>
      <c r="AU1" s="39" t="n"/>
      <c r="AV1" s="114">
        <f>AF50-AH50</f>
        <v/>
      </c>
      <c r="AW1" s="115" t="n"/>
      <c r="AX1" s="37" t="n"/>
      <c r="AY1" s="38" t="n"/>
      <c r="AZ1" s="39" t="n"/>
      <c r="BA1" s="39" t="n"/>
      <c r="BB1" s="39" t="n"/>
      <c r="BC1" s="40" t="n"/>
    </row>
    <row r="2" ht="15" customHeight="1">
      <c r="A2" s="150" t="inlineStr">
        <is>
          <t>Юр. адрес: 117279, г. Москва, ул. Миклухо-Маклая, 36 а, этаж 5, пом. XXIII к. 76-84</t>
        </is>
      </c>
      <c r="L2" s="150" t="n"/>
      <c r="M2" s="150" t="inlineStr">
        <is>
          <t>Юр. адрес: 117279, г. Москва, ул. Миклухо-Маклая, 36 а, этаж 5, пом. XXIII к. 76-84</t>
        </is>
      </c>
      <c r="X2" s="117">
        <f>AG51-AH51</f>
        <v/>
      </c>
      <c r="Y2" s="43" t="inlineStr">
        <is>
          <t>нагр</t>
        </is>
      </c>
      <c r="Z2" s="43" t="n"/>
      <c r="AA2" s="44" t="n"/>
      <c r="AB2" s="45" t="n"/>
      <c r="AC2" s="46" t="inlineStr">
        <is>
          <t>X0</t>
        </is>
      </c>
      <c r="AD2" s="47" t="inlineStr">
        <is>
          <t>Y0</t>
        </is>
      </c>
      <c r="AE2" s="48" t="inlineStr">
        <is>
          <t>R</t>
        </is>
      </c>
      <c r="AF2" s="117">
        <f>AG48-AH48</f>
        <v/>
      </c>
      <c r="AG2" s="43" t="inlineStr">
        <is>
          <t>нагр</t>
        </is>
      </c>
      <c r="AH2" s="43" t="n"/>
      <c r="AI2" s="44" t="n"/>
      <c r="AJ2" s="45" t="n"/>
      <c r="AK2" s="46" t="inlineStr">
        <is>
          <t>X0</t>
        </is>
      </c>
      <c r="AL2" s="47" t="inlineStr">
        <is>
          <t>Y0</t>
        </is>
      </c>
      <c r="AM2" s="48" t="inlineStr">
        <is>
          <t>R</t>
        </is>
      </c>
      <c r="AN2" s="49">
        <f>AG49-AH49</f>
        <v/>
      </c>
      <c r="AO2" s="43" t="inlineStr">
        <is>
          <t>нагр</t>
        </is>
      </c>
      <c r="AP2" s="43" t="n"/>
      <c r="AQ2" s="44" t="n"/>
      <c r="AR2" s="45" t="n"/>
      <c r="AS2" s="46" t="inlineStr">
        <is>
          <t>X0</t>
        </is>
      </c>
      <c r="AT2" s="47" t="inlineStr">
        <is>
          <t>Y0</t>
        </is>
      </c>
      <c r="AU2" s="47" t="inlineStr">
        <is>
          <t>R</t>
        </is>
      </c>
      <c r="AV2" s="117">
        <f>AG50-AH50</f>
        <v/>
      </c>
      <c r="AW2" s="43" t="inlineStr">
        <is>
          <t>нагр</t>
        </is>
      </c>
      <c r="AX2" s="43" t="n"/>
      <c r="AY2" s="44" t="n"/>
      <c r="AZ2" s="45" t="n"/>
      <c r="BA2" s="46" t="inlineStr">
        <is>
          <t>X0</t>
        </is>
      </c>
      <c r="BB2" s="47" t="inlineStr">
        <is>
          <t>Y0</t>
        </is>
      </c>
      <c r="BC2" s="48" t="inlineStr">
        <is>
          <t>R</t>
        </is>
      </c>
      <c r="BD2" s="50" t="n"/>
    </row>
    <row r="3" ht="15" customHeight="1">
      <c r="A3" s="150" t="inlineStr">
        <is>
          <t>Телефон/факс +7 (495) 132-30-00,  Адрес электронной почты inbox@inj-geo.ru</t>
        </is>
      </c>
      <c r="L3" s="150" t="n"/>
      <c r="M3" s="150" t="inlineStr">
        <is>
          <t>Телефон/факс +7 (495) 132-30-00,  Адрес электронной почты inbox@inj-geo.ru</t>
        </is>
      </c>
      <c r="X3" s="65" t="n"/>
      <c r="Y3" s="113" t="n"/>
      <c r="Z3" s="51" t="n"/>
      <c r="AA3" s="51" t="n"/>
      <c r="AB3" s="51" t="n"/>
      <c r="AC3" s="52">
        <f>X5</f>
        <v/>
      </c>
      <c r="AD3" s="53" t="n">
        <v>0</v>
      </c>
      <c r="AE3" s="54">
        <f>X4/2</f>
        <v/>
      </c>
      <c r="AF3" s="65" t="n"/>
      <c r="AG3" s="113" t="n"/>
      <c r="AH3" s="51" t="n"/>
      <c r="AI3" s="51" t="n"/>
      <c r="AJ3" s="51" t="n"/>
      <c r="AK3" s="52">
        <f>AF5</f>
        <v/>
      </c>
      <c r="AL3" s="53" t="n">
        <v>0</v>
      </c>
      <c r="AM3" s="54">
        <f>AF4/2</f>
        <v/>
      </c>
      <c r="AN3" s="55" t="n"/>
      <c r="AO3" s="43" t="n"/>
      <c r="AP3" s="51" t="n"/>
      <c r="AQ3" s="51" t="n"/>
      <c r="AR3" s="51" t="n"/>
      <c r="AS3" s="52">
        <f>AN5</f>
        <v/>
      </c>
      <c r="AT3" s="53" t="n">
        <v>0</v>
      </c>
      <c r="AU3" s="54">
        <f>AN4/2</f>
        <v/>
      </c>
      <c r="AV3" s="56" t="n"/>
      <c r="AW3" s="113" t="n"/>
      <c r="AX3" s="51" t="n"/>
      <c r="AY3" s="51" t="n"/>
      <c r="AZ3" s="51" t="n"/>
      <c r="BA3" s="52">
        <f>AV5</f>
        <v/>
      </c>
      <c r="BB3" s="53" t="n">
        <v>0</v>
      </c>
      <c r="BC3" s="54">
        <f>AV4/2</f>
        <v/>
      </c>
    </row>
    <row r="4" ht="15" customHeight="1">
      <c r="A4" s="150" t="n"/>
      <c r="B4" s="150" t="n"/>
      <c r="C4" s="150" t="n"/>
      <c r="D4" s="150" t="n"/>
      <c r="E4" s="150" t="n"/>
      <c r="F4" s="150" t="n"/>
      <c r="G4" s="150" t="n"/>
      <c r="H4" s="150" t="n"/>
      <c r="I4" s="150" t="n"/>
      <c r="J4" s="150" t="n"/>
      <c r="K4" s="150" t="n"/>
      <c r="L4" s="150" t="n"/>
      <c r="M4" s="150" t="n"/>
      <c r="N4" s="150" t="n"/>
      <c r="O4" s="150" t="n"/>
      <c r="P4" s="150" t="n"/>
      <c r="Q4" s="150" t="n"/>
      <c r="R4" s="150" t="n"/>
      <c r="S4" s="150" t="n"/>
      <c r="T4" s="150" t="n"/>
      <c r="U4" s="150" t="n"/>
      <c r="X4" s="66">
        <f>X2-X1</f>
        <v/>
      </c>
      <c r="Y4" s="57" t="inlineStr">
        <is>
          <t>девиатор</t>
        </is>
      </c>
      <c r="Z4" s="51" t="n"/>
      <c r="AA4" s="51" t="n"/>
      <c r="AB4" s="51" t="n"/>
      <c r="AC4" s="51" t="n"/>
      <c r="AD4" s="51" t="n"/>
      <c r="AE4" s="58" t="n"/>
      <c r="AF4" s="66">
        <f>AF2-AF1</f>
        <v/>
      </c>
      <c r="AG4" s="57" t="inlineStr">
        <is>
          <t>девиатор</t>
        </is>
      </c>
      <c r="AH4" s="51" t="n"/>
      <c r="AI4" s="51" t="n"/>
      <c r="AJ4" s="51" t="n"/>
      <c r="AK4" s="51" t="n"/>
      <c r="AL4" s="51" t="n"/>
      <c r="AM4" s="58" t="n"/>
      <c r="AN4" s="55">
        <f>AN2-AN1</f>
        <v/>
      </c>
      <c r="AO4" s="57" t="inlineStr">
        <is>
          <t>девиатор</t>
        </is>
      </c>
      <c r="AP4" s="51" t="n"/>
      <c r="AQ4" s="51" t="n"/>
      <c r="AR4" s="51" t="n"/>
      <c r="AS4" s="51" t="n"/>
      <c r="AT4" s="51" t="n"/>
      <c r="AU4" s="58" t="n"/>
      <c r="AV4" s="55">
        <f>AV2-AV1</f>
        <v/>
      </c>
      <c r="AW4" s="57" t="inlineStr">
        <is>
          <t>девиатор</t>
        </is>
      </c>
      <c r="AX4" s="51" t="n"/>
      <c r="AY4" s="51" t="n"/>
      <c r="AZ4" s="51" t="n"/>
      <c r="BA4" s="51" t="n"/>
      <c r="BB4" s="51" t="n"/>
      <c r="BC4" s="58" t="n"/>
    </row>
    <row r="5" ht="15" customHeight="1">
      <c r="A5" s="150" t="inlineStr">
        <is>
          <t>Испытательная лаборатория ООО «ИнжГео»</t>
        </is>
      </c>
      <c r="L5" s="150" t="n"/>
      <c r="M5" s="150" t="inlineStr">
        <is>
          <t>Испытательная лаборатория ООО «ИнжГео»</t>
        </is>
      </c>
      <c r="X5" s="57">
        <f>X4/2+X1</f>
        <v/>
      </c>
      <c r="Y5" s="57" t="inlineStr">
        <is>
          <t>x0</t>
        </is>
      </c>
      <c r="Z5" s="51" t="n"/>
      <c r="AA5" s="43" t="inlineStr">
        <is>
          <t>Угол</t>
        </is>
      </c>
      <c r="AB5" s="43" t="inlineStr">
        <is>
          <t>X</t>
        </is>
      </c>
      <c r="AC5" s="43" t="inlineStr">
        <is>
          <t>Y</t>
        </is>
      </c>
      <c r="AD5" s="51" t="n"/>
      <c r="AE5" s="58" t="n"/>
      <c r="AF5" s="57">
        <f>AF4/2+AF1</f>
        <v/>
      </c>
      <c r="AG5" s="57" t="inlineStr">
        <is>
          <t>x0</t>
        </is>
      </c>
      <c r="AH5" s="51" t="n"/>
      <c r="AI5" s="43" t="inlineStr">
        <is>
          <t>Угол</t>
        </is>
      </c>
      <c r="AJ5" s="43" t="inlineStr">
        <is>
          <t>X</t>
        </is>
      </c>
      <c r="AK5" s="43" t="inlineStr">
        <is>
          <t>Y</t>
        </is>
      </c>
      <c r="AL5" s="51" t="n"/>
      <c r="AM5" s="58" t="n"/>
      <c r="AN5" s="42">
        <f>AN4/2+AN1</f>
        <v/>
      </c>
      <c r="AO5" s="43" t="inlineStr">
        <is>
          <t>x0</t>
        </is>
      </c>
      <c r="AP5" s="51" t="n"/>
      <c r="AQ5" s="43" t="inlineStr">
        <is>
          <t>Угол</t>
        </is>
      </c>
      <c r="AR5" s="43" t="inlineStr">
        <is>
          <t>X</t>
        </is>
      </c>
      <c r="AS5" s="43" t="inlineStr">
        <is>
          <t>Y</t>
        </is>
      </c>
      <c r="AT5" s="51" t="n"/>
      <c r="AU5" s="58" t="n"/>
      <c r="AV5" s="42">
        <f>AV4/2+AV1</f>
        <v/>
      </c>
      <c r="AW5" s="43" t="inlineStr">
        <is>
          <t>x0</t>
        </is>
      </c>
      <c r="AX5" s="51" t="n"/>
      <c r="AY5" s="43" t="inlineStr">
        <is>
          <t>Угол</t>
        </is>
      </c>
      <c r="AZ5" s="43" t="inlineStr">
        <is>
          <t>X</t>
        </is>
      </c>
      <c r="BA5" s="43" t="inlineStr">
        <is>
          <t>Y</t>
        </is>
      </c>
      <c r="BB5" s="51" t="n"/>
      <c r="BC5" s="58" t="n"/>
    </row>
    <row r="6" ht="15" customHeight="1">
      <c r="A6" s="154" t="inlineStr">
        <is>
          <t>Адрес места осуществления деятельности лаборатории: г. Москва, просп. Вернадского, д. 51, стр. 1</t>
        </is>
      </c>
      <c r="L6" s="154" t="n"/>
      <c r="M6" s="154" t="inlineStr">
        <is>
          <t>Адрес места осуществления деятельности лаборатории: г. Москва, просп. Вернадского, д. 51, стр. 1</t>
        </is>
      </c>
      <c r="X6" s="51" t="n"/>
      <c r="Y6" s="51" t="n"/>
      <c r="Z6" s="51" t="n"/>
      <c r="AA6" s="43" t="n">
        <v>0</v>
      </c>
      <c r="AB6" s="66">
        <f>$AC$3+$AE$3*COS(AA6*PI()/180)</f>
        <v/>
      </c>
      <c r="AC6" s="66">
        <f>$AD$3+$AE$3*SIN(AA6*PI()/180)</f>
        <v/>
      </c>
      <c r="AD6" s="51" t="n"/>
      <c r="AE6" s="58" t="n"/>
      <c r="AF6" s="51" t="n"/>
      <c r="AG6" s="51" t="n"/>
      <c r="AH6" s="51" t="n"/>
      <c r="AI6" s="43" t="n">
        <v>0</v>
      </c>
      <c r="AJ6" s="66">
        <f>$AK$3+$AM$3*COS(AI6*PI()/180)</f>
        <v/>
      </c>
      <c r="AK6" s="66">
        <f>$AL$3+$AM$3*SIN(AI6*PI()/180)</f>
        <v/>
      </c>
      <c r="AL6" s="51" t="n"/>
      <c r="AM6" s="58" t="n"/>
      <c r="AN6" s="51" t="n"/>
      <c r="AO6" s="51" t="n"/>
      <c r="AP6" s="51" t="n"/>
      <c r="AQ6" s="43" t="n">
        <v>0</v>
      </c>
      <c r="AR6" s="43">
        <f>$AS$3+$AU$3*COS(AQ6*PI()/180)</f>
        <v/>
      </c>
      <c r="AS6" s="43">
        <f>$AT$3+$AU$3*SIN(AQ6*PI()/180)</f>
        <v/>
      </c>
      <c r="AT6" s="51" t="n"/>
      <c r="AU6" s="58" t="n"/>
      <c r="AV6" s="51" t="n"/>
      <c r="AW6" s="51" t="n"/>
      <c r="AX6" s="51" t="n"/>
      <c r="AY6" s="43" t="n">
        <v>0</v>
      </c>
      <c r="AZ6" s="43">
        <f>$BA$3+$BC$3*COS(AY6*PI()/180)</f>
        <v/>
      </c>
      <c r="BA6" s="43">
        <f>$BB$3+$BC$3*SIN(AY6*PI()/180)</f>
        <v/>
      </c>
      <c r="BB6" s="51" t="n"/>
      <c r="BC6" s="58" t="n"/>
      <c r="BE6" s="67" t="n"/>
      <c r="BF6" s="67" t="n"/>
    </row>
    <row r="7" ht="15" customHeight="1">
      <c r="A7" s="150" t="inlineStr">
        <is>
          <t>Телефон +7(910)4557682, E-mail: slg85@mail.ru</t>
        </is>
      </c>
      <c r="L7" s="150" t="n"/>
      <c r="M7" s="150" t="inlineStr">
        <is>
          <t>Телефон +7(910)4557682, E-mail: slg85@mail.ru</t>
        </is>
      </c>
      <c r="X7" s="51" t="n"/>
      <c r="Y7" s="51" t="n"/>
      <c r="Z7" s="51" t="n"/>
      <c r="AA7" s="43" t="n">
        <v>5</v>
      </c>
      <c r="AB7" s="66">
        <f>$AC$3+$AE$3*COS(AA7*PI()/180)</f>
        <v/>
      </c>
      <c r="AC7" s="66">
        <f>$AD$3+$AE$3*SIN(AA7*PI()/180)</f>
        <v/>
      </c>
      <c r="AD7" s="51" t="n"/>
      <c r="AE7" s="58" t="n"/>
      <c r="AF7" s="51" t="n"/>
      <c r="AG7" s="51" t="n"/>
      <c r="AH7" s="51" t="n"/>
      <c r="AI7" s="43" t="n">
        <v>5</v>
      </c>
      <c r="AJ7" s="66">
        <f>$AK$3+$AM$3*COS(AI7*PI()/180)</f>
        <v/>
      </c>
      <c r="AK7" s="66">
        <f>$AL$3+$AM$3*SIN(AI7*PI()/180)</f>
        <v/>
      </c>
      <c r="AL7" s="51" t="n"/>
      <c r="AM7" s="58" t="n"/>
      <c r="AN7" s="51" t="n"/>
      <c r="AO7" s="51" t="n"/>
      <c r="AP7" s="51" t="n"/>
      <c r="AQ7" s="43" t="n">
        <v>5</v>
      </c>
      <c r="AR7" s="66">
        <f>$AS$3+$AU$3*COS(AQ7*PI()/180)</f>
        <v/>
      </c>
      <c r="AS7" s="66">
        <f>$AT$3+$AU$3*SIN(AQ7*PI()/180)</f>
        <v/>
      </c>
      <c r="AT7" s="51" t="n"/>
      <c r="AU7" s="58" t="n"/>
      <c r="AV7" s="51" t="n"/>
      <c r="AW7" s="51" t="n"/>
      <c r="AX7" s="51" t="n"/>
      <c r="AY7" s="43" t="n">
        <v>5</v>
      </c>
      <c r="AZ7" s="66">
        <f>$BA$3+$BC$3*COS(AY7*PI()/180)</f>
        <v/>
      </c>
      <c r="BA7" s="66">
        <f>$BB$3+$BC$3*SIN(AY7*PI()/180)</f>
        <v/>
      </c>
      <c r="BB7" s="51" t="n"/>
      <c r="BC7" s="58" t="n"/>
      <c r="BE7" s="68" t="n"/>
      <c r="BF7" s="69" t="n"/>
    </row>
    <row r="8" ht="15" customHeight="1">
      <c r="A8" s="2" t="n"/>
      <c r="B8" s="8" t="n"/>
      <c r="C8" s="8" t="n"/>
      <c r="D8" s="8" t="n"/>
      <c r="E8" s="8" t="n"/>
      <c r="F8" s="10" t="n"/>
      <c r="G8" s="10" t="n"/>
      <c r="H8" s="3" t="n"/>
      <c r="I8" s="4" t="n"/>
      <c r="J8" s="5" t="n"/>
      <c r="K8" s="6" t="n"/>
      <c r="L8" s="6" t="n"/>
      <c r="M8" s="2" t="n"/>
      <c r="N8" s="8" t="n"/>
      <c r="O8" s="8" t="n"/>
      <c r="P8" s="8" t="n"/>
      <c r="Q8" s="8" t="n"/>
      <c r="R8" s="10" t="n"/>
      <c r="S8" s="10" t="n"/>
      <c r="T8" s="3" t="n"/>
      <c r="U8" s="4" t="n"/>
      <c r="X8" s="51" t="n"/>
      <c r="Y8" s="51" t="n"/>
      <c r="Z8" s="51" t="n"/>
      <c r="AA8" s="43" t="n">
        <v>10</v>
      </c>
      <c r="AB8" s="66">
        <f>$AC$3+$AE$3*COS(AA8*PI()/180)</f>
        <v/>
      </c>
      <c r="AC8" s="66">
        <f>$AD$3+$AE$3*SIN(AA8*PI()/180)</f>
        <v/>
      </c>
      <c r="AD8" s="51" t="n"/>
      <c r="AE8" s="58" t="n"/>
      <c r="AF8" s="51" t="n"/>
      <c r="AG8" s="51" t="n"/>
      <c r="AH8" s="51" t="n"/>
      <c r="AI8" s="43" t="n">
        <v>10</v>
      </c>
      <c r="AJ8" s="66">
        <f>$AK$3+$AM$3*COS(AI8*PI()/180)</f>
        <v/>
      </c>
      <c r="AK8" s="66">
        <f>$AL$3+$AM$3*SIN(AI8*PI()/180)</f>
        <v/>
      </c>
      <c r="AL8" s="51" t="n"/>
      <c r="AM8" s="58" t="n"/>
      <c r="AN8" s="51" t="n"/>
      <c r="AO8" s="51" t="n"/>
      <c r="AP8" s="51" t="n"/>
      <c r="AQ8" s="43" t="n">
        <v>10</v>
      </c>
      <c r="AR8" s="66">
        <f>$AS$3+$AU$3*COS(AQ8*PI()/180)</f>
        <v/>
      </c>
      <c r="AS8" s="66">
        <f>$AT$3+$AU$3*SIN(AQ8*PI()/180)</f>
        <v/>
      </c>
      <c r="AT8" s="51" t="n"/>
      <c r="AU8" s="58" t="n"/>
      <c r="AV8" s="51" t="n"/>
      <c r="AW8" s="51" t="n"/>
      <c r="AX8" s="51" t="n"/>
      <c r="AY8" s="43" t="n">
        <v>10</v>
      </c>
      <c r="AZ8" s="66">
        <f>$BA$3+$BC$3*COS(AY8*PI()/180)</f>
        <v/>
      </c>
      <c r="BA8" s="66">
        <f>$BB$3+$BC$3*SIN(AY8*PI()/180)</f>
        <v/>
      </c>
      <c r="BB8" s="51" t="n"/>
      <c r="BC8" s="58" t="n"/>
      <c r="BE8" s="70" t="n"/>
      <c r="BF8" s="67" t="n"/>
    </row>
    <row r="9" ht="15" customHeight="1">
      <c r="A9" s="156" t="n"/>
      <c r="M9" s="156" t="inlineStr">
        <is>
          <t>Протокол испытаний № 13-63/82 от 19-01-2023</t>
        </is>
      </c>
      <c r="X9" s="51" t="n"/>
      <c r="Y9" s="51" t="n"/>
      <c r="Z9" s="51" t="n"/>
      <c r="AA9" s="43" t="n">
        <v>15</v>
      </c>
      <c r="AB9" s="66">
        <f>$AC$3+$AE$3*COS(AA9*PI()/180)</f>
        <v/>
      </c>
      <c r="AC9" s="66">
        <f>$AD$3+$AE$3*SIN(AA9*PI()/180)</f>
        <v/>
      </c>
      <c r="AD9" s="51" t="n"/>
      <c r="AE9" s="58" t="n"/>
      <c r="AF9" s="51" t="n"/>
      <c r="AG9" s="51" t="n"/>
      <c r="AH9" s="51" t="n"/>
      <c r="AI9" s="43" t="n">
        <v>15</v>
      </c>
      <c r="AJ9" s="66">
        <f>$AK$3+$AM$3*COS(AI9*PI()/180)</f>
        <v/>
      </c>
      <c r="AK9" s="66">
        <f>$AL$3+$AM$3*SIN(AI9*PI()/180)</f>
        <v/>
      </c>
      <c r="AL9" s="51" t="n"/>
      <c r="AM9" s="58" t="n"/>
      <c r="AN9" s="51" t="n"/>
      <c r="AO9" s="51" t="n"/>
      <c r="AP9" s="51" t="n"/>
      <c r="AQ9" s="43" t="n">
        <v>15</v>
      </c>
      <c r="AR9" s="66">
        <f>$AS$3+$AU$3*COS(AQ9*PI()/180)</f>
        <v/>
      </c>
      <c r="AS9" s="66">
        <f>$AT$3+$AU$3*SIN(AQ9*PI()/180)</f>
        <v/>
      </c>
      <c r="AT9" s="51" t="n"/>
      <c r="AU9" s="58" t="n"/>
      <c r="AV9" s="51" t="n"/>
      <c r="AW9" s="51" t="n"/>
      <c r="AX9" s="51" t="n"/>
      <c r="AY9" s="43" t="n">
        <v>15</v>
      </c>
      <c r="AZ9" s="66">
        <f>$BA$3+$BC$3*COS(AY9*PI()/180)</f>
        <v/>
      </c>
      <c r="BA9" s="66">
        <f>$BB$3+$BC$3*SIN(AY9*PI()/180)</f>
        <v/>
      </c>
      <c r="BB9" s="51" t="n"/>
      <c r="BC9" s="58" t="n"/>
      <c r="BE9" s="71" t="n"/>
      <c r="BF9" s="67" t="n"/>
    </row>
    <row r="10" ht="15" customHeight="1">
      <c r="A10" s="12" t="n"/>
      <c r="B10" s="13" t="n"/>
      <c r="C10" s="13" t="n"/>
      <c r="D10" s="13" t="n"/>
      <c r="E10" s="13" t="n"/>
      <c r="F10" s="21" t="n"/>
      <c r="G10" s="21" t="n"/>
      <c r="H10" s="14" t="n"/>
      <c r="I10" s="15" t="n"/>
      <c r="J10" s="16" t="n"/>
      <c r="K10" s="17" t="n"/>
      <c r="L10" s="17" t="n"/>
      <c r="M10" s="12" t="n"/>
      <c r="N10" s="13" t="n"/>
      <c r="O10" s="13" t="n"/>
      <c r="P10" s="13" t="n"/>
      <c r="Q10" s="13" t="n"/>
      <c r="R10" s="21" t="n"/>
      <c r="S10" s="21" t="n"/>
      <c r="T10" s="14" t="n"/>
      <c r="U10" s="15" t="n"/>
      <c r="X10" s="51" t="n"/>
      <c r="Y10" s="51" t="n"/>
      <c r="Z10" s="51" t="n"/>
      <c r="AA10" s="43" t="n">
        <v>20</v>
      </c>
      <c r="AB10" s="66">
        <f>$AC$3+$AE$3*COS(AA10*PI()/180)</f>
        <v/>
      </c>
      <c r="AC10" s="66">
        <f>$AD$3+$AE$3*SIN(AA10*PI()/180)</f>
        <v/>
      </c>
      <c r="AD10" s="51" t="n"/>
      <c r="AE10" s="58" t="n"/>
      <c r="AF10" s="51" t="n"/>
      <c r="AG10" s="51" t="n"/>
      <c r="AH10" s="51" t="n"/>
      <c r="AI10" s="43" t="n">
        <v>20</v>
      </c>
      <c r="AJ10" s="66">
        <f>$AK$3+$AM$3*COS(AI10*PI()/180)</f>
        <v/>
      </c>
      <c r="AK10" s="66">
        <f>$AL$3+$AM$3*SIN(AI10*PI()/180)</f>
        <v/>
      </c>
      <c r="AL10" s="51" t="n"/>
      <c r="AM10" s="58" t="n"/>
      <c r="AN10" s="51" t="n"/>
      <c r="AO10" s="51" t="n"/>
      <c r="AP10" s="51" t="n"/>
      <c r="AQ10" s="43" t="n">
        <v>20</v>
      </c>
      <c r="AR10" s="66">
        <f>$AS$3+$AU$3*COS(AQ10*PI()/180)</f>
        <v/>
      </c>
      <c r="AS10" s="66">
        <f>$AT$3+$AU$3*SIN(AQ10*PI()/180)</f>
        <v/>
      </c>
      <c r="AT10" s="51" t="n"/>
      <c r="AU10" s="58" t="n"/>
      <c r="AV10" s="51" t="n"/>
      <c r="AW10" s="51" t="n"/>
      <c r="AX10" s="51" t="n"/>
      <c r="AY10" s="43" t="n">
        <v>20</v>
      </c>
      <c r="AZ10" s="66">
        <f>$BA$3+$BC$3*COS(AY10*PI()/180)</f>
        <v/>
      </c>
      <c r="BA10" s="66">
        <f>$BB$3+$BC$3*SIN(AY10*PI()/180)</f>
        <v/>
      </c>
      <c r="BB10" s="51" t="n"/>
      <c r="BC10" s="58" t="n"/>
      <c r="BE10" s="72" t="n"/>
      <c r="BF10" s="67" t="n"/>
    </row>
    <row r="11" ht="15" customHeight="1">
      <c r="A11" s="18">
        <f>M11</f>
        <v/>
      </c>
      <c r="B11" s="13" t="n"/>
      <c r="C11" s="13" t="n"/>
      <c r="D11" s="108" t="n"/>
      <c r="E11" s="13" t="n"/>
      <c r="F11" s="21" t="n"/>
      <c r="G11" s="21" t="n"/>
      <c r="H11" s="14" t="n"/>
      <c r="I11" s="15" t="n"/>
      <c r="J11" s="16" t="n"/>
      <c r="K11" s="17" t="n"/>
      <c r="L11" s="17" t="n"/>
      <c r="M11" s="18" t="inlineStr">
        <is>
          <t>Наименование и адрес заказчика: Переход трубопровода через р. Енисей</t>
        </is>
      </c>
      <c r="N11" s="13" t="n"/>
      <c r="O11" s="13" t="n"/>
      <c r="P11" s="13" t="n"/>
      <c r="Q11" s="13" t="n"/>
      <c r="R11" s="21" t="n"/>
      <c r="S11" s="21" t="n"/>
      <c r="T11" s="14" t="n"/>
      <c r="U11" s="15" t="n"/>
      <c r="X11" s="51" t="n"/>
      <c r="Y11" s="51" t="n"/>
      <c r="Z11" s="51" t="n"/>
      <c r="AA11" s="43" t="n">
        <v>25</v>
      </c>
      <c r="AB11" s="66">
        <f>$AC$3+$AE$3*COS(AA11*PI()/180)</f>
        <v/>
      </c>
      <c r="AC11" s="66">
        <f>$AD$3+$AE$3*SIN(AA11*PI()/180)</f>
        <v/>
      </c>
      <c r="AD11" s="51" t="n"/>
      <c r="AE11" s="58" t="n"/>
      <c r="AF11" s="51" t="n"/>
      <c r="AG11" s="51" t="n"/>
      <c r="AH11" s="51" t="n"/>
      <c r="AI11" s="43" t="n">
        <v>25</v>
      </c>
      <c r="AJ11" s="66">
        <f>$AK$3+$AM$3*COS(AI11*PI()/180)</f>
        <v/>
      </c>
      <c r="AK11" s="66">
        <f>$AL$3+$AM$3*SIN(AI11*PI()/180)</f>
        <v/>
      </c>
      <c r="AL11" s="51" t="n"/>
      <c r="AM11" s="58" t="n"/>
      <c r="AN11" s="51" t="n"/>
      <c r="AO11" s="51" t="n"/>
      <c r="AP11" s="51" t="n"/>
      <c r="AQ11" s="43" t="n">
        <v>25</v>
      </c>
      <c r="AR11" s="66">
        <f>$AS$3+$AU$3*COS(AQ11*PI()/180)</f>
        <v/>
      </c>
      <c r="AS11" s="66">
        <f>$AT$3+$AU$3*SIN(AQ11*PI()/180)</f>
        <v/>
      </c>
      <c r="AT11" s="51" t="n"/>
      <c r="AU11" s="58" t="n"/>
      <c r="AV11" s="51" t="n"/>
      <c r="AW11" s="51" t="n"/>
      <c r="AX11" s="51" t="n"/>
      <c r="AY11" s="43" t="n">
        <v>25</v>
      </c>
      <c r="AZ11" s="66">
        <f>$BA$3+$BC$3*COS(AY11*PI()/180)</f>
        <v/>
      </c>
      <c r="BA11" s="66">
        <f>$BB$3+$BC$3*SIN(AY11*PI()/180)</f>
        <v/>
      </c>
      <c r="BB11" s="51" t="n"/>
      <c r="BC11" s="58" t="n"/>
      <c r="BE11" s="67" t="n"/>
      <c r="BF11" s="67" t="n"/>
    </row>
    <row r="12" ht="15" customHeight="1">
      <c r="A12" s="11">
        <f>M12</f>
        <v/>
      </c>
      <c r="B12" s="19" t="n"/>
      <c r="C12" s="19" t="n"/>
      <c r="D12" s="11" t="n"/>
      <c r="E12" s="19" t="n"/>
      <c r="F12" s="19" t="n"/>
      <c r="G12" s="19" t="n"/>
      <c r="H12" s="19" t="n"/>
      <c r="I12" s="19" t="n"/>
      <c r="J12" s="19" t="n"/>
      <c r="K12" s="19" t="n"/>
      <c r="L12" s="19" t="n"/>
      <c r="M12" s="11" t="inlineStr">
        <is>
          <t>Наименование объекта: ООО Регионстрой</t>
        </is>
      </c>
      <c r="N12" s="19" t="n"/>
      <c r="O12" s="19" t="n"/>
      <c r="P12" s="19" t="n"/>
      <c r="Q12" s="19" t="n"/>
      <c r="R12" s="19" t="n"/>
      <c r="S12" s="19" t="n"/>
      <c r="T12" s="19" t="n"/>
      <c r="U12" s="19" t="n"/>
      <c r="V12" s="19" t="n"/>
      <c r="X12" s="51" t="n"/>
      <c r="Y12" s="51" t="n"/>
      <c r="Z12" s="51" t="n"/>
      <c r="AA12" s="43" t="n">
        <v>30</v>
      </c>
      <c r="AB12" s="66">
        <f>$AC$3+$AE$3*COS(AA12*PI()/180)</f>
        <v/>
      </c>
      <c r="AC12" s="66">
        <f>$AD$3+$AE$3*SIN(AA12*PI()/180)</f>
        <v/>
      </c>
      <c r="AD12" s="51" t="n"/>
      <c r="AE12" s="58" t="n"/>
      <c r="AF12" s="51" t="n"/>
      <c r="AG12" s="51" t="n"/>
      <c r="AH12" s="51" t="n"/>
      <c r="AI12" s="43" t="n">
        <v>30</v>
      </c>
      <c r="AJ12" s="66">
        <f>$AK$3+$AM$3*COS(AI12*PI()/180)</f>
        <v/>
      </c>
      <c r="AK12" s="66">
        <f>$AL$3+$AM$3*SIN(AI12*PI()/180)</f>
        <v/>
      </c>
      <c r="AL12" s="51" t="n"/>
      <c r="AM12" s="58" t="n"/>
      <c r="AN12" s="51" t="n"/>
      <c r="AO12" s="51" t="n"/>
      <c r="AP12" s="51" t="n"/>
      <c r="AQ12" s="43" t="n">
        <v>30</v>
      </c>
      <c r="AR12" s="66">
        <f>$AS$3+$AU$3*COS(AQ12*PI()/180)</f>
        <v/>
      </c>
      <c r="AS12" s="66">
        <f>$AT$3+$AU$3*SIN(AQ12*PI()/180)</f>
        <v/>
      </c>
      <c r="AT12" s="51" t="n"/>
      <c r="AU12" s="58" t="n"/>
      <c r="AV12" s="51" t="n"/>
      <c r="AW12" s="51" t="n"/>
      <c r="AX12" s="51" t="n"/>
      <c r="AY12" s="43" t="n">
        <v>30</v>
      </c>
      <c r="AZ12" s="66">
        <f>$BA$3+$BC$3*COS(AY12*PI()/180)</f>
        <v/>
      </c>
      <c r="BA12" s="66">
        <f>$BB$3+$BC$3*SIN(AY12*PI()/180)</f>
        <v/>
      </c>
      <c r="BB12" s="51" t="n"/>
      <c r="BC12" s="58" t="n"/>
    </row>
    <row r="13" ht="15" customHeight="1">
      <c r="A13" s="18" t="inlineStr">
        <is>
          <t xml:space="preserve">Наименование используемого метода/методики: ГОСТ 12248.4-2020 </t>
        </is>
      </c>
      <c r="B13" s="13" t="n"/>
      <c r="C13" s="13" t="n"/>
      <c r="D13" s="13" t="n"/>
      <c r="E13" s="13" t="n"/>
      <c r="F13" s="21" t="n"/>
      <c r="G13" s="21" t="n"/>
      <c r="H13" s="20" t="n"/>
      <c r="I13" s="20" t="n"/>
      <c r="J13" s="20" t="n"/>
      <c r="K13" s="21" t="n"/>
      <c r="L13" s="21" t="n"/>
      <c r="M13" s="18" t="inlineStr">
        <is>
          <t xml:space="preserve">Наименование используемого метода/методики: ГОСТ 12248.3-2020 </t>
        </is>
      </c>
      <c r="N13" s="13" t="n"/>
      <c r="O13" s="13" t="n"/>
      <c r="P13" s="13" t="n"/>
      <c r="Q13" s="13" t="n"/>
      <c r="R13" s="21" t="n"/>
      <c r="S13" s="21" t="n"/>
      <c r="T13" s="20" t="n"/>
      <c r="U13" s="20" t="n"/>
      <c r="X13" s="51" t="n"/>
      <c r="Y13" s="51" t="n"/>
      <c r="Z13" s="51" t="n"/>
      <c r="AA13" s="43" t="n">
        <v>35</v>
      </c>
      <c r="AB13" s="66">
        <f>$AC$3+$AE$3*COS(AA13*PI()/180)</f>
        <v/>
      </c>
      <c r="AC13" s="66">
        <f>$AD$3+$AE$3*SIN(AA13*PI()/180)</f>
        <v/>
      </c>
      <c r="AD13" s="51" t="n"/>
      <c r="AE13" s="58" t="n"/>
      <c r="AF13" s="51" t="n"/>
      <c r="AG13" s="51" t="n"/>
      <c r="AH13" s="51" t="n"/>
      <c r="AI13" s="43" t="n">
        <v>35</v>
      </c>
      <c r="AJ13" s="66">
        <f>$AK$3+$AM$3*COS(AI13*PI()/180)</f>
        <v/>
      </c>
      <c r="AK13" s="66">
        <f>$AL$3+$AM$3*SIN(AI13*PI()/180)</f>
        <v/>
      </c>
      <c r="AL13" s="51" t="n"/>
      <c r="AM13" s="58" t="n"/>
      <c r="AN13" s="51" t="n"/>
      <c r="AO13" s="51" t="n"/>
      <c r="AP13" s="51" t="n"/>
      <c r="AQ13" s="43" t="n">
        <v>35</v>
      </c>
      <c r="AR13" s="66">
        <f>$AS$3+$AU$3*COS(AQ13*PI()/180)</f>
        <v/>
      </c>
      <c r="AS13" s="66">
        <f>$AT$3+$AU$3*SIN(AQ13*PI()/180)</f>
        <v/>
      </c>
      <c r="AT13" s="51" t="n"/>
      <c r="AU13" s="58" t="n"/>
      <c r="AV13" s="51" t="n"/>
      <c r="AW13" s="51" t="n"/>
      <c r="AX13" s="51" t="n"/>
      <c r="AY13" s="43" t="n">
        <v>35</v>
      </c>
      <c r="AZ13" s="66">
        <f>$BA$3+$BC$3*COS(AY13*PI()/180)</f>
        <v/>
      </c>
      <c r="BA13" s="66">
        <f>$BB$3+$BC$3*SIN(AY13*PI()/180)</f>
        <v/>
      </c>
      <c r="BB13" s="51" t="n"/>
      <c r="BC13" s="58" t="n"/>
    </row>
    <row r="14" ht="17.65" customHeight="1">
      <c r="A14" s="18" t="inlineStr">
        <is>
          <t>Условия проведения испытания: температура окружающей среды (18 - 25)0С, влажность воздуха (40 - 75)%</t>
        </is>
      </c>
      <c r="B14" s="13" t="n"/>
      <c r="C14" s="13" t="n"/>
      <c r="D14" s="13" t="n"/>
      <c r="E14" s="13" t="n"/>
      <c r="F14" s="21" t="n"/>
      <c r="G14" s="21" t="n"/>
      <c r="H14" s="16" t="n"/>
      <c r="I14" s="16" t="n"/>
      <c r="J14" s="22" t="n"/>
      <c r="K14" s="20" t="n"/>
      <c r="L14" s="20" t="n"/>
      <c r="M14" s="18" t="inlineStr">
        <is>
          <t>Условия проведения испытания: температура окружающей среды (18 - 25)0С, влажность воздуха (40 - 75)%</t>
        </is>
      </c>
      <c r="N14" s="13" t="n"/>
      <c r="O14" s="13" t="n"/>
      <c r="P14" s="13" t="n"/>
      <c r="Q14" s="13" t="n"/>
      <c r="R14" s="21" t="n"/>
      <c r="S14" s="21" t="n"/>
      <c r="T14" s="16" t="n"/>
      <c r="U14" s="16" t="n"/>
      <c r="X14" s="51" t="n"/>
      <c r="Y14" s="51" t="n"/>
      <c r="Z14" s="51" t="n"/>
      <c r="AA14" s="43" t="n">
        <v>40</v>
      </c>
      <c r="AB14" s="66">
        <f>$AC$3+$AE$3*COS(AA14*PI()/180)</f>
        <v/>
      </c>
      <c r="AC14" s="66">
        <f>$AD$3+$AE$3*SIN(AA14*PI()/180)</f>
        <v/>
      </c>
      <c r="AD14" s="51" t="n"/>
      <c r="AE14" s="58" t="n"/>
      <c r="AF14" s="51" t="n"/>
      <c r="AG14" s="51" t="n"/>
      <c r="AH14" s="51" t="n"/>
      <c r="AI14" s="43" t="n">
        <v>40</v>
      </c>
      <c r="AJ14" s="66">
        <f>$AK$3+$AM$3*COS(AI14*PI()/180)</f>
        <v/>
      </c>
      <c r="AK14" s="66">
        <f>$AL$3+$AM$3*SIN(AI14*PI()/180)</f>
        <v/>
      </c>
      <c r="AL14" s="51" t="n"/>
      <c r="AM14" s="58" t="n"/>
      <c r="AN14" s="51" t="n"/>
      <c r="AO14" s="51" t="n"/>
      <c r="AP14" s="51" t="n"/>
      <c r="AQ14" s="43" t="n">
        <v>40</v>
      </c>
      <c r="AR14" s="66">
        <f>$AS$3+$AU$3*COS(AQ14*PI()/180)</f>
        <v/>
      </c>
      <c r="AS14" s="66">
        <f>$AT$3+$AU$3*SIN(AQ14*PI()/180)</f>
        <v/>
      </c>
      <c r="AT14" s="51" t="n"/>
      <c r="AU14" s="58" t="n"/>
      <c r="AV14" s="51" t="n"/>
      <c r="AW14" s="51" t="n"/>
      <c r="AX14" s="51" t="n"/>
      <c r="AY14" s="43" t="n">
        <v>40</v>
      </c>
      <c r="AZ14" s="66">
        <f>$BA$3+$BC$3*COS(AY14*PI()/180)</f>
        <v/>
      </c>
      <c r="BA14" s="66">
        <f>$BB$3+$BC$3*SIN(AY14*PI()/180)</f>
        <v/>
      </c>
      <c r="BB14" s="51" t="n"/>
      <c r="BC14" s="58" t="n"/>
    </row>
    <row r="15" ht="15" customHeight="1">
      <c r="A15" s="18">
        <f>M15</f>
        <v/>
      </c>
      <c r="B15" s="13" t="n"/>
      <c r="C15" s="13" t="n"/>
      <c r="D15" s="13" t="n"/>
      <c r="E15" s="13" t="n"/>
      <c r="F15" s="97" t="n"/>
      <c r="G15" s="21" t="n"/>
      <c r="H15" s="16" t="n"/>
      <c r="I15" s="16" t="n"/>
      <c r="J15" s="22" t="n"/>
      <c r="K15" s="20" t="n"/>
      <c r="L15" s="20" t="n"/>
      <c r="M15" s="18" t="inlineStr">
        <is>
          <t>Дата получение объекта подлежащего испытаниям: 23-12-2022</t>
        </is>
      </c>
      <c r="N15" s="13" t="n"/>
      <c r="O15" s="13" t="n"/>
      <c r="P15" s="13" t="n"/>
      <c r="Q15" s="98" t="n"/>
      <c r="R15" s="21" t="n"/>
      <c r="S15" s="21" t="n"/>
      <c r="T15" s="16" t="n"/>
      <c r="U15" s="16" t="n"/>
      <c r="X15" s="51" t="n"/>
      <c r="Y15" s="51" t="n"/>
      <c r="Z15" s="51" t="n"/>
      <c r="AA15" s="43" t="n">
        <v>45</v>
      </c>
      <c r="AB15" s="66">
        <f>$AC$3+$AE$3*COS(AA15*PI()/180)</f>
        <v/>
      </c>
      <c r="AC15" s="66">
        <f>$AD$3+$AE$3*SIN(AA15*PI()/180)</f>
        <v/>
      </c>
      <c r="AD15" s="51" t="n"/>
      <c r="AE15" s="58" t="n"/>
      <c r="AF15" s="51" t="n"/>
      <c r="AG15" s="51" t="n"/>
      <c r="AH15" s="51" t="n"/>
      <c r="AI15" s="43" t="n">
        <v>45</v>
      </c>
      <c r="AJ15" s="66">
        <f>$AK$3+$AM$3*COS(AI15*PI()/180)</f>
        <v/>
      </c>
      <c r="AK15" s="66">
        <f>$AL$3+$AM$3*SIN(AI15*PI()/180)</f>
        <v/>
      </c>
      <c r="AL15" s="51" t="n"/>
      <c r="AM15" s="58" t="n"/>
      <c r="AN15" s="51" t="n"/>
      <c r="AO15" s="51" t="n"/>
      <c r="AP15" s="51" t="n"/>
      <c r="AQ15" s="43" t="n">
        <v>45</v>
      </c>
      <c r="AR15" s="66">
        <f>$AS$3+$AU$3*COS(AQ15*PI()/180)</f>
        <v/>
      </c>
      <c r="AS15" s="66">
        <f>$AT$3+$AU$3*SIN(AQ15*PI()/180)</f>
        <v/>
      </c>
      <c r="AT15" s="51" t="n"/>
      <c r="AU15" s="58" t="n"/>
      <c r="AV15" s="51" t="n"/>
      <c r="AW15" s="51" t="n"/>
      <c r="AX15" s="51" t="n"/>
      <c r="AY15" s="43" t="n">
        <v>45</v>
      </c>
      <c r="AZ15" s="66">
        <f>$BA$3+$BC$3*COS(AY15*PI()/180)</f>
        <v/>
      </c>
      <c r="BA15" s="66">
        <f>$BB$3+$BC$3*SIN(AY15*PI()/180)</f>
        <v/>
      </c>
      <c r="BB15" s="51" t="n"/>
      <c r="BC15" s="58" t="n"/>
      <c r="BE15" s="73" t="n"/>
    </row>
    <row r="16" ht="15.6" customHeight="1">
      <c r="A16" s="18">
        <f>M16</f>
        <v/>
      </c>
      <c r="B16" s="13" t="n"/>
      <c r="C16" s="98" t="n"/>
      <c r="D16" s="13" t="n"/>
      <c r="G16" s="21" t="n"/>
      <c r="H16" s="157" t="n"/>
      <c r="I16" s="16" t="n"/>
      <c r="J16" s="17" t="n"/>
      <c r="K16" s="21" t="n"/>
      <c r="L16" s="21" t="n"/>
      <c r="M16" s="18" t="inlineStr">
        <is>
          <t>Дата испытания: 25.10.2022-19.11.2082</t>
        </is>
      </c>
      <c r="N16" s="13" t="n"/>
      <c r="O16" s="98" t="n"/>
      <c r="P16" s="13" t="n"/>
      <c r="Q16" s="13" t="n"/>
      <c r="R16" s="21" t="n"/>
      <c r="S16" s="21" t="n"/>
      <c r="T16" s="157" t="n"/>
      <c r="U16" s="16" t="n"/>
      <c r="X16" s="51" t="n"/>
      <c r="Y16" s="51" t="n"/>
      <c r="Z16" s="51" t="n"/>
      <c r="AA16" s="43" t="n">
        <v>50</v>
      </c>
      <c r="AB16" s="66">
        <f>$AC$3+$AE$3*COS(AA16*PI()/180)</f>
        <v/>
      </c>
      <c r="AC16" s="66">
        <f>$AD$3+$AE$3*SIN(AA16*PI()/180)</f>
        <v/>
      </c>
      <c r="AD16" s="51" t="n"/>
      <c r="AE16" s="58" t="n"/>
      <c r="AF16" s="51" t="n"/>
      <c r="AG16" s="51" t="n"/>
      <c r="AH16" s="51" t="n"/>
      <c r="AI16" s="43" t="n">
        <v>50</v>
      </c>
      <c r="AJ16" s="66">
        <f>$AK$3+$AM$3*COS(AI16*PI()/180)</f>
        <v/>
      </c>
      <c r="AK16" s="66">
        <f>$AL$3+$AM$3*SIN(AI16*PI()/180)</f>
        <v/>
      </c>
      <c r="AL16" s="51" t="n"/>
      <c r="AM16" s="58" t="n"/>
      <c r="AN16" s="51" t="n"/>
      <c r="AO16" s="51" t="n"/>
      <c r="AP16" s="51" t="n"/>
      <c r="AQ16" s="43" t="n">
        <v>50</v>
      </c>
      <c r="AR16" s="66">
        <f>$AS$3+$AU$3*COS(AQ16*PI()/180)</f>
        <v/>
      </c>
      <c r="AS16" s="66">
        <f>$AT$3+$AU$3*SIN(AQ16*PI()/180)</f>
        <v/>
      </c>
      <c r="AT16" s="51" t="n"/>
      <c r="AU16" s="58" t="n"/>
      <c r="AV16" s="51" t="n"/>
      <c r="AW16" s="51" t="n"/>
      <c r="AX16" s="51" t="n"/>
      <c r="AY16" s="43" t="n">
        <v>50</v>
      </c>
      <c r="AZ16" s="66">
        <f>$BA$3+$BC$3*COS(AY16*PI()/180)</f>
        <v/>
      </c>
      <c r="BA16" s="66">
        <f>$BB$3+$BC$3*SIN(AY16*PI()/180)</f>
        <v/>
      </c>
      <c r="BB16" s="51" t="n"/>
      <c r="BC16" s="58" t="n"/>
    </row>
    <row r="17" ht="15" customHeight="1">
      <c r="A17" s="23" t="n"/>
      <c r="B17" s="23" t="n"/>
      <c r="C17" s="23" t="n"/>
      <c r="D17" s="23" t="n"/>
      <c r="E17" s="23" t="n"/>
      <c r="F17" s="23" t="n"/>
      <c r="G17" s="23" t="n"/>
      <c r="H17" s="23" t="n"/>
      <c r="I17" s="23" t="n"/>
      <c r="J17" s="23" t="n"/>
      <c r="K17" s="23" t="n"/>
      <c r="L17" s="23" t="n"/>
      <c r="M17" s="23" t="n"/>
      <c r="N17" s="23" t="n"/>
      <c r="O17" s="23" t="n"/>
      <c r="P17" s="23" t="n"/>
      <c r="Q17" s="23" t="n"/>
      <c r="R17" s="23" t="n"/>
      <c r="S17" s="23" t="n"/>
      <c r="T17" s="23" t="n"/>
      <c r="U17" s="23" t="n"/>
      <c r="X17" s="51" t="n"/>
      <c r="Y17" s="51" t="n"/>
      <c r="Z17" s="51" t="n"/>
      <c r="AA17" s="43" t="n">
        <v>55</v>
      </c>
      <c r="AB17" s="66">
        <f>$AC$3+$AE$3*COS(AA17*PI()/180)</f>
        <v/>
      </c>
      <c r="AC17" s="66">
        <f>$AD$3+$AE$3*SIN(AA17*PI()/180)</f>
        <v/>
      </c>
      <c r="AD17" s="51" t="n"/>
      <c r="AE17" s="58" t="n"/>
      <c r="AF17" s="51" t="n"/>
      <c r="AG17" s="51" t="n"/>
      <c r="AH17" s="51" t="n"/>
      <c r="AI17" s="43" t="n">
        <v>55</v>
      </c>
      <c r="AJ17" s="66">
        <f>$AK$3+$AM$3*COS(AI17*PI()/180)</f>
        <v/>
      </c>
      <c r="AK17" s="66">
        <f>$AL$3+$AM$3*SIN(AI17*PI()/180)</f>
        <v/>
      </c>
      <c r="AL17" s="51" t="n"/>
      <c r="AM17" s="58" t="n"/>
      <c r="AN17" s="51" t="n"/>
      <c r="AO17" s="51" t="n"/>
      <c r="AP17" s="51" t="n"/>
      <c r="AQ17" s="43" t="n">
        <v>55</v>
      </c>
      <c r="AR17" s="66">
        <f>$AS$3+$AU$3*COS(AQ17*PI()/180)</f>
        <v/>
      </c>
      <c r="AS17" s="66">
        <f>$AT$3+$AU$3*SIN(AQ17*PI()/180)</f>
        <v/>
      </c>
      <c r="AT17" s="51" t="n"/>
      <c r="AU17" s="58" t="n"/>
      <c r="AV17" s="51" t="n"/>
      <c r="AW17" s="51" t="n"/>
      <c r="AX17" s="51" t="n"/>
      <c r="AY17" s="43" t="n">
        <v>55</v>
      </c>
      <c r="AZ17" s="66">
        <f>$BA$3+$BC$3*COS(AY17*PI()/180)</f>
        <v/>
      </c>
      <c r="BA17" s="66">
        <f>$BB$3+$BC$3*SIN(AY17*PI()/180)</f>
        <v/>
      </c>
      <c r="BB17" s="51" t="n"/>
      <c r="BC17" s="58" t="n"/>
    </row>
    <row r="18" ht="15" customHeight="1">
      <c r="A18" s="155" t="inlineStr">
        <is>
          <t>Испытание грунтов методом трехосного сжатия</t>
        </is>
      </c>
      <c r="L18" s="155" t="n"/>
      <c r="M18" s="155" t="inlineStr">
        <is>
          <t>Испытание грунтов методом трехосного сжатия</t>
        </is>
      </c>
      <c r="X18" s="51" t="n"/>
      <c r="Y18" s="51" t="n"/>
      <c r="Z18" s="51" t="n"/>
      <c r="AA18" s="43" t="n">
        <v>60</v>
      </c>
      <c r="AB18" s="66">
        <f>$AC$3+$AE$3*COS(AA18*PI()/180)</f>
        <v/>
      </c>
      <c r="AC18" s="66">
        <f>$AD$3+$AE$3*SIN(AA18*PI()/180)</f>
        <v/>
      </c>
      <c r="AD18" s="51" t="n"/>
      <c r="AE18" s="58" t="n"/>
      <c r="AF18" s="51" t="n"/>
      <c r="AG18" s="51" t="n"/>
      <c r="AH18" s="51" t="n"/>
      <c r="AI18" s="43" t="n">
        <v>60</v>
      </c>
      <c r="AJ18" s="66">
        <f>$AK$3+$AM$3*COS(AI18*PI()/180)</f>
        <v/>
      </c>
      <c r="AK18" s="66">
        <f>$AL$3+$AM$3*SIN(AI18*PI()/180)</f>
        <v/>
      </c>
      <c r="AL18" s="51" t="n"/>
      <c r="AM18" s="58" t="n"/>
      <c r="AN18" s="51" t="n"/>
      <c r="AO18" s="51" t="n"/>
      <c r="AP18" s="51" t="n"/>
      <c r="AQ18" s="43" t="n">
        <v>60</v>
      </c>
      <c r="AR18" s="66">
        <f>$AS$3+$AU$3*COS(AQ18*PI()/180)</f>
        <v/>
      </c>
      <c r="AS18" s="66">
        <f>$AT$3+$AU$3*SIN(AQ18*PI()/180)</f>
        <v/>
      </c>
      <c r="AT18" s="51" t="n"/>
      <c r="AU18" s="58" t="n"/>
      <c r="AV18" s="51" t="n"/>
      <c r="AW18" s="51" t="n"/>
      <c r="AX18" s="51" t="n"/>
      <c r="AY18" s="43" t="n">
        <v>60</v>
      </c>
      <c r="AZ18" s="66">
        <f>$BA$3+$BC$3*COS(AY18*PI()/180)</f>
        <v/>
      </c>
      <c r="BA18" s="66">
        <f>$BB$3+$BC$3*SIN(AY18*PI()/180)</f>
        <v/>
      </c>
      <c r="BB18" s="51" t="n"/>
      <c r="BC18" s="58" t="n"/>
    </row>
    <row r="19" ht="15" customHeight="1">
      <c r="A19" s="23" t="n"/>
      <c r="B19" s="23" t="n"/>
      <c r="C19" s="23" t="n"/>
      <c r="D19" s="23" t="n"/>
      <c r="E19" s="23" t="n"/>
      <c r="F19" s="23" t="n"/>
      <c r="G19" s="23" t="n"/>
      <c r="H19" s="23" t="n"/>
      <c r="I19" s="23" t="n"/>
      <c r="J19" s="23" t="n"/>
      <c r="K19" s="23" t="n"/>
      <c r="L19" s="23" t="n"/>
      <c r="M19" s="23" t="n"/>
      <c r="N19" s="23" t="n"/>
      <c r="O19" s="23" t="n"/>
      <c r="P19" s="23" t="n"/>
      <c r="Q19" s="23" t="n"/>
      <c r="R19" s="23" t="n"/>
      <c r="S19" s="23" t="n"/>
      <c r="T19" s="23" t="n"/>
      <c r="U19" s="23" t="n"/>
      <c r="X19" s="51" t="n"/>
      <c r="Y19" s="51" t="n"/>
      <c r="Z19" s="51" t="n"/>
      <c r="AA19" s="43" t="n">
        <v>65</v>
      </c>
      <c r="AB19" s="66">
        <f>$AC$3+$AE$3*COS(AA19*PI()/180)</f>
        <v/>
      </c>
      <c r="AC19" s="66">
        <f>$AD$3+$AE$3*SIN(AA19*PI()/180)</f>
        <v/>
      </c>
      <c r="AD19" s="51" t="n"/>
      <c r="AE19" s="58" t="n"/>
      <c r="AF19" s="51" t="n"/>
      <c r="AG19" s="51" t="n"/>
      <c r="AH19" s="51" t="n"/>
      <c r="AI19" s="43" t="n">
        <v>65</v>
      </c>
      <c r="AJ19" s="66">
        <f>$AK$3+$AM$3*COS(AI19*PI()/180)</f>
        <v/>
      </c>
      <c r="AK19" s="66">
        <f>$AL$3+$AM$3*SIN(AI19*PI()/180)</f>
        <v/>
      </c>
      <c r="AL19" s="51" t="n"/>
      <c r="AM19" s="58" t="n"/>
      <c r="AN19" s="51" t="n"/>
      <c r="AO19" s="51" t="n"/>
      <c r="AP19" s="51" t="n"/>
      <c r="AQ19" s="43" t="n">
        <v>65</v>
      </c>
      <c r="AR19" s="66">
        <f>$AS$3+$AU$3*COS(AQ19*PI()/180)</f>
        <v/>
      </c>
      <c r="AS19" s="66">
        <f>$AT$3+$AU$3*SIN(AQ19*PI()/180)</f>
        <v/>
      </c>
      <c r="AT19" s="51" t="n"/>
      <c r="AU19" s="58" t="n"/>
      <c r="AV19" s="51" t="n"/>
      <c r="AW19" s="51" t="n"/>
      <c r="AX19" s="51" t="n"/>
      <c r="AY19" s="43" t="n">
        <v>65</v>
      </c>
      <c r="AZ19" s="66">
        <f>$BA$3+$BC$3*COS(AY19*PI()/180)</f>
        <v/>
      </c>
      <c r="BA19" s="66">
        <f>$BB$3+$BC$3*SIN(AY19*PI()/180)</f>
        <v/>
      </c>
      <c r="BB19" s="51" t="n"/>
      <c r="BC19" s="58" t="n"/>
    </row>
    <row r="20" ht="16.9" customHeight="1">
      <c r="A20" s="24" t="inlineStr">
        <is>
          <t xml:space="preserve">Лабораторный номер: </t>
        </is>
      </c>
      <c r="B20" s="25" t="n"/>
      <c r="C20" s="35">
        <f>O20</f>
        <v/>
      </c>
      <c r="D20" s="25" t="n"/>
      <c r="E20" s="25" t="n"/>
      <c r="F20" s="25" t="n"/>
      <c r="G20" s="25" t="n"/>
      <c r="H20" s="26" t="inlineStr">
        <is>
          <t>We, д.е. =</t>
        </is>
      </c>
      <c r="I20" s="158">
        <f>U20</f>
        <v/>
      </c>
      <c r="J20" s="25" t="n"/>
      <c r="K20" s="25" t="n"/>
      <c r="L20" s="25" t="n"/>
      <c r="M20" s="24" t="inlineStr">
        <is>
          <t xml:space="preserve">Лабораторный номер: </t>
        </is>
      </c>
      <c r="N20" s="25" t="n"/>
      <c r="O20" s="35" t="inlineStr">
        <is>
          <t>1117</t>
        </is>
      </c>
      <c r="P20" s="25" t="n"/>
      <c r="Q20" s="25" t="n"/>
      <c r="R20" s="25" t="n"/>
      <c r="S20" s="25" t="n"/>
      <c r="T20" s="26" t="inlineStr">
        <is>
          <t>We, д.е. =</t>
        </is>
      </c>
      <c r="U20" s="158" t="n">
        <v>0.529499947</v>
      </c>
      <c r="X20" s="51" t="n"/>
      <c r="Y20" s="51" t="n"/>
      <c r="Z20" s="51" t="n"/>
      <c r="AA20" s="43" t="n">
        <v>70</v>
      </c>
      <c r="AB20" s="66">
        <f>$AC$3+$AE$3*COS(AA20*PI()/180)</f>
        <v/>
      </c>
      <c r="AC20" s="66">
        <f>$AD$3+$AE$3*SIN(AA20*PI()/180)</f>
        <v/>
      </c>
      <c r="AD20" s="51" t="n"/>
      <c r="AE20" s="58" t="n"/>
      <c r="AF20" s="51" t="n"/>
      <c r="AG20" s="51" t="n"/>
      <c r="AH20" s="51" t="n"/>
      <c r="AI20" s="43" t="n">
        <v>70</v>
      </c>
      <c r="AJ20" s="66">
        <f>$AK$3+$AM$3*COS(AI20*PI()/180)</f>
        <v/>
      </c>
      <c r="AK20" s="66">
        <f>$AL$3+$AM$3*SIN(AI20*PI()/180)</f>
        <v/>
      </c>
      <c r="AL20" s="51" t="n"/>
      <c r="AM20" s="58" t="n"/>
      <c r="AN20" s="51" t="n"/>
      <c r="AO20" s="51" t="n"/>
      <c r="AP20" s="51" t="n"/>
      <c r="AQ20" s="43" t="n">
        <v>70</v>
      </c>
      <c r="AR20" s="66">
        <f>$AS$3+$AU$3*COS(AQ20*PI()/180)</f>
        <v/>
      </c>
      <c r="AS20" s="66">
        <f>$AT$3+$AU$3*SIN(AQ20*PI()/180)</f>
        <v/>
      </c>
      <c r="AT20" s="51" t="n"/>
      <c r="AU20" s="58" t="n"/>
      <c r="AV20" s="51" t="n"/>
      <c r="AW20" s="51" t="n"/>
      <c r="AX20" s="51" t="n"/>
      <c r="AY20" s="43" t="n">
        <v>70</v>
      </c>
      <c r="AZ20" s="66">
        <f>$BA$3+$BC$3*COS(AY20*PI()/180)</f>
        <v/>
      </c>
      <c r="BA20" s="66">
        <f>$BB$3+$BC$3*SIN(AY20*PI()/180)</f>
        <v/>
      </c>
      <c r="BB20" s="51" t="n"/>
      <c r="BC20" s="58" t="n"/>
    </row>
    <row r="21" ht="15" customHeight="1">
      <c r="A21" s="24" t="inlineStr">
        <is>
          <t xml:space="preserve">Номер скважины: </t>
        </is>
      </c>
      <c r="B21" s="25" t="n"/>
      <c r="C21" s="35">
        <f>O21</f>
        <v/>
      </c>
      <c r="D21" s="25" t="n"/>
      <c r="E21" s="25" t="n"/>
      <c r="F21" s="25" t="n"/>
      <c r="G21" s="25" t="n"/>
      <c r="H21" s="26" t="inlineStr">
        <is>
          <t>ρ, г/см3 =</t>
        </is>
      </c>
      <c r="I21" s="158">
        <f>U21</f>
        <v/>
      </c>
      <c r="J21" s="25" t="n"/>
      <c r="K21" s="25" t="n"/>
      <c r="L21" s="25" t="n"/>
      <c r="M21" s="24" t="inlineStr">
        <is>
          <t xml:space="preserve">Номер скважины: </t>
        </is>
      </c>
      <c r="N21" s="25" t="n"/>
      <c r="O21" s="35" t="inlineStr">
        <is>
          <t>BH-033</t>
        </is>
      </c>
      <c r="P21" s="25" t="n"/>
      <c r="Q21" s="25" t="n"/>
      <c r="R21" s="25" t="n"/>
      <c r="S21" s="25" t="n"/>
      <c r="T21" s="26" t="inlineStr">
        <is>
          <t>ρ, г/см3 =</t>
        </is>
      </c>
      <c r="U21" s="107" t="n">
        <v>1.64</v>
      </c>
      <c r="X21" s="51" t="n"/>
      <c r="Y21" s="51" t="n"/>
      <c r="Z21" s="51" t="n"/>
      <c r="AA21" s="43" t="n">
        <v>75</v>
      </c>
      <c r="AB21" s="66">
        <f>$AC$3+$AE$3*COS(AA21*PI()/180)</f>
        <v/>
      </c>
      <c r="AC21" s="66">
        <f>$AD$3+$AE$3*SIN(AA21*PI()/180)</f>
        <v/>
      </c>
      <c r="AD21" s="51" t="n"/>
      <c r="AE21" s="58" t="n"/>
      <c r="AF21" s="51" t="n"/>
      <c r="AG21" s="51" t="n"/>
      <c r="AH21" s="51" t="n"/>
      <c r="AI21" s="43" t="n">
        <v>75</v>
      </c>
      <c r="AJ21" s="66">
        <f>$AK$3+$AM$3*COS(AI21*PI()/180)</f>
        <v/>
      </c>
      <c r="AK21" s="66">
        <f>$AL$3+$AM$3*SIN(AI21*PI()/180)</f>
        <v/>
      </c>
      <c r="AL21" s="51" t="n"/>
      <c r="AM21" s="58" t="n"/>
      <c r="AN21" s="51" t="n"/>
      <c r="AO21" s="51" t="n"/>
      <c r="AP21" s="51" t="n"/>
      <c r="AQ21" s="43" t="n">
        <v>75</v>
      </c>
      <c r="AR21" s="66">
        <f>$AS$3+$AU$3*COS(AQ21*PI()/180)</f>
        <v/>
      </c>
      <c r="AS21" s="66">
        <f>$AT$3+$AU$3*SIN(AQ21*PI()/180)</f>
        <v/>
      </c>
      <c r="AT21" s="51" t="n"/>
      <c r="AU21" s="58" t="n"/>
      <c r="AV21" s="51" t="n"/>
      <c r="AW21" s="51" t="n"/>
      <c r="AX21" s="51" t="n"/>
      <c r="AY21" s="43" t="n">
        <v>75</v>
      </c>
      <c r="AZ21" s="66">
        <f>$BA$3+$BC$3*COS(AY21*PI()/180)</f>
        <v/>
      </c>
      <c r="BA21" s="66">
        <f>$BB$3+$BC$3*SIN(AY21*PI()/180)</f>
        <v/>
      </c>
      <c r="BB21" s="51" t="n"/>
      <c r="BC21" s="58" t="n"/>
    </row>
    <row r="22" ht="16.9" customHeight="1">
      <c r="A22" s="24" t="inlineStr">
        <is>
          <t xml:space="preserve">Глубина отбора, м: </t>
        </is>
      </c>
      <c r="B22" s="25" t="n"/>
      <c r="C22" s="35">
        <f>O22</f>
        <v/>
      </c>
      <c r="D22" s="25" t="n"/>
      <c r="E22" s="25" t="n"/>
      <c r="F22" s="25" t="n"/>
      <c r="G22" s="25" t="n"/>
      <c r="H22" s="26" t="inlineStr">
        <is>
          <t>ρs, г/см3 =</t>
        </is>
      </c>
      <c r="I22" s="158">
        <f>U22</f>
        <v/>
      </c>
      <c r="J22" s="25" t="n"/>
      <c r="K22" s="25" t="n"/>
      <c r="L22" s="25" t="n"/>
      <c r="M22" s="24" t="inlineStr">
        <is>
          <t xml:space="preserve">Глубина отбора, м: </t>
        </is>
      </c>
      <c r="N22" s="25" t="n"/>
      <c r="O22" s="106" t="n">
        <v>1</v>
      </c>
      <c r="P22" s="25" t="n"/>
      <c r="Q22" s="25" t="n"/>
      <c r="R22" s="25" t="n"/>
      <c r="S22" s="25" t="n"/>
      <c r="T22" s="26" t="inlineStr">
        <is>
          <t>ρs, г/см3 =</t>
        </is>
      </c>
      <c r="U22" s="107" t="n">
        <v>2.72</v>
      </c>
      <c r="X22" s="51" t="n"/>
      <c r="Y22" s="51" t="n"/>
      <c r="Z22" s="51" t="n"/>
      <c r="AA22" s="43" t="n">
        <v>80</v>
      </c>
      <c r="AB22" s="66">
        <f>$AC$3+$AE$3*COS(AA22*PI()/180)</f>
        <v/>
      </c>
      <c r="AC22" s="66">
        <f>$AD$3+$AE$3*SIN(AA22*PI()/180)</f>
        <v/>
      </c>
      <c r="AD22" s="51" t="n"/>
      <c r="AE22" s="58" t="n"/>
      <c r="AF22" s="51" t="n"/>
      <c r="AG22" s="51" t="n"/>
      <c r="AH22" s="51" t="n"/>
      <c r="AI22" s="43" t="n">
        <v>80</v>
      </c>
      <c r="AJ22" s="66">
        <f>$AK$3+$AM$3*COS(AI22*PI()/180)</f>
        <v/>
      </c>
      <c r="AK22" s="66">
        <f>$AL$3+$AM$3*SIN(AI22*PI()/180)</f>
        <v/>
      </c>
      <c r="AL22" s="51" t="n"/>
      <c r="AM22" s="58" t="n"/>
      <c r="AN22" s="51" t="n"/>
      <c r="AO22" s="51" t="n"/>
      <c r="AP22" s="51" t="n"/>
      <c r="AQ22" s="43" t="n">
        <v>80</v>
      </c>
      <c r="AR22" s="66">
        <f>$AS$3+$AU$3*COS(AQ22*PI()/180)</f>
        <v/>
      </c>
      <c r="AS22" s="66">
        <f>$AT$3+$AU$3*SIN(AQ22*PI()/180)</f>
        <v/>
      </c>
      <c r="AT22" s="51" t="n"/>
      <c r="AU22" s="58" t="n"/>
      <c r="AV22" s="51" t="n"/>
      <c r="AW22" s="51" t="n"/>
      <c r="AX22" s="51" t="n"/>
      <c r="AY22" s="43" t="n">
        <v>80</v>
      </c>
      <c r="AZ22" s="66">
        <f>$BA$3+$BC$3*COS(AY22*PI()/180)</f>
        <v/>
      </c>
      <c r="BA22" s="66">
        <f>$BB$3+$BC$3*SIN(AY22*PI()/180)</f>
        <v/>
      </c>
      <c r="BB22" s="51" t="n"/>
      <c r="BC22" s="58" t="n"/>
    </row>
    <row r="23" ht="15.6" customHeight="1">
      <c r="A23" s="24" t="inlineStr">
        <is>
          <t xml:space="preserve">Наименование грунта: </t>
        </is>
      </c>
      <c r="B23" s="25" t="n"/>
      <c r="C23" s="35">
        <f>O23</f>
        <v/>
      </c>
      <c r="D23" s="25" t="n"/>
      <c r="E23" s="25" t="n"/>
      <c r="F23" s="25" t="n"/>
      <c r="G23" s="25" t="n"/>
      <c r="H23" s="26" t="inlineStr">
        <is>
          <t>e, д.е. =</t>
        </is>
      </c>
      <c r="I23" s="158">
        <f>U23</f>
        <v/>
      </c>
      <c r="J23" s="25" t="n"/>
      <c r="K23" s="25" t="n"/>
      <c r="L23" s="25" t="n"/>
      <c r="M23" s="24" t="inlineStr">
        <is>
          <t xml:space="preserve">Наименование грунта: </t>
        </is>
      </c>
      <c r="N23" s="25" t="n"/>
      <c r="O23" s="35" t="inlineStr">
        <is>
          <t>Суглинок, после оттаивания текучий, легкий песчанистый</t>
        </is>
      </c>
      <c r="P23" s="25" t="n"/>
      <c r="Q23" s="25" t="n"/>
      <c r="R23" s="25" t="n"/>
      <c r="S23" s="25" t="n"/>
      <c r="T23" s="26" t="inlineStr">
        <is>
          <t>e, д.е. =</t>
        </is>
      </c>
      <c r="U23" s="107" t="n">
        <v>1.536731619414635</v>
      </c>
      <c r="X23" s="51" t="n"/>
      <c r="Y23" s="51" t="n"/>
      <c r="Z23" s="51" t="n"/>
      <c r="AA23" s="43" t="n">
        <v>85</v>
      </c>
      <c r="AB23" s="66">
        <f>$AC$3+$AE$3*COS(AA23*PI()/180)</f>
        <v/>
      </c>
      <c r="AC23" s="66">
        <f>$AD$3+$AE$3*SIN(AA23*PI()/180)</f>
        <v/>
      </c>
      <c r="AD23" s="51" t="n"/>
      <c r="AE23" s="58" t="n"/>
      <c r="AF23" s="51" t="n"/>
      <c r="AG23" s="51" t="n"/>
      <c r="AH23" s="51" t="n"/>
      <c r="AI23" s="43" t="n">
        <v>85</v>
      </c>
      <c r="AJ23" s="66">
        <f>$AK$3+$AM$3*COS(AI23*PI()/180)</f>
        <v/>
      </c>
      <c r="AK23" s="66">
        <f>$AL$3+$AM$3*SIN(AI23*PI()/180)</f>
        <v/>
      </c>
      <c r="AL23" s="51" t="n"/>
      <c r="AM23" s="58" t="n"/>
      <c r="AN23" s="51" t="n"/>
      <c r="AO23" s="51" t="n"/>
      <c r="AP23" s="51" t="n"/>
      <c r="AQ23" s="43" t="n">
        <v>85</v>
      </c>
      <c r="AR23" s="66">
        <f>$AS$3+$AU$3*COS(AQ23*PI()/180)</f>
        <v/>
      </c>
      <c r="AS23" s="66">
        <f>$AT$3+$AU$3*SIN(AQ23*PI()/180)</f>
        <v/>
      </c>
      <c r="AT23" s="51" t="n"/>
      <c r="AU23" s="58" t="n"/>
      <c r="AV23" s="51" t="n"/>
      <c r="AW23" s="51" t="n"/>
      <c r="AX23" s="51" t="n"/>
      <c r="AY23" s="43" t="n">
        <v>85</v>
      </c>
      <c r="AZ23" s="66">
        <f>$BA$3+$BC$3*COS(AY23*PI()/180)</f>
        <v/>
      </c>
      <c r="BA23" s="66">
        <f>$BB$3+$BC$3*SIN(AY23*PI()/180)</f>
        <v/>
      </c>
      <c r="BB23" s="51" t="n"/>
      <c r="BC23" s="58" t="n"/>
    </row>
    <row r="24" ht="16.9" customHeight="1">
      <c r="A24" s="25" t="inlineStr">
        <is>
          <t>Схема проведения опыта:</t>
        </is>
      </c>
      <c r="B24" s="25" t="n"/>
      <c r="C24" s="35">
        <f>O24</f>
        <v/>
      </c>
      <c r="D24" s="25" t="n"/>
      <c r="E24" s="25" t="n"/>
      <c r="F24" s="25" t="n"/>
      <c r="G24" s="25" t="n"/>
      <c r="H24" s="26" t="inlineStr">
        <is>
          <t>IL, д.е. =</t>
        </is>
      </c>
      <c r="I24" s="158">
        <f>U24</f>
        <v/>
      </c>
      <c r="J24" s="99" t="n"/>
      <c r="K24" s="25" t="n"/>
      <c r="L24" s="25" t="n"/>
      <c r="M24" s="25" t="inlineStr">
        <is>
          <t>Схема проведения опыта:</t>
        </is>
      </c>
      <c r="N24" s="25" t="n"/>
      <c r="O24" s="35" t="inlineStr">
        <is>
          <t>КД</t>
        </is>
      </c>
      <c r="P24" s="25" t="n"/>
      <c r="Q24" s="25" t="n"/>
      <c r="R24" s="25" t="n"/>
      <c r="S24" s="25" t="n"/>
      <c r="T24" s="26" t="inlineStr">
        <is>
          <t>IL, д.е. =</t>
        </is>
      </c>
      <c r="U24" s="107" t="n">
        <v>3.679</v>
      </c>
      <c r="X24" s="51" t="n"/>
      <c r="Y24" s="51" t="n"/>
      <c r="Z24" s="51" t="n"/>
      <c r="AA24" s="43" t="n">
        <v>90</v>
      </c>
      <c r="AB24" s="66">
        <f>$AC$3+$AE$3*COS(AA24*PI()/180)</f>
        <v/>
      </c>
      <c r="AC24" s="66">
        <f>$AD$3+$AE$3*SIN(AA24*PI()/180)</f>
        <v/>
      </c>
      <c r="AD24" s="51" t="n"/>
      <c r="AE24" s="58" t="n"/>
      <c r="AF24" s="51" t="n"/>
      <c r="AG24" s="51" t="n"/>
      <c r="AH24" s="51" t="n"/>
      <c r="AI24" s="43" t="n">
        <v>90</v>
      </c>
      <c r="AJ24" s="66">
        <f>$AK$3+$AM$3*COS(AI24*PI()/180)</f>
        <v/>
      </c>
      <c r="AK24" s="66">
        <f>$AL$3+$AM$3*SIN(AI24*PI()/180)</f>
        <v/>
      </c>
      <c r="AL24" s="51" t="n"/>
      <c r="AM24" s="58" t="n"/>
      <c r="AN24" s="51" t="n"/>
      <c r="AO24" s="51" t="n"/>
      <c r="AP24" s="51" t="n"/>
      <c r="AQ24" s="43" t="n">
        <v>90</v>
      </c>
      <c r="AR24" s="66">
        <f>$AS$3+$AU$3*COS(AQ24*PI()/180)</f>
        <v/>
      </c>
      <c r="AS24" s="66">
        <f>$AT$3+$AU$3*SIN(AQ24*PI()/180)</f>
        <v/>
      </c>
      <c r="AT24" s="51" t="n"/>
      <c r="AU24" s="58" t="n"/>
      <c r="AV24" s="51" t="n"/>
      <c r="AW24" s="51" t="n"/>
      <c r="AX24" s="51" t="n"/>
      <c r="AY24" s="43" t="n">
        <v>90</v>
      </c>
      <c r="AZ24" s="66">
        <f>$BA$3+$BC$3*COS(AY24*PI()/180)</f>
        <v/>
      </c>
      <c r="BA24" s="66">
        <f>$BB$3+$BC$3*SIN(AY24*PI()/180)</f>
        <v/>
      </c>
      <c r="BB24" s="51" t="n"/>
      <c r="BC24" s="58" t="n"/>
    </row>
    <row r="25" ht="15" customHeight="1">
      <c r="A25" s="25" t="n"/>
      <c r="B25" s="25" t="n"/>
      <c r="C25" s="35" t="n"/>
      <c r="D25" s="25" t="n"/>
      <c r="E25" s="25" t="n"/>
      <c r="F25" s="25" t="n"/>
      <c r="G25" s="27" t="n"/>
      <c r="H25" s="25" t="n"/>
      <c r="I25" s="35" t="n"/>
      <c r="J25" s="25" t="n"/>
      <c r="K25" s="25" t="n"/>
      <c r="L25" s="25" t="n"/>
      <c r="M25" s="25" t="n"/>
      <c r="N25" s="25" t="n"/>
      <c r="O25" s="25" t="n"/>
      <c r="P25" s="25" t="n"/>
      <c r="Q25" s="25" t="n"/>
      <c r="R25" s="25" t="n"/>
      <c r="S25" s="27" t="n"/>
      <c r="T25" s="25" t="n"/>
      <c r="U25" s="25" t="n"/>
      <c r="X25" s="51" t="n"/>
      <c r="Y25" s="51" t="n"/>
      <c r="Z25" s="51" t="n"/>
      <c r="AA25" s="43" t="n">
        <v>95</v>
      </c>
      <c r="AB25" s="66">
        <f>$AC$3+$AE$3*COS(AA25*PI()/180)</f>
        <v/>
      </c>
      <c r="AC25" s="66">
        <f>$AD$3+$AE$3*SIN(AA25*PI()/180)</f>
        <v/>
      </c>
      <c r="AD25" s="51" t="n"/>
      <c r="AE25" s="58" t="n"/>
      <c r="AF25" s="51" t="n"/>
      <c r="AG25" s="51" t="n"/>
      <c r="AH25" s="51" t="n"/>
      <c r="AI25" s="43" t="n">
        <v>95</v>
      </c>
      <c r="AJ25" s="66">
        <f>$AK$3+$AM$3*COS(AI25*PI()/180)</f>
        <v/>
      </c>
      <c r="AK25" s="66">
        <f>$AL$3+$AM$3*SIN(AI25*PI()/180)</f>
        <v/>
      </c>
      <c r="AL25" s="51" t="n"/>
      <c r="AM25" s="58" t="n"/>
      <c r="AN25" s="51" t="n"/>
      <c r="AO25" s="51" t="n"/>
      <c r="AP25" s="51" t="n"/>
      <c r="AQ25" s="43" t="n">
        <v>95</v>
      </c>
      <c r="AR25" s="66">
        <f>$AS$3+$AU$3*COS(AQ25*PI()/180)</f>
        <v/>
      </c>
      <c r="AS25" s="66">
        <f>$AT$3+$AU$3*SIN(AQ25*PI()/180)</f>
        <v/>
      </c>
      <c r="AT25" s="51" t="n"/>
      <c r="AU25" s="58" t="n"/>
      <c r="AV25" s="51" t="n"/>
      <c r="AW25" s="51" t="n"/>
      <c r="AX25" s="51" t="n"/>
      <c r="AY25" s="43" t="n">
        <v>95</v>
      </c>
      <c r="AZ25" s="66">
        <f>$BA$3+$BC$3*COS(AY25*PI()/180)</f>
        <v/>
      </c>
      <c r="BA25" s="66">
        <f>$BB$3+$BC$3*SIN(AY25*PI()/180)</f>
        <v/>
      </c>
      <c r="BB25" s="51" t="n"/>
      <c r="BC25" s="58" t="n"/>
    </row>
    <row r="26" ht="15" customHeight="1">
      <c r="X26" s="51" t="n"/>
      <c r="Y26" s="51" t="n"/>
      <c r="Z26" s="51" t="n"/>
      <c r="AA26" s="43" t="n">
        <v>100</v>
      </c>
      <c r="AB26" s="66">
        <f>$AC$3+$AE$3*COS(AA26*PI()/180)</f>
        <v/>
      </c>
      <c r="AC26" s="66">
        <f>$AD$3+$AE$3*SIN(AA26*PI()/180)</f>
        <v/>
      </c>
      <c r="AD26" s="51" t="n"/>
      <c r="AE26" s="58" t="n"/>
      <c r="AF26" s="51" t="n"/>
      <c r="AG26" s="51" t="n"/>
      <c r="AH26" s="51" t="n"/>
      <c r="AI26" s="43" t="n">
        <v>100</v>
      </c>
      <c r="AJ26" s="66">
        <f>$AK$3+$AM$3*COS(AI26*PI()/180)</f>
        <v/>
      </c>
      <c r="AK26" s="66">
        <f>$AL$3+$AM$3*SIN(AI26*PI()/180)</f>
        <v/>
      </c>
      <c r="AL26" s="51" t="n"/>
      <c r="AM26" s="58" t="n"/>
      <c r="AN26" s="51" t="n"/>
      <c r="AO26" s="51" t="n"/>
      <c r="AP26" s="51" t="n"/>
      <c r="AQ26" s="43" t="n">
        <v>100</v>
      </c>
      <c r="AR26" s="66">
        <f>$AS$3+$AU$3*COS(AQ26*PI()/180)</f>
        <v/>
      </c>
      <c r="AS26" s="66">
        <f>$AT$3+$AU$3*SIN(AQ26*PI()/180)</f>
        <v/>
      </c>
      <c r="AT26" s="51" t="n"/>
      <c r="AU26" s="58" t="n"/>
      <c r="AV26" s="51" t="n"/>
      <c r="AW26" s="51" t="n"/>
      <c r="AX26" s="51" t="n"/>
      <c r="AY26" s="43" t="n">
        <v>100</v>
      </c>
      <c r="AZ26" s="66">
        <f>$BA$3+$BC$3*COS(AY26*PI()/180)</f>
        <v/>
      </c>
      <c r="BA26" s="66">
        <f>$BB$3+$BC$3*SIN(AY26*PI()/180)</f>
        <v/>
      </c>
      <c r="BB26" s="51" t="n"/>
      <c r="BC26" s="58" t="n"/>
    </row>
    <row r="27" ht="15" customHeight="1">
      <c r="A27" s="155" t="inlineStr">
        <is>
          <t xml:space="preserve">Результаты испытаний </t>
        </is>
      </c>
      <c r="L27" s="155" t="n"/>
      <c r="M27" s="155" t="inlineStr">
        <is>
          <t xml:space="preserve">Результаты испытаний </t>
        </is>
      </c>
      <c r="X27" s="51" t="n"/>
      <c r="Y27" s="51" t="n"/>
      <c r="Z27" s="51" t="n"/>
      <c r="AA27" s="43" t="n">
        <v>105</v>
      </c>
      <c r="AB27" s="66">
        <f>$AC$3+$AE$3*COS(AA27*PI()/180)</f>
        <v/>
      </c>
      <c r="AC27" s="66">
        <f>$AD$3+$AE$3*SIN(AA27*PI()/180)</f>
        <v/>
      </c>
      <c r="AD27" s="51" t="n"/>
      <c r="AE27" s="58" t="n"/>
      <c r="AF27" s="51" t="n"/>
      <c r="AG27" s="51" t="n"/>
      <c r="AH27" s="51" t="n"/>
      <c r="AI27" s="43" t="n">
        <v>105</v>
      </c>
      <c r="AJ27" s="66">
        <f>$AK$3+$AM$3*COS(AI27*PI()/180)</f>
        <v/>
      </c>
      <c r="AK27" s="66">
        <f>$AL$3+$AM$3*SIN(AI27*PI()/180)</f>
        <v/>
      </c>
      <c r="AL27" s="51" t="n"/>
      <c r="AM27" s="58" t="n"/>
      <c r="AN27" s="51" t="n"/>
      <c r="AO27" s="51" t="n"/>
      <c r="AP27" s="51" t="n"/>
      <c r="AQ27" s="43" t="n">
        <v>105</v>
      </c>
      <c r="AR27" s="66">
        <f>$AS$3+$AU$3*COS(AQ27*PI()/180)</f>
        <v/>
      </c>
      <c r="AS27" s="66">
        <f>$AT$3+$AU$3*SIN(AQ27*PI()/180)</f>
        <v/>
      </c>
      <c r="AT27" s="51" t="n"/>
      <c r="AU27" s="58" t="n"/>
      <c r="AV27" s="51" t="n"/>
      <c r="AW27" s="51" t="n"/>
      <c r="AX27" s="51" t="n"/>
      <c r="AY27" s="43" t="n">
        <v>105</v>
      </c>
      <c r="AZ27" s="66">
        <f>$BA$3+$BC$3*COS(AY27*PI()/180)</f>
        <v/>
      </c>
      <c r="BA27" s="66">
        <f>$BB$3+$BC$3*SIN(AY27*PI()/180)</f>
        <v/>
      </c>
      <c r="BB27" s="51" t="n"/>
      <c r="BC27" s="58" t="n"/>
    </row>
    <row r="28" ht="15" customHeight="1">
      <c r="X28" s="51" t="n"/>
      <c r="Y28" s="51" t="n"/>
      <c r="Z28" s="51" t="n"/>
      <c r="AA28" s="43" t="n">
        <v>110</v>
      </c>
      <c r="AB28" s="66">
        <f>$AC$3+$AE$3*COS(AA28*PI()/180)</f>
        <v/>
      </c>
      <c r="AC28" s="66">
        <f>$AD$3+$AE$3*SIN(AA28*PI()/180)</f>
        <v/>
      </c>
      <c r="AD28" s="51" t="n"/>
      <c r="AE28" s="58" t="n"/>
      <c r="AF28" s="51" t="n"/>
      <c r="AG28" s="51" t="n"/>
      <c r="AH28" s="51" t="n"/>
      <c r="AI28" s="43" t="n">
        <v>110</v>
      </c>
      <c r="AJ28" s="66">
        <f>$AK$3+$AM$3*COS(AI28*PI()/180)</f>
        <v/>
      </c>
      <c r="AK28" s="66">
        <f>$AL$3+$AM$3*SIN(AI28*PI()/180)</f>
        <v/>
      </c>
      <c r="AL28" s="51" t="n"/>
      <c r="AM28" s="58" t="n"/>
      <c r="AN28" s="51" t="n"/>
      <c r="AO28" s="51" t="n"/>
      <c r="AP28" s="51" t="n"/>
      <c r="AQ28" s="43" t="n">
        <v>110</v>
      </c>
      <c r="AR28" s="66">
        <f>$AS$3+$AU$3*COS(AQ28*PI()/180)</f>
        <v/>
      </c>
      <c r="AS28" s="66">
        <f>$AT$3+$AU$3*SIN(AQ28*PI()/180)</f>
        <v/>
      </c>
      <c r="AT28" s="51" t="n"/>
      <c r="AU28" s="58" t="n"/>
      <c r="AV28" s="51" t="n"/>
      <c r="AW28" s="51" t="n"/>
      <c r="AX28" s="51" t="n"/>
      <c r="AY28" s="43" t="n">
        <v>110</v>
      </c>
      <c r="AZ28" s="66">
        <f>$BA$3+$BC$3*COS(AY28*PI()/180)</f>
        <v/>
      </c>
      <c r="BA28" s="66">
        <f>$BB$3+$BC$3*SIN(AY28*PI()/180)</f>
        <v/>
      </c>
      <c r="BB28" s="51" t="n"/>
      <c r="BC28" s="58" t="n"/>
    </row>
    <row r="29" ht="15" customHeight="1">
      <c r="X29" s="51" t="n"/>
      <c r="Y29" s="51" t="n"/>
      <c r="Z29" s="51" t="n"/>
      <c r="AA29" s="43" t="n">
        <v>115</v>
      </c>
      <c r="AB29" s="66">
        <f>$AC$3+$AE$3*COS(AA29*PI()/180)</f>
        <v/>
      </c>
      <c r="AC29" s="66">
        <f>$AD$3+$AE$3*SIN(AA29*PI()/180)</f>
        <v/>
      </c>
      <c r="AD29" s="51" t="n"/>
      <c r="AE29" s="58" t="n"/>
      <c r="AF29" s="51" t="n"/>
      <c r="AG29" s="51" t="n"/>
      <c r="AH29" s="51" t="n"/>
      <c r="AI29" s="43" t="n">
        <v>115</v>
      </c>
      <c r="AJ29" s="66">
        <f>$AK$3+$AM$3*COS(AI29*PI()/180)</f>
        <v/>
      </c>
      <c r="AK29" s="66">
        <f>$AL$3+$AM$3*SIN(AI29*PI()/180)</f>
        <v/>
      </c>
      <c r="AL29" s="51" t="n"/>
      <c r="AM29" s="58" t="n"/>
      <c r="AN29" s="51" t="n"/>
      <c r="AO29" s="51" t="n"/>
      <c r="AP29" s="51" t="n"/>
      <c r="AQ29" s="43" t="n">
        <v>115</v>
      </c>
      <c r="AR29" s="66">
        <f>$AS$3+$AU$3*COS(AQ29*PI()/180)</f>
        <v/>
      </c>
      <c r="AS29" s="66">
        <f>$AT$3+$AU$3*SIN(AQ29*PI()/180)</f>
        <v/>
      </c>
      <c r="AT29" s="51" t="n"/>
      <c r="AU29" s="58" t="n"/>
      <c r="AV29" s="51" t="n"/>
      <c r="AW29" s="51" t="n"/>
      <c r="AX29" s="51" t="n"/>
      <c r="AY29" s="43" t="n">
        <v>115</v>
      </c>
      <c r="AZ29" s="66">
        <f>$BA$3+$BC$3*COS(AY29*PI()/180)</f>
        <v/>
      </c>
      <c r="BA29" s="66">
        <f>$BB$3+$BC$3*SIN(AY29*PI()/180)</f>
        <v/>
      </c>
      <c r="BB29" s="51" t="n"/>
      <c r="BC29" s="58" t="n"/>
    </row>
    <row r="30" ht="15.6" customHeight="1">
      <c r="X30" s="51" t="n"/>
      <c r="Y30" s="51" t="n"/>
      <c r="Z30" s="51" t="n"/>
      <c r="AA30" s="43" t="n">
        <v>120</v>
      </c>
      <c r="AB30" s="66">
        <f>$AC$3+$AE$3*COS(AA30*PI()/180)</f>
        <v/>
      </c>
      <c r="AC30" s="66">
        <f>$AD$3+$AE$3*SIN(AA30*PI()/180)</f>
        <v/>
      </c>
      <c r="AD30" s="51" t="n"/>
      <c r="AE30" s="58" t="n"/>
      <c r="AF30" s="51" t="n"/>
      <c r="AG30" s="51" t="n"/>
      <c r="AH30" s="51" t="n"/>
      <c r="AI30" s="43" t="n">
        <v>120</v>
      </c>
      <c r="AJ30" s="66">
        <f>$AK$3+$AM$3*COS(AI30*PI()/180)</f>
        <v/>
      </c>
      <c r="AK30" s="66">
        <f>$AL$3+$AM$3*SIN(AI30*PI()/180)</f>
        <v/>
      </c>
      <c r="AL30" s="51" t="n"/>
      <c r="AM30" s="58" t="n"/>
      <c r="AN30" s="51" t="n"/>
      <c r="AO30" s="51" t="n"/>
      <c r="AP30" s="51" t="n"/>
      <c r="AQ30" s="43" t="n">
        <v>120</v>
      </c>
      <c r="AR30" s="66">
        <f>$AS$3+$AU$3*COS(AQ30*PI()/180)</f>
        <v/>
      </c>
      <c r="AS30" s="66">
        <f>$AT$3+$AU$3*SIN(AQ30*PI()/180)</f>
        <v/>
      </c>
      <c r="AT30" s="51" t="n"/>
      <c r="AU30" s="58" t="n"/>
      <c r="AV30" s="51" t="n"/>
      <c r="AW30" s="51" t="n"/>
      <c r="AX30" s="51" t="n"/>
      <c r="AY30" s="43" t="n">
        <v>120</v>
      </c>
      <c r="AZ30" s="66">
        <f>$BA$3+$BC$3*COS(AY30*PI()/180)</f>
        <v/>
      </c>
      <c r="BA30" s="66">
        <f>$BB$3+$BC$3*SIN(AY30*PI()/180)</f>
        <v/>
      </c>
      <c r="BB30" s="51" t="n"/>
      <c r="BC30" s="58" t="n"/>
    </row>
    <row r="31" ht="15" customHeight="1">
      <c r="X31" s="51" t="n"/>
      <c r="Y31" s="51" t="n"/>
      <c r="Z31" s="51" t="n"/>
      <c r="AA31" s="43" t="n">
        <v>125</v>
      </c>
      <c r="AB31" s="66">
        <f>$AC$3+$AE$3*COS(AA31*PI()/180)</f>
        <v/>
      </c>
      <c r="AC31" s="66">
        <f>$AD$3+$AE$3*SIN(AA31*PI()/180)</f>
        <v/>
      </c>
      <c r="AD31" s="51" t="n"/>
      <c r="AE31" s="58" t="n"/>
      <c r="AF31" s="51" t="n"/>
      <c r="AG31" s="51" t="n"/>
      <c r="AH31" s="51" t="n"/>
      <c r="AI31" s="43" t="n">
        <v>125</v>
      </c>
      <c r="AJ31" s="66">
        <f>$AK$3+$AM$3*COS(AI31*PI()/180)</f>
        <v/>
      </c>
      <c r="AK31" s="66">
        <f>$AL$3+$AM$3*SIN(AI31*PI()/180)</f>
        <v/>
      </c>
      <c r="AL31" s="51" t="n"/>
      <c r="AM31" s="58" t="n"/>
      <c r="AN31" s="51" t="n"/>
      <c r="AO31" s="51" t="n"/>
      <c r="AP31" s="51" t="n"/>
      <c r="AQ31" s="43" t="n">
        <v>125</v>
      </c>
      <c r="AR31" s="66">
        <f>$AS$3+$AU$3*COS(AQ31*PI()/180)</f>
        <v/>
      </c>
      <c r="AS31" s="66">
        <f>$AT$3+$AU$3*SIN(AQ31*PI()/180)</f>
        <v/>
      </c>
      <c r="AT31" s="51" t="n"/>
      <c r="AU31" s="58" t="n"/>
      <c r="AV31" s="51" t="n"/>
      <c r="AW31" s="51" t="n"/>
      <c r="AX31" s="51" t="n"/>
      <c r="AY31" s="43" t="n">
        <v>125</v>
      </c>
      <c r="AZ31" s="66">
        <f>$BA$3+$BC$3*COS(AY31*PI()/180)</f>
        <v/>
      </c>
      <c r="BA31" s="66">
        <f>$BB$3+$BC$3*SIN(AY31*PI()/180)</f>
        <v/>
      </c>
      <c r="BB31" s="51" t="n"/>
      <c r="BC31" s="58" t="n"/>
    </row>
    <row r="32" ht="15" customHeight="1">
      <c r="X32" s="51" t="n"/>
      <c r="Y32" s="51" t="n"/>
      <c r="Z32" s="51" t="n"/>
      <c r="AA32" s="43" t="n">
        <v>130</v>
      </c>
      <c r="AB32" s="66">
        <f>$AC$3+$AE$3*COS(AA32*PI()/180)</f>
        <v/>
      </c>
      <c r="AC32" s="66">
        <f>$AD$3+$AE$3*SIN(AA32*PI()/180)</f>
        <v/>
      </c>
      <c r="AD32" s="51" t="n"/>
      <c r="AE32" s="58" t="n"/>
      <c r="AF32" s="51" t="n"/>
      <c r="AG32" s="51" t="n"/>
      <c r="AH32" s="51" t="n"/>
      <c r="AI32" s="43" t="n">
        <v>130</v>
      </c>
      <c r="AJ32" s="66">
        <f>$AK$3+$AM$3*COS(AI32*PI()/180)</f>
        <v/>
      </c>
      <c r="AK32" s="66">
        <f>$AL$3+$AM$3*SIN(AI32*PI()/180)</f>
        <v/>
      </c>
      <c r="AL32" s="51" t="n"/>
      <c r="AM32" s="58" t="n"/>
      <c r="AN32" s="51" t="n"/>
      <c r="AO32" s="51" t="n"/>
      <c r="AP32" s="51" t="n"/>
      <c r="AQ32" s="43" t="n">
        <v>130</v>
      </c>
      <c r="AR32" s="66">
        <f>$AS$3+$AU$3*COS(AQ32*PI()/180)</f>
        <v/>
      </c>
      <c r="AS32" s="66">
        <f>$AT$3+$AU$3*SIN(AQ32*PI()/180)</f>
        <v/>
      </c>
      <c r="AT32" s="51" t="n"/>
      <c r="AU32" s="58" t="n"/>
      <c r="AV32" s="51" t="n"/>
      <c r="AW32" s="51" t="n"/>
      <c r="AX32" s="51" t="n"/>
      <c r="AY32" s="43" t="n">
        <v>130</v>
      </c>
      <c r="AZ32" s="66">
        <f>$BA$3+$BC$3*COS(AY32*PI()/180)</f>
        <v/>
      </c>
      <c r="BA32" s="66">
        <f>$BB$3+$BC$3*SIN(AY32*PI()/180)</f>
        <v/>
      </c>
      <c r="BB32" s="51" t="n"/>
      <c r="BC32" s="58" t="n"/>
    </row>
    <row r="33" ht="15" customHeight="1">
      <c r="X33" s="51" t="n"/>
      <c r="Y33" s="51" t="n"/>
      <c r="Z33" s="51" t="n"/>
      <c r="AA33" s="43" t="n">
        <v>135</v>
      </c>
      <c r="AB33" s="66">
        <f>$AC$3+$AE$3*COS(AA33*PI()/180)</f>
        <v/>
      </c>
      <c r="AC33" s="66">
        <f>$AD$3+$AE$3*SIN(AA33*PI()/180)</f>
        <v/>
      </c>
      <c r="AD33" s="51" t="n"/>
      <c r="AE33" s="58" t="n"/>
      <c r="AF33" s="51" t="n"/>
      <c r="AG33" s="51" t="n"/>
      <c r="AH33" s="51" t="n"/>
      <c r="AI33" s="43" t="n">
        <v>135</v>
      </c>
      <c r="AJ33" s="66">
        <f>$AK$3+$AM$3*COS(AI33*PI()/180)</f>
        <v/>
      </c>
      <c r="AK33" s="66">
        <f>$AL$3+$AM$3*SIN(AI33*PI()/180)</f>
        <v/>
      </c>
      <c r="AL33" s="51" t="n"/>
      <c r="AM33" s="58" t="n"/>
      <c r="AN33" s="51" t="n"/>
      <c r="AO33" s="51" t="n"/>
      <c r="AP33" s="51" t="n"/>
      <c r="AQ33" s="43" t="n">
        <v>135</v>
      </c>
      <c r="AR33" s="66">
        <f>$AS$3+$AU$3*COS(AQ33*PI()/180)</f>
        <v/>
      </c>
      <c r="AS33" s="66">
        <f>$AT$3+$AU$3*SIN(AQ33*PI()/180)</f>
        <v/>
      </c>
      <c r="AT33" s="51" t="n"/>
      <c r="AU33" s="58" t="n"/>
      <c r="AV33" s="51" t="n"/>
      <c r="AW33" s="51" t="n"/>
      <c r="AX33" s="51" t="n"/>
      <c r="AY33" s="43" t="n">
        <v>135</v>
      </c>
      <c r="AZ33" s="66">
        <f>$BA$3+$BC$3*COS(AY33*PI()/180)</f>
        <v/>
      </c>
      <c r="BA33" s="66">
        <f>$BB$3+$BC$3*SIN(AY33*PI()/180)</f>
        <v/>
      </c>
      <c r="BB33" s="51" t="n"/>
      <c r="BC33" s="58" t="n"/>
    </row>
    <row r="34" ht="15" customHeight="1">
      <c r="X34" s="51" t="n"/>
      <c r="Y34" s="51" t="n"/>
      <c r="Z34" s="51" t="n"/>
      <c r="AA34" s="43" t="n">
        <v>140</v>
      </c>
      <c r="AB34" s="66">
        <f>$AC$3+$AE$3*COS(AA34*PI()/180)</f>
        <v/>
      </c>
      <c r="AC34" s="66">
        <f>$AD$3+$AE$3*SIN(AA34*PI()/180)</f>
        <v/>
      </c>
      <c r="AD34" s="51" t="n"/>
      <c r="AE34" s="58" t="n"/>
      <c r="AF34" s="51" t="n"/>
      <c r="AG34" s="51" t="n"/>
      <c r="AH34" s="51" t="n"/>
      <c r="AI34" s="43" t="n">
        <v>140</v>
      </c>
      <c r="AJ34" s="66">
        <f>$AK$3+$AM$3*COS(AI34*PI()/180)</f>
        <v/>
      </c>
      <c r="AK34" s="66">
        <f>$AL$3+$AM$3*SIN(AI34*PI()/180)</f>
        <v/>
      </c>
      <c r="AL34" s="51" t="n"/>
      <c r="AM34" s="58" t="n"/>
      <c r="AN34" s="51" t="n"/>
      <c r="AO34" s="51" t="n"/>
      <c r="AP34" s="51" t="n"/>
      <c r="AQ34" s="43" t="n">
        <v>140</v>
      </c>
      <c r="AR34" s="66">
        <f>$AS$3+$AU$3*COS(AQ34*PI()/180)</f>
        <v/>
      </c>
      <c r="AS34" s="66">
        <f>$AT$3+$AU$3*SIN(AQ34*PI()/180)</f>
        <v/>
      </c>
      <c r="AT34" s="51" t="n"/>
      <c r="AU34" s="58" t="n"/>
      <c r="AV34" s="51" t="n"/>
      <c r="AW34" s="51" t="n"/>
      <c r="AX34" s="51" t="n"/>
      <c r="AY34" s="43" t="n">
        <v>140</v>
      </c>
      <c r="AZ34" s="66">
        <f>$BA$3+$BC$3*COS(AY34*PI()/180)</f>
        <v/>
      </c>
      <c r="BA34" s="66">
        <f>$BB$3+$BC$3*SIN(AY34*PI()/180)</f>
        <v/>
      </c>
      <c r="BB34" s="51" t="n"/>
      <c r="BC34" s="58" t="n"/>
    </row>
    <row r="35" ht="15" customHeight="1">
      <c r="X35" s="51" t="n"/>
      <c r="Y35" s="51" t="n"/>
      <c r="Z35" s="51" t="n"/>
      <c r="AA35" s="43" t="n">
        <v>145</v>
      </c>
      <c r="AB35" s="66">
        <f>$AC$3+$AE$3*COS(AA35*PI()/180)</f>
        <v/>
      </c>
      <c r="AC35" s="66">
        <f>$AD$3+$AE$3*SIN(AA35*PI()/180)</f>
        <v/>
      </c>
      <c r="AD35" s="51" t="n"/>
      <c r="AE35" s="58" t="n"/>
      <c r="AF35" s="51" t="n"/>
      <c r="AG35" s="51" t="n"/>
      <c r="AH35" s="51" t="n"/>
      <c r="AI35" s="43" t="n">
        <v>145</v>
      </c>
      <c r="AJ35" s="66">
        <f>$AK$3+$AM$3*COS(AI35*PI()/180)</f>
        <v/>
      </c>
      <c r="AK35" s="66">
        <f>$AL$3+$AM$3*SIN(AI35*PI()/180)</f>
        <v/>
      </c>
      <c r="AL35" s="51" t="n"/>
      <c r="AM35" s="58" t="n"/>
      <c r="AN35" s="51" t="n"/>
      <c r="AO35" s="51" t="n"/>
      <c r="AP35" s="51" t="n"/>
      <c r="AQ35" s="43" t="n">
        <v>145</v>
      </c>
      <c r="AR35" s="66">
        <f>$AS$3+$AU$3*COS(AQ35*PI()/180)</f>
        <v/>
      </c>
      <c r="AS35" s="66">
        <f>$AT$3+$AU$3*SIN(AQ35*PI()/180)</f>
        <v/>
      </c>
      <c r="AT35" s="51" t="n"/>
      <c r="AU35" s="58" t="n"/>
      <c r="AV35" s="51" t="n"/>
      <c r="AW35" s="51" t="n"/>
      <c r="AX35" s="51" t="n"/>
      <c r="AY35" s="43" t="n">
        <v>145</v>
      </c>
      <c r="AZ35" s="66">
        <f>$BA$3+$BC$3*COS(AY35*PI()/180)</f>
        <v/>
      </c>
      <c r="BA35" s="66">
        <f>$BB$3+$BC$3*SIN(AY35*PI()/180)</f>
        <v/>
      </c>
      <c r="BB35" s="51" t="n"/>
      <c r="BC35" s="58" t="n"/>
    </row>
    <row r="36" ht="15" customHeight="1">
      <c r="X36" s="51" t="n"/>
      <c r="Y36" s="51" t="n"/>
      <c r="Z36" s="51" t="n"/>
      <c r="AA36" s="43" t="n">
        <v>150</v>
      </c>
      <c r="AB36" s="66">
        <f>$AC$3+$AE$3*COS(AA36*PI()/180)</f>
        <v/>
      </c>
      <c r="AC36" s="66">
        <f>$AD$3+$AE$3*SIN(AA36*PI()/180)</f>
        <v/>
      </c>
      <c r="AD36" s="51" t="n"/>
      <c r="AE36" s="58" t="n"/>
      <c r="AF36" s="51" t="n"/>
      <c r="AG36" s="51" t="n"/>
      <c r="AH36" s="51" t="n"/>
      <c r="AI36" s="43" t="n">
        <v>150</v>
      </c>
      <c r="AJ36" s="66">
        <f>$AK$3+$AM$3*COS(AI36*PI()/180)</f>
        <v/>
      </c>
      <c r="AK36" s="66">
        <f>$AL$3+$AM$3*SIN(AI36*PI()/180)</f>
        <v/>
      </c>
      <c r="AL36" s="51" t="n"/>
      <c r="AM36" s="58" t="n"/>
      <c r="AN36" s="51" t="n"/>
      <c r="AO36" s="51" t="n"/>
      <c r="AP36" s="51" t="n"/>
      <c r="AQ36" s="43" t="n">
        <v>150</v>
      </c>
      <c r="AR36" s="66">
        <f>$AS$3+$AU$3*COS(AQ36*PI()/180)</f>
        <v/>
      </c>
      <c r="AS36" s="66">
        <f>$AT$3+$AU$3*SIN(AQ36*PI()/180)</f>
        <v/>
      </c>
      <c r="AT36" s="51" t="n"/>
      <c r="AU36" s="58" t="n"/>
      <c r="AV36" s="51" t="n"/>
      <c r="AW36" s="51" t="n"/>
      <c r="AX36" s="51" t="n"/>
      <c r="AY36" s="43" t="n">
        <v>150</v>
      </c>
      <c r="AZ36" s="66">
        <f>$BA$3+$BC$3*COS(AY36*PI()/180)</f>
        <v/>
      </c>
      <c r="BA36" s="66">
        <f>$BB$3+$BC$3*SIN(AY36*PI()/180)</f>
        <v/>
      </c>
      <c r="BB36" s="51" t="n"/>
      <c r="BC36" s="58" t="n"/>
    </row>
    <row r="37" ht="15" customHeight="1">
      <c r="X37" s="51" t="n"/>
      <c r="Y37" s="51" t="n"/>
      <c r="Z37" s="51" t="n"/>
      <c r="AA37" s="43" t="n">
        <v>155</v>
      </c>
      <c r="AB37" s="66">
        <f>$AC$3+$AE$3*COS(AA37*PI()/180)</f>
        <v/>
      </c>
      <c r="AC37" s="66">
        <f>$AD$3+$AE$3*SIN(AA37*PI()/180)</f>
        <v/>
      </c>
      <c r="AD37" s="51" t="n"/>
      <c r="AE37" s="58" t="n"/>
      <c r="AF37" s="51" t="n"/>
      <c r="AG37" s="51" t="n"/>
      <c r="AH37" s="51" t="n"/>
      <c r="AI37" s="43" t="n">
        <v>155</v>
      </c>
      <c r="AJ37" s="66">
        <f>$AK$3+$AM$3*COS(AI37*PI()/180)</f>
        <v/>
      </c>
      <c r="AK37" s="66">
        <f>$AL$3+$AM$3*SIN(AI37*PI()/180)</f>
        <v/>
      </c>
      <c r="AL37" s="51" t="n"/>
      <c r="AM37" s="58" t="n"/>
      <c r="AN37" s="51" t="n"/>
      <c r="AO37" s="51" t="n"/>
      <c r="AP37" s="51" t="n"/>
      <c r="AQ37" s="43" t="n">
        <v>155</v>
      </c>
      <c r="AR37" s="66">
        <f>$AS$3+$AU$3*COS(AQ37*PI()/180)</f>
        <v/>
      </c>
      <c r="AS37" s="66">
        <f>$AT$3+$AU$3*SIN(AQ37*PI()/180)</f>
        <v/>
      </c>
      <c r="AT37" s="51" t="n"/>
      <c r="AU37" s="58" t="n"/>
      <c r="AV37" s="51" t="n"/>
      <c r="AW37" s="51" t="n"/>
      <c r="AX37" s="51" t="n"/>
      <c r="AY37" s="43" t="n">
        <v>155</v>
      </c>
      <c r="AZ37" s="66">
        <f>$BA$3+$BC$3*COS(AY37*PI()/180)</f>
        <v/>
      </c>
      <c r="BA37" s="66">
        <f>$BB$3+$BC$3*SIN(AY37*PI()/180)</f>
        <v/>
      </c>
      <c r="BB37" s="51" t="n"/>
      <c r="BC37" s="58" t="n"/>
    </row>
    <row r="38" ht="15" customHeight="1">
      <c r="X38" s="51" t="n"/>
      <c r="Y38" s="51" t="n"/>
      <c r="Z38" s="51" t="n"/>
      <c r="AA38" s="43" t="n">
        <v>160</v>
      </c>
      <c r="AB38" s="66">
        <f>$AC$3+$AE$3*COS(AA38*PI()/180)</f>
        <v/>
      </c>
      <c r="AC38" s="66">
        <f>$AD$3+$AE$3*SIN(AA38*PI()/180)</f>
        <v/>
      </c>
      <c r="AD38" s="51" t="n"/>
      <c r="AE38" s="58" t="n"/>
      <c r="AF38" s="51" t="n"/>
      <c r="AG38" s="51" t="n"/>
      <c r="AH38" s="51" t="n"/>
      <c r="AI38" s="43" t="n">
        <v>160</v>
      </c>
      <c r="AJ38" s="66">
        <f>$AK$3+$AM$3*COS(AI38*PI()/180)</f>
        <v/>
      </c>
      <c r="AK38" s="66">
        <f>$AL$3+$AM$3*SIN(AI38*PI()/180)</f>
        <v/>
      </c>
      <c r="AL38" s="51" t="n"/>
      <c r="AM38" s="58" t="n"/>
      <c r="AN38" s="51" t="n"/>
      <c r="AO38" s="51" t="n"/>
      <c r="AP38" s="51" t="n"/>
      <c r="AQ38" s="43" t="n">
        <v>160</v>
      </c>
      <c r="AR38" s="66">
        <f>$AS$3+$AU$3*COS(AQ38*PI()/180)</f>
        <v/>
      </c>
      <c r="AS38" s="66">
        <f>$AT$3+$AU$3*SIN(AQ38*PI()/180)</f>
        <v/>
      </c>
      <c r="AT38" s="51" t="n"/>
      <c r="AU38" s="58" t="n"/>
      <c r="AV38" s="51" t="n"/>
      <c r="AW38" s="51" t="n"/>
      <c r="AX38" s="51" t="n"/>
      <c r="AY38" s="43" t="n">
        <v>160</v>
      </c>
      <c r="AZ38" s="66">
        <f>$BA$3+$BC$3*COS(AY38*PI()/180)</f>
        <v/>
      </c>
      <c r="BA38" s="66">
        <f>$BB$3+$BC$3*SIN(AY38*PI()/180)</f>
        <v/>
      </c>
      <c r="BB38" s="51" t="n"/>
      <c r="BC38" s="58" t="n"/>
    </row>
    <row r="39" ht="15" customHeight="1">
      <c r="X39" s="51" t="n"/>
      <c r="Y39" s="51" t="n"/>
      <c r="Z39" s="51" t="n"/>
      <c r="AA39" s="43" t="n">
        <v>165</v>
      </c>
      <c r="AB39" s="66">
        <f>$AC$3+$AE$3*COS(AA39*PI()/180)</f>
        <v/>
      </c>
      <c r="AC39" s="66">
        <f>$AD$3+$AE$3*SIN(AA39*PI()/180)</f>
        <v/>
      </c>
      <c r="AD39" s="51" t="n"/>
      <c r="AE39" s="58" t="n"/>
      <c r="AF39" s="51" t="n"/>
      <c r="AG39" s="51" t="n"/>
      <c r="AH39" s="51" t="n"/>
      <c r="AI39" s="43" t="n">
        <v>165</v>
      </c>
      <c r="AJ39" s="66">
        <f>$AK$3+$AM$3*COS(AI39*PI()/180)</f>
        <v/>
      </c>
      <c r="AK39" s="66">
        <f>$AL$3+$AM$3*SIN(AI39*PI()/180)</f>
        <v/>
      </c>
      <c r="AL39" s="51" t="n"/>
      <c r="AM39" s="58" t="n"/>
      <c r="AN39" s="51" t="n"/>
      <c r="AO39" s="51" t="n"/>
      <c r="AP39" s="51" t="n"/>
      <c r="AQ39" s="43" t="n">
        <v>165</v>
      </c>
      <c r="AR39" s="66">
        <f>$AS$3+$AU$3*COS(AQ39*PI()/180)</f>
        <v/>
      </c>
      <c r="AS39" s="66">
        <f>$AT$3+$AU$3*SIN(AQ39*PI()/180)</f>
        <v/>
      </c>
      <c r="AT39" s="51" t="n"/>
      <c r="AU39" s="58" t="n"/>
      <c r="AV39" s="51" t="n"/>
      <c r="AW39" s="51" t="n"/>
      <c r="AX39" s="51" t="n"/>
      <c r="AY39" s="43" t="n">
        <v>165</v>
      </c>
      <c r="AZ39" s="66">
        <f>$BA$3+$BC$3*COS(AY39*PI()/180)</f>
        <v/>
      </c>
      <c r="BA39" s="66">
        <f>$BB$3+$BC$3*SIN(AY39*PI()/180)</f>
        <v/>
      </c>
      <c r="BB39" s="51" t="n"/>
      <c r="BC39" s="58" t="n"/>
    </row>
    <row r="40" ht="15" customHeight="1">
      <c r="X40" s="51" t="n"/>
      <c r="Y40" s="51" t="n"/>
      <c r="Z40" s="51" t="n"/>
      <c r="AA40" s="43" t="n">
        <v>170</v>
      </c>
      <c r="AB40" s="66">
        <f>$AC$3+$AE$3*COS(AA40*PI()/180)</f>
        <v/>
      </c>
      <c r="AC40" s="66">
        <f>$AD$3+$AE$3*SIN(AA40*PI()/180)</f>
        <v/>
      </c>
      <c r="AD40" s="51" t="n"/>
      <c r="AE40" s="58" t="n"/>
      <c r="AF40" s="51" t="n"/>
      <c r="AG40" s="51" t="n"/>
      <c r="AH40" s="51" t="n"/>
      <c r="AI40" s="43" t="n">
        <v>170</v>
      </c>
      <c r="AJ40" s="66">
        <f>$AK$3+$AM$3*COS(AI40*PI()/180)</f>
        <v/>
      </c>
      <c r="AK40" s="66">
        <f>$AL$3+$AM$3*SIN(AI40*PI()/180)</f>
        <v/>
      </c>
      <c r="AL40" s="51" t="n"/>
      <c r="AM40" s="58" t="n"/>
      <c r="AN40" s="51" t="n"/>
      <c r="AO40" s="51" t="n"/>
      <c r="AP40" s="51" t="n"/>
      <c r="AQ40" s="43" t="n">
        <v>170</v>
      </c>
      <c r="AR40" s="66">
        <f>$AS$3+$AU$3*COS(AQ40*PI()/180)</f>
        <v/>
      </c>
      <c r="AS40" s="66">
        <f>$AT$3+$AU$3*SIN(AQ40*PI()/180)</f>
        <v/>
      </c>
      <c r="AT40" s="51" t="n"/>
      <c r="AU40" s="58" t="n"/>
      <c r="AV40" s="51" t="n"/>
      <c r="AW40" s="51" t="n"/>
      <c r="AX40" s="51" t="n"/>
      <c r="AY40" s="43" t="n">
        <v>170</v>
      </c>
      <c r="AZ40" s="66">
        <f>$BA$3+$BC$3*COS(AY40*PI()/180)</f>
        <v/>
      </c>
      <c r="BA40" s="66">
        <f>$BB$3+$BC$3*SIN(AY40*PI()/180)</f>
        <v/>
      </c>
      <c r="BB40" s="51" t="n"/>
      <c r="BC40" s="58" t="n"/>
    </row>
    <row r="41" ht="15" customHeight="1">
      <c r="X41" s="51" t="n"/>
      <c r="Y41" s="51" t="n"/>
      <c r="Z41" s="51" t="n"/>
      <c r="AA41" s="43" t="n">
        <v>175</v>
      </c>
      <c r="AB41" s="66">
        <f>$AC$3+$AE$3*COS(AA41*PI()/180)</f>
        <v/>
      </c>
      <c r="AC41" s="66">
        <f>$AD$3+$AE$3*SIN(AA41*PI()/180)</f>
        <v/>
      </c>
      <c r="AD41" s="51" t="n"/>
      <c r="AE41" s="58" t="n"/>
      <c r="AF41" s="51" t="n"/>
      <c r="AG41" s="51" t="n"/>
      <c r="AH41" s="51" t="n"/>
      <c r="AI41" s="43" t="n">
        <v>175</v>
      </c>
      <c r="AJ41" s="66">
        <f>$AK$3+$AM$3*COS(AI41*PI()/180)</f>
        <v/>
      </c>
      <c r="AK41" s="66">
        <f>$AL$3+$AM$3*SIN(AI41*PI()/180)</f>
        <v/>
      </c>
      <c r="AL41" s="51" t="n"/>
      <c r="AM41" s="58" t="n"/>
      <c r="AN41" s="51" t="n"/>
      <c r="AO41" s="51" t="n"/>
      <c r="AP41" s="51" t="n"/>
      <c r="AQ41" s="43" t="n">
        <v>175</v>
      </c>
      <c r="AR41" s="66">
        <f>$AS$3+$AU$3*COS(AQ41*PI()/180)</f>
        <v/>
      </c>
      <c r="AS41" s="66">
        <f>$AT$3+$AU$3*SIN(AQ41*PI()/180)</f>
        <v/>
      </c>
      <c r="AT41" s="51" t="n"/>
      <c r="AU41" s="58" t="n"/>
      <c r="AV41" s="51" t="n"/>
      <c r="AW41" s="51" t="n"/>
      <c r="AX41" s="51" t="n"/>
      <c r="AY41" s="43" t="n">
        <v>175</v>
      </c>
      <c r="AZ41" s="66">
        <f>$BA$3+$BC$3*COS(AY41*PI()/180)</f>
        <v/>
      </c>
      <c r="BA41" s="66">
        <f>$BB$3+$BC$3*SIN(AY41*PI()/180)</f>
        <v/>
      </c>
      <c r="BB41" s="51" t="n"/>
      <c r="BC41" s="58" t="n"/>
    </row>
    <row r="42" ht="15" customHeight="1">
      <c r="X42" s="51" t="n"/>
      <c r="Y42" s="51" t="n"/>
      <c r="Z42" s="51" t="n"/>
      <c r="AA42" s="43" t="n">
        <v>180</v>
      </c>
      <c r="AB42" s="66">
        <f>$AC$3+$AE$3*COS(AA42*PI()/180)</f>
        <v/>
      </c>
      <c r="AC42" s="66">
        <f>$AD$3+$AE$3*SIN(AA42*PI()/180)</f>
        <v/>
      </c>
      <c r="AD42" s="51" t="n"/>
      <c r="AE42" s="58" t="n"/>
      <c r="AF42" s="51" t="n"/>
      <c r="AG42" s="51" t="n"/>
      <c r="AH42" s="51" t="n"/>
      <c r="AI42" s="43" t="n">
        <v>180</v>
      </c>
      <c r="AJ42" s="66">
        <f>$AK$3+$AM$3*COS(AI42*PI()/180)</f>
        <v/>
      </c>
      <c r="AK42" s="66">
        <f>$AL$3+$AM$3*SIN(AI42*PI()/180)</f>
        <v/>
      </c>
      <c r="AL42" s="51" t="n"/>
      <c r="AM42" s="58" t="n"/>
      <c r="AN42" s="51" t="n"/>
      <c r="AO42" s="51" t="n"/>
      <c r="AP42" s="51" t="n"/>
      <c r="AQ42" s="43" t="n">
        <v>180</v>
      </c>
      <c r="AR42" s="66">
        <f>$AS$3+$AU$3*COS(AQ42*PI()/180)</f>
        <v/>
      </c>
      <c r="AS42" s="66">
        <f>$AT$3+$AU$3*SIN(AQ42*PI()/180)</f>
        <v/>
      </c>
      <c r="AT42" s="51" t="n"/>
      <c r="AU42" s="58" t="n"/>
      <c r="AV42" s="51" t="n"/>
      <c r="AW42" s="51" t="n"/>
      <c r="AX42" s="51" t="n"/>
      <c r="AY42" s="43" t="n">
        <v>180</v>
      </c>
      <c r="AZ42" s="66">
        <f>$BA$3+$BC$3*COS(AY42*PI()/180)</f>
        <v/>
      </c>
      <c r="BA42" s="66">
        <f>$BB$3+$BC$3*SIN(AY42*PI()/180)</f>
        <v/>
      </c>
      <c r="BB42" s="51" t="n"/>
      <c r="BC42" s="58" t="n"/>
    </row>
    <row r="43">
      <c r="X43" s="51" t="n"/>
      <c r="Y43" s="51" t="n"/>
      <c r="Z43" s="51" t="n"/>
      <c r="AA43" s="51" t="n"/>
      <c r="AB43" s="51" t="n"/>
      <c r="AC43" s="51" t="n"/>
      <c r="AD43" s="51" t="n"/>
      <c r="AE43" s="58" t="n"/>
      <c r="AF43" s="51" t="n"/>
      <c r="AG43" s="51" t="n"/>
      <c r="AH43" s="51" t="n"/>
      <c r="AI43" s="51" t="n"/>
      <c r="AJ43" s="51" t="n"/>
      <c r="AK43" s="51" t="n"/>
      <c r="AL43" s="51" t="n"/>
      <c r="AM43" s="58" t="n"/>
      <c r="AN43" s="51" t="n"/>
      <c r="AO43" s="51" t="n"/>
      <c r="AP43" s="51" t="n"/>
      <c r="AQ43" s="51" t="n"/>
      <c r="AR43" s="51" t="n"/>
      <c r="AS43" s="51" t="n"/>
      <c r="AT43" s="51" t="n"/>
      <c r="AU43" s="58" t="n"/>
      <c r="AV43" s="51" t="n"/>
      <c r="AW43" s="51" t="n"/>
      <c r="AX43" s="51" t="n"/>
      <c r="AY43" s="51" t="n"/>
      <c r="AZ43" s="51" t="n"/>
      <c r="BA43" s="51" t="n"/>
      <c r="BB43" s="51" t="n"/>
      <c r="BC43" s="58" t="n"/>
    </row>
    <row r="44">
      <c r="X44" s="51" t="n"/>
      <c r="Y44" s="51" t="n"/>
      <c r="Z44" s="51" t="n"/>
      <c r="AA44" s="51" t="n"/>
      <c r="AB44" s="51" t="n"/>
      <c r="AC44" s="51" t="n"/>
      <c r="AD44" s="51" t="n"/>
      <c r="AE44" s="58" t="n"/>
      <c r="AF44" s="51" t="n"/>
      <c r="AG44" s="51" t="n"/>
      <c r="AH44" s="51" t="n"/>
      <c r="AI44" s="51" t="n"/>
      <c r="AJ44" s="51" t="n"/>
      <c r="AK44" s="51" t="n"/>
      <c r="AL44" s="51" t="n"/>
      <c r="AM44" s="58" t="n"/>
      <c r="AN44" s="51" t="n"/>
      <c r="AO44" s="51" t="n"/>
      <c r="AP44" s="51" t="n"/>
      <c r="AQ44" s="51" t="n"/>
      <c r="AR44" s="51" t="n"/>
      <c r="AS44" s="51" t="n"/>
      <c r="AT44" s="51" t="n"/>
      <c r="AU44" s="58" t="n"/>
      <c r="AV44" s="51" t="n"/>
      <c r="AW44" s="51" t="n"/>
      <c r="AX44" s="51" t="n"/>
      <c r="AY44" s="51" t="n"/>
      <c r="AZ44" s="51" t="n"/>
      <c r="BA44" s="51" t="n"/>
      <c r="BB44" s="51" t="n"/>
      <c r="BC44" s="58" t="n"/>
    </row>
    <row r="46" ht="38.25" customHeight="1" thickBot="1">
      <c r="B46" s="7" t="n"/>
      <c r="C46" s="7" t="n"/>
      <c r="N46" s="30" t="inlineStr">
        <is>
          <t xml:space="preserve">Давление в камере, Мпа
σ3 </t>
        </is>
      </c>
      <c r="O46" s="30" t="inlineStr">
        <is>
          <t>Вертикальная нагрузка, Мпа
σ1</t>
        </is>
      </c>
      <c r="P46" s="30" t="inlineStr">
        <is>
          <t>Поровое давление, Мпа
u</t>
        </is>
      </c>
      <c r="AU46" s="79" t="n"/>
    </row>
    <row r="47" ht="16.5" customHeight="1">
      <c r="A47" s="144" t="n"/>
      <c r="B47" s="144" t="inlineStr">
        <is>
          <t>K0, д.е.</t>
        </is>
      </c>
      <c r="C47" s="144" t="n">
        <v>0.6579798566743313</v>
      </c>
      <c r="D47" s="144" t="n"/>
      <c r="E47" s="144" t="n"/>
      <c r="F47" s="144" t="n"/>
      <c r="G47" s="144" t="n"/>
      <c r="H47" s="144" t="inlineStr">
        <is>
          <t>Коэфф. Точки</t>
        </is>
      </c>
      <c r="I47" s="144" t="n"/>
      <c r="J47" s="144">
        <f>(C48+B70)/C48</f>
        <v/>
      </c>
      <c r="K47" s="144" t="n"/>
      <c r="L47" s="144" t="n"/>
      <c r="N47" s="159" t="n">
        <v>1</v>
      </c>
      <c r="O47" s="159" t="n">
        <v>2.125295609566001</v>
      </c>
      <c r="P47" s="160" t="n"/>
      <c r="W47" s="151" t="n">
        <v>1</v>
      </c>
      <c r="AF47" s="109" t="inlineStr">
        <is>
          <t>σ3,кПа</t>
        </is>
      </c>
      <c r="AG47" s="109" t="inlineStr">
        <is>
          <t>σ1,кПа</t>
        </is>
      </c>
      <c r="AH47" s="109" t="inlineStr">
        <is>
          <t>u, кПа</t>
        </is>
      </c>
      <c r="AL47" t="n">
        <v>4</v>
      </c>
      <c r="AM47" s="91" t="n"/>
      <c r="AN47" s="92" t="n"/>
      <c r="AO47" s="92" t="n"/>
      <c r="AP47" s="93" t="n"/>
      <c r="AQ47" s="94" t="n"/>
      <c r="AR47" s="95" t="n"/>
      <c r="AS47" s="96" t="n"/>
      <c r="AU47" s="79" t="n"/>
      <c r="AV47" s="161" t="n"/>
    </row>
    <row r="48" ht="16.5" customHeight="1">
      <c r="A48" s="144" t="n"/>
      <c r="B48" s="144" t="inlineStr">
        <is>
          <t>q_zg, МПа</t>
        </is>
      </c>
      <c r="C48" s="144" t="n">
        <v>0.6579798566743313</v>
      </c>
      <c r="D48" s="144" t="n"/>
      <c r="E48" s="144" t="n"/>
      <c r="F48" s="144" t="n"/>
      <c r="G48" s="144" t="n"/>
      <c r="H48" s="144" t="n"/>
      <c r="I48" s="144" t="n"/>
      <c r="J48" s="144" t="n"/>
      <c r="K48" s="144" t="n"/>
      <c r="L48" s="144" t="n"/>
      <c r="N48" s="159" t="n">
        <v>1.1</v>
      </c>
      <c r="O48" s="159" t="n">
        <v>2.329256282482149</v>
      </c>
      <c r="P48" s="160" t="n"/>
      <c r="Q48" s="28" t="n"/>
      <c r="AF48" s="110">
        <f>N47*1000</f>
        <v/>
      </c>
      <c r="AG48" s="110">
        <f>O47*1000</f>
        <v/>
      </c>
      <c r="AH48" s="162">
        <f>P47*1000</f>
        <v/>
      </c>
      <c r="AM48" s="76" t="n"/>
      <c r="AN48" s="77" t="n"/>
      <c r="AO48" s="77" t="n"/>
      <c r="AP48" s="78" t="n"/>
      <c r="AQ48" s="80" t="n"/>
      <c r="AR48" s="81" t="n"/>
      <c r="AS48" s="82" t="n"/>
      <c r="AU48" s="79" t="n"/>
      <c r="AV48" s="83" t="inlineStr">
        <is>
          <t>δ3, Мпа</t>
        </is>
      </c>
      <c r="AW48" s="83" t="inlineStr">
        <is>
          <t>δ1-δ3, МПа</t>
        </is>
      </c>
      <c r="AX48" s="83" t="inlineStr">
        <is>
          <t>δ1, МПа</t>
        </is>
      </c>
      <c r="AY48" s="83" t="inlineStr">
        <is>
          <t>δ1, КПа</t>
        </is>
      </c>
    </row>
    <row r="49" ht="16.5" customHeight="1">
      <c r="A49" s="144" t="n"/>
      <c r="B49" s="144" t="n"/>
      <c r="C49" s="144" t="n"/>
      <c r="D49" s="145" t="inlineStr">
        <is>
          <t>Модуль деформации, МПа:</t>
        </is>
      </c>
      <c r="E49" s="144" t="n"/>
      <c r="F49" s="144" t="n"/>
      <c r="G49" s="144" t="n"/>
      <c r="H49" s="144" t="n"/>
      <c r="I49" s="144" t="n"/>
      <c r="J49" s="144" t="n"/>
      <c r="K49" s="144" t="n"/>
      <c r="L49" s="144" t="n"/>
      <c r="N49" s="159" t="n">
        <v>1.2</v>
      </c>
      <c r="O49" s="159" t="n">
        <v>2.533216955398296</v>
      </c>
      <c r="P49" s="160" t="n"/>
      <c r="Q49" s="29" t="n"/>
      <c r="AF49" s="111">
        <f>N48*1000</f>
        <v/>
      </c>
      <c r="AG49" s="111">
        <f>O48*1000</f>
        <v/>
      </c>
      <c r="AH49" s="162">
        <f>P48*1000</f>
        <v/>
      </c>
      <c r="AJ49" s="100" t="n"/>
      <c r="AK49" s="100" t="n"/>
      <c r="AM49" s="76" t="n"/>
      <c r="AN49" s="77" t="n"/>
      <c r="AO49" s="77" t="n"/>
      <c r="AP49" s="78" t="inlineStr">
        <is>
          <t>С, МПа:</t>
        </is>
      </c>
      <c r="AQ49" s="163">
        <f>O54</f>
        <v/>
      </c>
      <c r="AR49" s="81" t="n"/>
      <c r="AS49" s="82" t="n"/>
      <c r="AU49">
        <f>CONCATENATE(ROUND(AV49,2)," МПа")</f>
        <v/>
      </c>
      <c r="AV49" s="164">
        <f>N47</f>
        <v/>
      </c>
      <c r="AW49" s="164">
        <f>2*(AV49+AQ49/TAN(RADIANS(AQ50)))*SIN(RADIANS(AQ50))/(1-SIN(RADIANS(AQ50)))+AZ49</f>
        <v/>
      </c>
      <c r="AX49" s="164">
        <f>AW49+AV49</f>
        <v/>
      </c>
      <c r="AY49" s="84">
        <f>AX49*1000</f>
        <v/>
      </c>
      <c r="AZ49">
        <f>-AZ50-AZ51</f>
        <v/>
      </c>
    </row>
    <row r="50" ht="16.5" customHeight="1">
      <c r="A50" s="144" t="n"/>
      <c r="B50" s="144" t="n"/>
      <c r="C50" s="144" t="n"/>
      <c r="D50" s="145" t="inlineStr">
        <is>
          <t>Е0=</t>
        </is>
      </c>
      <c r="E50" s="146">
        <f>B70/A70</f>
        <v/>
      </c>
      <c r="F50" s="144" t="inlineStr">
        <is>
          <t>Точки модуля (полное напр.), МПа</t>
        </is>
      </c>
      <c r="G50" s="144" t="n"/>
      <c r="H50" s="144" t="n"/>
      <c r="I50" s="144" t="n"/>
      <c r="J50" s="144" t="n">
        <v>0.6579798566743313</v>
      </c>
      <c r="K50" s="144" t="n">
        <v>1.05276777067893</v>
      </c>
      <c r="L50" s="144" t="n"/>
      <c r="N50" s="148">
        <f>J50</f>
        <v/>
      </c>
      <c r="O50" s="165">
        <f>MAX(F65:F533)+N50</f>
        <v/>
      </c>
      <c r="Q50" s="29" t="n"/>
      <c r="AF50" s="112">
        <f>N49*1000</f>
        <v/>
      </c>
      <c r="AG50" s="112">
        <f>O49*1000</f>
        <v/>
      </c>
      <c r="AH50" s="162">
        <f>P49*1000</f>
        <v/>
      </c>
      <c r="AJ50" s="59" t="n"/>
      <c r="AK50" s="166" t="n"/>
      <c r="AM50" s="76" t="n"/>
      <c r="AN50" s="77" t="n"/>
      <c r="AO50" s="77" t="n"/>
      <c r="AP50" s="85" t="inlineStr">
        <is>
          <t>φ, град:</t>
        </is>
      </c>
      <c r="AQ50" s="119">
        <f>O53</f>
        <v/>
      </c>
      <c r="AR50" s="81" t="n"/>
      <c r="AS50" s="82" t="n"/>
      <c r="AU50">
        <f>CONCATENATE(ROUND(AV50,2)," МПа")</f>
        <v/>
      </c>
      <c r="AV50" s="164">
        <f>N48</f>
        <v/>
      </c>
      <c r="AW50" s="164">
        <f>2*(AV50+AQ49/TAN(RADIANS(AQ50)))*SIN(RADIANS(AQ50))/(1-SIN(RADIANS(AQ50)))+AZ50</f>
        <v/>
      </c>
      <c r="AX50" s="164">
        <f>AW50+AV50</f>
        <v/>
      </c>
      <c r="AY50" s="84">
        <f>AX50*1000</f>
        <v/>
      </c>
      <c r="AZ50">
        <f>RANDBETWEEN(-3,3)*0.01</f>
        <v/>
      </c>
    </row>
    <row r="51" ht="16.5" customHeight="1" thickBot="1">
      <c r="A51" s="144" t="n"/>
      <c r="B51" s="144" t="n"/>
      <c r="C51" s="144" t="n"/>
      <c r="D51" s="145" t="inlineStr">
        <is>
          <t xml:space="preserve">E50 = </t>
        </is>
      </c>
      <c r="E51" s="146">
        <f>A65/B65</f>
        <v/>
      </c>
      <c r="F51" s="144" t="inlineStr">
        <is>
          <t>qf (полное напр.), МПа</t>
        </is>
      </c>
      <c r="G51" s="144" t="n"/>
      <c r="H51" s="144" t="n"/>
      <c r="I51" s="144" t="n"/>
      <c r="J51" s="144" t="n">
        <v>1.710618245208278</v>
      </c>
      <c r="K51" s="144" t="n"/>
      <c r="L51" s="144" t="n"/>
      <c r="M51" s="1" t="n"/>
      <c r="N51" s="1" t="n"/>
      <c r="O51" s="1" t="n"/>
      <c r="P51" s="1" t="n"/>
      <c r="Q51" s="33" t="n"/>
      <c r="R51" s="1" t="n"/>
      <c r="S51" s="1" t="n"/>
      <c r="T51" s="1" t="n"/>
      <c r="U51" s="1" t="n"/>
      <c r="AF51" s="112">
        <f>N50*1000</f>
        <v/>
      </c>
      <c r="AG51" s="112">
        <f>O50*1000</f>
        <v/>
      </c>
      <c r="AH51" s="162">
        <f>P50*1000</f>
        <v/>
      </c>
      <c r="AM51" s="86" t="n"/>
      <c r="AN51" s="87" t="n"/>
      <c r="AO51" s="87" t="n"/>
      <c r="AP51" s="88" t="inlineStr">
        <is>
          <t>E, Мпа</t>
        </is>
      </c>
      <c r="AQ51" s="143">
        <f>E50</f>
        <v/>
      </c>
      <c r="AR51" s="89" t="n"/>
      <c r="AS51" s="90" t="n"/>
      <c r="AU51">
        <f>CONCATENATE(ROUND(AV51,2)," МПа")</f>
        <v/>
      </c>
      <c r="AV51" s="164">
        <f>N49</f>
        <v/>
      </c>
      <c r="AW51" s="164">
        <f>2*(AV51+AQ49/TAN(RADIANS(AQ50)))*SIN(RADIANS(AQ50))/(1-SIN(RADIANS(AQ50)))+AZ51</f>
        <v/>
      </c>
      <c r="AX51" s="164">
        <f>AW51+AV51</f>
        <v/>
      </c>
      <c r="AY51" s="84">
        <f>AX51*1000</f>
        <v/>
      </c>
      <c r="AZ51">
        <f>RANDBETWEEN(-3,3)*0.01</f>
        <v/>
      </c>
    </row>
    <row r="52" ht="16.5" customHeight="1" thickBot="1">
      <c r="A52" s="144" t="n"/>
      <c r="B52" s="144" t="n"/>
      <c r="C52" s="144" t="n"/>
      <c r="D52" s="145" t="inlineStr">
        <is>
          <t xml:space="preserve">Коэф. Поперечной деформации, ϑ = </t>
        </is>
      </c>
      <c r="E52" s="147" t="n"/>
      <c r="F52" s="144" t="n"/>
      <c r="G52" s="144" t="n"/>
      <c r="H52" s="144" t="n"/>
      <c r="I52" s="144" t="n"/>
      <c r="J52" s="144" t="n"/>
      <c r="K52" s="144" t="n"/>
      <c r="L52" s="144" t="n"/>
      <c r="M52" s="1" t="n"/>
      <c r="N52" s="31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  <c r="AF52" s="101" t="inlineStr">
        <is>
          <t>x</t>
        </is>
      </c>
      <c r="AG52" s="102" t="n">
        <v>0</v>
      </c>
      <c r="AH52" s="167">
        <f>AG50</f>
        <v/>
      </c>
    </row>
    <row r="53" ht="16.5" customHeight="1" thickBot="1">
      <c r="A53" s="144" t="n"/>
      <c r="B53" s="144" t="n"/>
      <c r="C53" s="144" t="n"/>
      <c r="D53" s="144" t="n"/>
      <c r="E53" s="144" t="n"/>
      <c r="F53" s="144" t="n"/>
      <c r="G53" s="144" t="n"/>
      <c r="H53" s="144" t="n"/>
      <c r="I53" s="144" t="n"/>
      <c r="J53" s="144" t="n"/>
      <c r="K53" s="144" t="n"/>
      <c r="L53" s="144" t="n"/>
      <c r="M53" s="1" t="n"/>
      <c r="N53" s="32" t="inlineStr">
        <is>
          <t>ϕ', град. =</t>
        </is>
      </c>
      <c r="O53" s="34" t="n">
        <v>20</v>
      </c>
      <c r="P53" s="1" t="n"/>
      <c r="Q53" s="1" t="n"/>
      <c r="R53" s="1" t="n"/>
      <c r="S53" s="1" t="n"/>
      <c r="T53" s="1" t="n"/>
      <c r="U53" s="1" t="n"/>
      <c r="AF53" s="103" t="inlineStr">
        <is>
          <t>y</t>
        </is>
      </c>
      <c r="AG53" s="104">
        <f>AQ49*1000</f>
        <v/>
      </c>
      <c r="AH53" s="105">
        <f>((AH52)*TAN(RADIANS(AQ50))+AQ49*1000)</f>
        <v/>
      </c>
      <c r="AJ53" s="60" t="inlineStr">
        <is>
          <t>С, кПа</t>
        </is>
      </c>
      <c r="AK53" s="61" t="inlineStr">
        <is>
          <t>φ,°</t>
        </is>
      </c>
    </row>
    <row r="54" ht="16.5" customHeight="1" thickBot="1">
      <c r="A54" s="144" t="n"/>
      <c r="B54" s="144" t="n"/>
      <c r="C54" s="144" t="n"/>
      <c r="D54" s="144" t="n"/>
      <c r="E54" s="144" t="n"/>
      <c r="F54" s="144" t="n"/>
      <c r="G54" s="144" t="n"/>
      <c r="H54" s="144" t="n"/>
      <c r="I54" s="144" t="n"/>
      <c r="J54" s="144" t="n"/>
      <c r="K54" s="144" t="n"/>
      <c r="L54" s="144" t="n"/>
      <c r="M54" s="1" t="n"/>
      <c r="N54" s="32" t="inlineStr">
        <is>
          <t>С', МПа =</t>
        </is>
      </c>
      <c r="O54" s="168" t="n">
        <v>0.03</v>
      </c>
      <c r="P54" s="1" t="n"/>
      <c r="Q54" s="1" t="n"/>
      <c r="R54" s="1" t="n"/>
      <c r="S54" s="1" t="n"/>
      <c r="T54" s="1" t="n"/>
      <c r="U54" s="1" t="n"/>
      <c r="AG54" s="169" t="n"/>
      <c r="AH54" s="62" t="n"/>
      <c r="AJ54" s="63">
        <f>AQ49*1000</f>
        <v/>
      </c>
      <c r="AK54" s="64">
        <f>AQ50</f>
        <v/>
      </c>
    </row>
    <row r="55" ht="15" customHeight="1">
      <c r="A55" s="144" t="n"/>
      <c r="B55" s="144" t="n"/>
      <c r="C55" s="144" t="n"/>
      <c r="D55" s="144" t="n"/>
      <c r="E55" s="144" t="n"/>
      <c r="F55" s="144" t="n"/>
      <c r="G55" s="144" t="n"/>
      <c r="H55" s="144" t="n"/>
      <c r="I55" s="144" t="n"/>
      <c r="J55" s="144" t="n"/>
      <c r="K55" s="144" t="n"/>
      <c r="L55" s="144" t="n"/>
    </row>
    <row r="56" ht="15" customHeight="1">
      <c r="A56" s="144" t="n"/>
      <c r="B56" s="144" t="n"/>
      <c r="C56" s="144" t="n"/>
      <c r="D56" s="144" t="n"/>
      <c r="E56" s="144" t="n"/>
      <c r="F56" s="144" t="n"/>
      <c r="G56" s="144" t="n"/>
      <c r="H56" s="144" t="n"/>
      <c r="I56" s="144" t="n"/>
      <c r="J56" s="144" t="n"/>
      <c r="K56" s="144" t="n"/>
      <c r="L56" s="144" t="n"/>
    </row>
    <row r="57" ht="15" customHeight="1">
      <c r="A57" s="10" t="n"/>
      <c r="B57" s="8" t="inlineStr">
        <is>
          <t>Исполнитель:</t>
        </is>
      </c>
      <c r="C57" s="9" t="n"/>
      <c r="D57" s="8" t="n"/>
      <c r="E57" s="8" t="n"/>
      <c r="F57" s="8" t="n"/>
      <c r="G57" s="8" t="n"/>
      <c r="H57" s="8" t="n"/>
      <c r="I57" s="10" t="inlineStr">
        <is>
          <t>Морозов Д.С.</t>
        </is>
      </c>
      <c r="J57" s="10" t="n"/>
      <c r="K57" s="6" t="n"/>
      <c r="L57" s="6" t="n"/>
      <c r="M57" s="10" t="n"/>
      <c r="N57" s="8" t="inlineStr">
        <is>
          <t>Исполнитель:</t>
        </is>
      </c>
      <c r="O57" s="9" t="n"/>
      <c r="P57" s="8" t="n"/>
      <c r="Q57" s="8" t="n"/>
      <c r="R57" s="8" t="n"/>
      <c r="S57" s="8" t="n"/>
      <c r="T57" s="10" t="inlineStr">
        <is>
          <t>Морозов Д.С.</t>
        </is>
      </c>
    </row>
    <row r="58">
      <c r="A58" s="10" t="n"/>
      <c r="B58" s="8" t="inlineStr">
        <is>
          <t>Начальник исп. лаборатории:</t>
        </is>
      </c>
      <c r="C58" s="9" t="n"/>
      <c r="D58" s="8" t="n"/>
      <c r="E58" s="8" t="n"/>
      <c r="F58" s="8" t="n"/>
      <c r="G58" s="8" t="n"/>
      <c r="H58" s="8" t="n"/>
      <c r="I58" s="8" t="inlineStr">
        <is>
          <t>Семиколенова Л.Г.</t>
        </is>
      </c>
      <c r="J58" s="10" t="n"/>
      <c r="K58" s="6" t="n"/>
      <c r="L58" s="6" t="n"/>
      <c r="M58" s="10" t="n"/>
      <c r="N58" s="8" t="inlineStr">
        <is>
          <t>Начальник исп. лаборатории:</t>
        </is>
      </c>
      <c r="O58" s="9" t="n"/>
      <c r="P58" s="8" t="n"/>
      <c r="Q58" s="8" t="n"/>
      <c r="R58" s="8" t="n"/>
      <c r="S58" s="8" t="n"/>
      <c r="T58" s="8" t="inlineStr">
        <is>
          <t>Семиколенова Л.Г.</t>
        </is>
      </c>
    </row>
    <row r="59">
      <c r="A59" s="10" t="n"/>
      <c r="B59" s="10" t="n"/>
      <c r="C59" s="8" t="n"/>
      <c r="D59" s="8" t="n"/>
      <c r="E59" s="8" t="n"/>
      <c r="F59" s="8" t="n"/>
      <c r="G59" s="8" t="n"/>
      <c r="H59" s="8" t="n"/>
      <c r="I59" s="10" t="n"/>
      <c r="J59" s="10" t="n"/>
      <c r="K59" s="10" t="n"/>
      <c r="L59" s="10" t="n"/>
      <c r="M59" s="10" t="n"/>
      <c r="N59" s="10" t="n"/>
      <c r="O59" s="8" t="n"/>
      <c r="P59" s="8" t="n"/>
      <c r="Q59" s="8" t="n"/>
      <c r="R59" s="8" t="n"/>
      <c r="S59" s="8" t="n"/>
      <c r="T59" s="8" t="n"/>
      <c r="U59" s="10" t="n"/>
    </row>
    <row r="60">
      <c r="A60" s="152" t="inlineStr">
        <is>
          <t>Лист 1 , всего листов 2</t>
        </is>
      </c>
      <c r="L60" s="152" t="n"/>
      <c r="M60" s="152" t="inlineStr">
        <is>
          <t>Лист 2 , всего листов 2</t>
        </is>
      </c>
    </row>
    <row r="61">
      <c r="A61" s="153" t="inlineStr">
        <is>
          <t>Частичное воспроизведение протокола испытаний без письменного разрешения  ООО «ИнжГео» ЗАПРЕЩАЕТСЯ</t>
        </is>
      </c>
      <c r="L61" s="153" t="n"/>
      <c r="M61" s="15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6" t="inlineStr">
        <is>
          <t xml:space="preserve">второй  график </t>
        </is>
      </c>
      <c r="H63" s="36" t="inlineStr">
        <is>
          <t xml:space="preserve">первый график </t>
        </is>
      </c>
      <c r="S63" s="151" t="inlineStr">
        <is>
          <t xml:space="preserve">К Пуассона </t>
        </is>
      </c>
    </row>
    <row r="64">
      <c r="A64" s="151" t="inlineStr">
        <is>
          <t>dev50</t>
        </is>
      </c>
      <c r="B64" s="151" t="inlineStr">
        <is>
          <t>epsE50</t>
        </is>
      </c>
      <c r="C64" s="151" t="inlineStr">
        <is>
          <t>ind</t>
        </is>
      </c>
      <c r="D64" s="151" t="inlineStr">
        <is>
          <t>devE0</t>
        </is>
      </c>
      <c r="E64" s="151" t="inlineStr">
        <is>
          <t>epsE0</t>
        </is>
      </c>
      <c r="F64" s="151" t="inlineStr">
        <is>
          <t>dev</t>
        </is>
      </c>
      <c r="G64" s="151" t="inlineStr">
        <is>
          <t>eps</t>
        </is>
      </c>
      <c r="H64" s="151" t="inlineStr">
        <is>
          <t>sigma</t>
        </is>
      </c>
      <c r="J64" s="118" t="inlineStr">
        <is>
          <t>dev1</t>
        </is>
      </c>
      <c r="K64" s="118" t="inlineStr">
        <is>
          <t>eps1</t>
        </is>
      </c>
      <c r="L64" s="118" t="inlineStr">
        <is>
          <t>dev2</t>
        </is>
      </c>
      <c r="M64" s="118" t="inlineStr">
        <is>
          <t>eps2</t>
        </is>
      </c>
      <c r="N64" s="118" t="inlineStr">
        <is>
          <t>dev3</t>
        </is>
      </c>
      <c r="O64" s="118" t="inlineStr">
        <is>
          <t>eps3</t>
        </is>
      </c>
      <c r="Q64" s="151" t="inlineStr">
        <is>
          <t xml:space="preserve">Глины </t>
        </is>
      </c>
    </row>
    <row r="65">
      <c r="A65" t="n">
        <v>0.7106182452082781</v>
      </c>
      <c r="B65" t="n">
        <v>0.008276052232218785</v>
      </c>
      <c r="C65" s="151">
        <f>MATCH(A65,F65:F1000,1)-A67</f>
        <v/>
      </c>
      <c r="D65" s="151">
        <f>B70</f>
        <v/>
      </c>
      <c r="E65" s="151">
        <f>A70</f>
        <v/>
      </c>
      <c r="F65" s="170" t="n">
        <v>0</v>
      </c>
      <c r="G65" s="171" t="n">
        <v>0</v>
      </c>
      <c r="H65" s="171" t="n"/>
      <c r="J65" s="170" t="n">
        <v>0</v>
      </c>
      <c r="K65" s="171" t="n">
        <v>0</v>
      </c>
      <c r="L65" s="172" t="n">
        <v>0</v>
      </c>
      <c r="M65" s="170" t="n">
        <v>0</v>
      </c>
      <c r="N65" s="171" t="n">
        <v>0</v>
      </c>
      <c r="O65" s="172" t="n">
        <v>0</v>
      </c>
      <c r="Q65" s="151" t="inlineStr">
        <is>
          <t>&lt; 0</t>
        </is>
      </c>
      <c r="S65" s="151" t="inlineStr">
        <is>
          <t>0,20-0,30</t>
        </is>
      </c>
    </row>
    <row r="66">
      <c r="A66" s="151" t="inlineStr">
        <is>
          <t>ind</t>
        </is>
      </c>
      <c r="F66" s="170" t="n">
        <v>0.04511532901606574</v>
      </c>
      <c r="G66" s="171" t="n">
        <v>0.0007494276896283225</v>
      </c>
      <c r="H66" s="171" t="n"/>
      <c r="J66" s="170" t="n">
        <v>0.1086005208332081</v>
      </c>
      <c r="K66" s="171" t="n">
        <v>0.00074455611106979</v>
      </c>
      <c r="L66" s="172" t="n">
        <v>0.08599999999999985</v>
      </c>
      <c r="M66" s="170" t="n">
        <v>0.0005356038791867659</v>
      </c>
      <c r="N66" s="171" t="n">
        <v>0.1950429776160003</v>
      </c>
      <c r="O66" s="172" t="n">
        <v>0.0007439858370337381</v>
      </c>
      <c r="Q66" s="151" t="inlineStr">
        <is>
          <t>0-0,25</t>
        </is>
      </c>
      <c r="S66" s="151" t="inlineStr">
        <is>
          <t>0,30-0,38</t>
        </is>
      </c>
    </row>
    <row r="67">
      <c r="A67" s="151" t="n">
        <v>2</v>
      </c>
      <c r="F67" s="170" t="n">
        <v>0.1697327404684598</v>
      </c>
      <c r="G67" s="171" t="n">
        <v>0.001498855379256645</v>
      </c>
      <c r="H67" s="171" t="n"/>
      <c r="J67" s="170" t="n">
        <v>0.1779999999999999</v>
      </c>
      <c r="K67" s="171" t="n">
        <v>0.001243821678321678</v>
      </c>
      <c r="L67" s="172" t="n">
        <v>0.1938356352233497</v>
      </c>
      <c r="M67" s="170" t="n">
        <v>0.001488165180471357</v>
      </c>
      <c r="N67" s="171" t="n">
        <v>0.3644431584404833</v>
      </c>
      <c r="O67" s="172" t="n">
        <v>0.001487971674067476</v>
      </c>
      <c r="Q67" s="151" t="inlineStr">
        <is>
          <t>0,25&lt;</t>
        </is>
      </c>
      <c r="S67" s="151" t="inlineStr">
        <is>
          <t>0,38-0,45</t>
        </is>
      </c>
    </row>
    <row r="68">
      <c r="A68" s="151" t="inlineStr">
        <is>
          <t>E0</t>
        </is>
      </c>
      <c r="F68" s="170" t="n">
        <v>0.3073543167935107</v>
      </c>
      <c r="G68" s="171" t="n">
        <v>0.002248283068884967</v>
      </c>
      <c r="H68" s="171" t="n"/>
      <c r="J68" s="170" t="n">
        <v>0.2731626260454059</v>
      </c>
      <c r="K68" s="171" t="n">
        <v>0.00223366833320937</v>
      </c>
      <c r="L68" s="172" t="n">
        <v>0.2752574230086309</v>
      </c>
      <c r="M68" s="170" t="n">
        <v>0.002232247770707035</v>
      </c>
      <c r="N68" s="171" t="n">
        <v>0.5076886162456464</v>
      </c>
      <c r="O68" s="172" t="n">
        <v>0.002231957511101214</v>
      </c>
      <c r="Q68" s="151" t="inlineStr">
        <is>
          <t>Суглинки</t>
        </is>
      </c>
      <c r="S68" s="151" t="inlineStr">
        <is>
          <t>0,35-0,37</t>
        </is>
      </c>
    </row>
    <row r="69">
      <c r="A69" s="151" t="inlineStr">
        <is>
          <t>epsE0</t>
        </is>
      </c>
      <c r="B69" s="151" t="inlineStr">
        <is>
          <t>devE0</t>
        </is>
      </c>
      <c r="F69" s="170" t="n">
        <v>0.3947879140045989</v>
      </c>
      <c r="G69" s="171" t="n">
        <v>0.002758684077406261</v>
      </c>
      <c r="H69" s="171" t="n"/>
      <c r="J69" s="170" t="n">
        <v>0.3410293236298263</v>
      </c>
      <c r="K69" s="171" t="n">
        <v>0.00297822444427916</v>
      </c>
      <c r="L69" s="172" t="n">
        <v>0.3617614696028593</v>
      </c>
      <c r="M69" s="170" t="n">
        <v>0.002976330360942714</v>
      </c>
      <c r="N69" s="171" t="n">
        <v>0.6065674248036901</v>
      </c>
      <c r="O69" s="172" t="n">
        <v>0.002975943348134952</v>
      </c>
      <c r="Q69" s="151" t="inlineStr">
        <is>
          <t xml:space="preserve">Пески и супеси </t>
        </is>
      </c>
      <c r="S69" s="151" t="inlineStr">
        <is>
          <t>0,30-0,35</t>
        </is>
      </c>
    </row>
    <row r="70" ht="15" customHeight="1">
      <c r="A70" t="n">
        <v>0.002758684077406261</v>
      </c>
      <c r="B70" t="n">
        <v>0.3947879140045989</v>
      </c>
      <c r="F70" s="170" t="n">
        <v>0.3842000191244523</v>
      </c>
      <c r="G70" s="171" t="n">
        <v>0.003747138448141612</v>
      </c>
      <c r="H70" s="171" t="n"/>
      <c r="J70" s="170" t="n">
        <v>0.3928058508186678</v>
      </c>
      <c r="K70" s="171" t="n">
        <v>0.00372278055534895</v>
      </c>
      <c r="L70" s="172" t="n">
        <v>0.433732908454364</v>
      </c>
      <c r="M70" s="170" t="n">
        <v>0.003720412951178392</v>
      </c>
      <c r="N70" s="171" t="n">
        <v>0.6489999999999998</v>
      </c>
      <c r="O70" s="172" t="n">
        <v>0.003705112493715433</v>
      </c>
    </row>
    <row r="71">
      <c r="F71" s="170" t="n">
        <v>0.4897503553757185</v>
      </c>
      <c r="G71" s="171" t="n">
        <v>0.004496566137769935</v>
      </c>
      <c r="H71" s="171" t="n"/>
      <c r="J71" s="170" t="n">
        <v>0.4499551239096535</v>
      </c>
      <c r="K71" s="171" t="n">
        <v>0.004467336666418739</v>
      </c>
      <c r="L71" s="172" t="n">
        <v>0.4926568730114746</v>
      </c>
      <c r="M71" s="170" t="n">
        <v>0.00446449554141407</v>
      </c>
      <c r="N71" s="171" t="n">
        <v>0.653455207856128</v>
      </c>
      <c r="O71" s="172" t="n">
        <v>0.004463915022202429</v>
      </c>
    </row>
    <row r="72">
      <c r="A72" s="151" t="inlineStr">
        <is>
          <t>График E50</t>
        </is>
      </c>
      <c r="C72" s="151" t="inlineStr">
        <is>
          <t>График E</t>
        </is>
      </c>
      <c r="F72" s="170" t="n">
        <v>0.5683662697657894</v>
      </c>
      <c r="G72" s="171" t="n">
        <v>0.005245993827398258</v>
      </c>
      <c r="H72" s="171" t="n"/>
      <c r="J72" s="170" t="n">
        <v>0.4906400592005067</v>
      </c>
      <c r="K72" s="171" t="n">
        <v>0.00521189277748853</v>
      </c>
      <c r="L72" s="172" t="n">
        <v>0.5494184967225213</v>
      </c>
      <c r="M72" s="170" t="n">
        <v>0.005208578131649749</v>
      </c>
      <c r="N72" s="171" t="n">
        <v>0.6497535051084486</v>
      </c>
      <c r="O72" s="172" t="n">
        <v>0.005207900859236167</v>
      </c>
    </row>
    <row r="73">
      <c r="A73" s="139" t="inlineStr">
        <is>
          <t>eps</t>
        </is>
      </c>
      <c r="B73" s="139" t="inlineStr">
        <is>
          <t>q</t>
        </is>
      </c>
      <c r="C73" s="151" t="inlineStr">
        <is>
          <t>sigma</t>
        </is>
      </c>
      <c r="D73" s="173">
        <f>B70</f>
        <v/>
      </c>
      <c r="F73" s="170" t="n">
        <v>0.5288425128867256</v>
      </c>
      <c r="G73" s="171" t="n">
        <v>0.00599542151702658</v>
      </c>
      <c r="H73" s="171" t="n"/>
      <c r="J73" s="170" t="n">
        <v>0.5335235729889514</v>
      </c>
      <c r="K73" s="171" t="n">
        <v>0.00595644888855832</v>
      </c>
      <c r="L73" s="172" t="n">
        <v>0.5958029130358331</v>
      </c>
      <c r="M73" s="170" t="n">
        <v>0.005952660721885428</v>
      </c>
      <c r="N73" s="171" t="n">
        <v>0.6636395220408564</v>
      </c>
      <c r="O73" s="172" t="n">
        <v>0.005951886696269905</v>
      </c>
    </row>
    <row r="74">
      <c r="A74" s="151" t="inlineStr">
        <is>
          <t>Горизонтальная линия E50</t>
        </is>
      </c>
      <c r="C74" s="151" t="inlineStr">
        <is>
          <t>Касательная</t>
        </is>
      </c>
      <c r="F74" s="170" t="n">
        <v>0.568973835330588</v>
      </c>
      <c r="G74" s="171" t="n">
        <v>0.006744849206654902</v>
      </c>
      <c r="H74" s="171" t="n"/>
      <c r="J74" s="170" t="n">
        <v>0.5626478047830006</v>
      </c>
      <c r="K74" s="171" t="n">
        <v>0.006552748472370785</v>
      </c>
      <c r="L74" s="172" t="n">
        <v>0.6146281412410743</v>
      </c>
      <c r="M74" s="170" t="n">
        <v>0.006379791021435493</v>
      </c>
      <c r="N74" s="171" t="n">
        <v>0.6666084776991481</v>
      </c>
      <c r="O74" s="172" t="n">
        <v>0.006342730865792861</v>
      </c>
    </row>
    <row r="75">
      <c r="A75" s="151" t="n">
        <v>0</v>
      </c>
      <c r="B75" s="151">
        <f>A65</f>
        <v/>
      </c>
      <c r="C75" s="151" t="inlineStr">
        <is>
          <t>a</t>
        </is>
      </c>
      <c r="D75" s="151" t="inlineStr">
        <is>
          <t>b</t>
        </is>
      </c>
      <c r="F75" s="170" t="n">
        <v>0.5695549876894372</v>
      </c>
      <c r="G75" s="171" t="n">
        <v>0.007494276896283225</v>
      </c>
      <c r="H75" s="171" t="n"/>
      <c r="J75" s="170" t="n">
        <v>0.5929717191672073</v>
      </c>
      <c r="K75" s="171" t="n">
        <v>0.007445561110697899</v>
      </c>
      <c r="L75" s="172" t="n">
        <v>0.6533591675297707</v>
      </c>
      <c r="M75" s="170" t="n">
        <v>0.007440825902356785</v>
      </c>
      <c r="N75" s="171" t="n">
        <v>0.6722454514074014</v>
      </c>
      <c r="O75" s="172" t="n">
        <v>0.007439858370337382</v>
      </c>
    </row>
    <row r="76">
      <c r="A76" s="173">
        <f>B65</f>
        <v/>
      </c>
      <c r="B76" s="151">
        <f>B75</f>
        <v/>
      </c>
      <c r="C76" s="142">
        <f>E50</f>
        <v/>
      </c>
      <c r="D76" s="151" t="n">
        <v>0</v>
      </c>
      <c r="F76" s="170" t="n">
        <v>0.7106182452082781</v>
      </c>
      <c r="G76" s="171" t="n">
        <v>0.008276052232218785</v>
      </c>
      <c r="H76" s="171" t="n"/>
      <c r="J76" s="170" t="n">
        <v>0.6120133438591784</v>
      </c>
      <c r="K76" s="171" t="n">
        <v>0.00819011722176769</v>
      </c>
      <c r="L76" s="172" t="n">
        <v>0.6724740928585484</v>
      </c>
      <c r="M76" s="170" t="n">
        <v>0.008184908492592463</v>
      </c>
      <c r="N76" s="171" t="n">
        <v>0.6767591021660291</v>
      </c>
      <c r="O76" s="172" t="n">
        <v>0.008183844207371119</v>
      </c>
    </row>
    <row r="77" ht="15" customHeight="1">
      <c r="A77" s="151" t="inlineStr">
        <is>
          <t>Вертикальная линия E50</t>
        </is>
      </c>
      <c r="C77" s="151" t="inlineStr">
        <is>
          <t>p1 и p2</t>
        </is>
      </c>
      <c r="F77" t="n">
        <v>0.726982911414199</v>
      </c>
      <c r="G77" t="n">
        <v>0.00899313227553987</v>
      </c>
      <c r="J77" t="n">
        <v>0.6381642334313586</v>
      </c>
      <c r="K77" t="n">
        <v>0.008934673332837479</v>
      </c>
      <c r="L77" t="n">
        <v>0.7055742434507259</v>
      </c>
      <c r="M77" t="n">
        <v>0.008928991082828141</v>
      </c>
      <c r="N77" t="n">
        <v>0.6919979774862024</v>
      </c>
      <c r="O77" t="n">
        <v>0.008927830044404858</v>
      </c>
    </row>
    <row r="78" ht="15" customHeight="1">
      <c r="A78" s="173">
        <f>A76</f>
        <v/>
      </c>
      <c r="B78" s="151" t="n">
        <v>0</v>
      </c>
      <c r="C78" s="151" t="n">
        <v>0</v>
      </c>
      <c r="D78" s="151">
        <f>D76</f>
        <v/>
      </c>
      <c r="F78" t="n">
        <v>0.6874969613541733</v>
      </c>
      <c r="G78" t="n">
        <v>0.009742559965168193</v>
      </c>
      <c r="J78" t="n">
        <v>0.6638164016755543</v>
      </c>
      <c r="K78" t="n">
        <v>0.00967922944390727</v>
      </c>
      <c r="L78" t="n">
        <v>0.7282544475344988</v>
      </c>
      <c r="M78" t="n">
        <v>0.009673073673063819</v>
      </c>
      <c r="N78" t="n">
        <v>0.7050677642944814</v>
      </c>
      <c r="O78" t="n">
        <v>0.009671815881438594</v>
      </c>
    </row>
    <row r="79" ht="15" customHeight="1">
      <c r="A79" s="173">
        <f>A76</f>
        <v/>
      </c>
      <c r="B79" s="151">
        <f>B76</f>
        <v/>
      </c>
      <c r="C79" s="151">
        <f>(D79-D76)/C76</f>
        <v/>
      </c>
      <c r="D79" s="172">
        <f>B89+0.2*B89</f>
        <v/>
      </c>
      <c r="F79" t="n">
        <v>0.7638873786896265</v>
      </c>
      <c r="G79" t="n">
        <v>0.01049198765479652</v>
      </c>
      <c r="J79" t="n">
        <v>0.6789618623835716</v>
      </c>
      <c r="K79" t="n">
        <v>0.01042378555497706</v>
      </c>
      <c r="L79" t="n">
        <v>0.7583095333380616</v>
      </c>
      <c r="M79" t="n">
        <v>0.0104171562632995</v>
      </c>
      <c r="N79" t="n">
        <v>0.7172741495174277</v>
      </c>
      <c r="O79" t="n">
        <v>0.01041580171847233</v>
      </c>
    </row>
    <row r="80" ht="15" customHeight="1">
      <c r="A80" s="151" t="inlineStr">
        <is>
          <t>Касательная линия E50</t>
        </is>
      </c>
      <c r="F80" t="n">
        <v>0.7241169133871841</v>
      </c>
      <c r="G80" t="n">
        <v>0.01124141534442484</v>
      </c>
      <c r="J80" t="n">
        <v>0.7031926293472166</v>
      </c>
      <c r="K80" t="n">
        <v>0.01116834166604685</v>
      </c>
      <c r="L80" t="n">
        <v>0.7846343290896105</v>
      </c>
      <c r="M80" t="n">
        <v>0.01116123885353518</v>
      </c>
      <c r="N80" t="n">
        <v>0.738522820081601</v>
      </c>
      <c r="O80" t="n">
        <v>0.01115978755550607</v>
      </c>
    </row>
    <row r="81" ht="15" customHeight="1">
      <c r="A81" s="151" t="n">
        <v>0</v>
      </c>
      <c r="B81" s="151" t="n">
        <v>0</v>
      </c>
      <c r="C81" s="151" t="inlineStr">
        <is>
          <t>Горизонтальная 1</t>
        </is>
      </c>
      <c r="F81" t="n">
        <v>0.7311483154134713</v>
      </c>
      <c r="G81" t="n">
        <v>0.01199084303405316</v>
      </c>
      <c r="J81" t="n">
        <v>0.7295007163582965</v>
      </c>
      <c r="K81" t="n">
        <v>0.01191289777711664</v>
      </c>
      <c r="L81" t="n">
        <v>0.8081236630173401</v>
      </c>
      <c r="M81" t="n">
        <v>0.01190532144377086</v>
      </c>
      <c r="N81" t="n">
        <v>0.7561194629135621</v>
      </c>
      <c r="O81" t="n">
        <v>0.01190377339253981</v>
      </c>
    </row>
    <row r="82" ht="15" customHeight="1">
      <c r="A82" s="173">
        <f>B82/(B76/A76)</f>
        <v/>
      </c>
      <c r="B82" s="173">
        <f>B79+(B86-B79)*0.8</f>
        <v/>
      </c>
      <c r="F82" t="n">
        <v>0.8379443347351139</v>
      </c>
      <c r="G82" t="n">
        <v>0.01274027072368148</v>
      </c>
      <c r="J82" t="n">
        <v>0.7549781372086171</v>
      </c>
      <c r="K82" t="n">
        <v>0.01265745388818643</v>
      </c>
      <c r="L82" t="n">
        <v>0.8256723633494463</v>
      </c>
      <c r="M82" t="n">
        <v>0.01264940403400653</v>
      </c>
      <c r="N82" t="n">
        <v>0.7738697649398716</v>
      </c>
      <c r="O82" t="n">
        <v>0.01264775922957355</v>
      </c>
    </row>
    <row r="83" ht="15" customHeight="1">
      <c r="A83" s="151" t="inlineStr">
        <is>
          <t>Горизонтальная линия qкр</t>
        </is>
      </c>
      <c r="F83" t="n">
        <v>0.7864677213187361</v>
      </c>
      <c r="G83" t="n">
        <v>0.0134896984133098</v>
      </c>
      <c r="J83" t="n">
        <v>0.7693169056899851</v>
      </c>
      <c r="K83" t="n">
        <v>0.01340200999925622</v>
      </c>
      <c r="L83" t="n">
        <v>0.8564752583141242</v>
      </c>
      <c r="M83" t="n">
        <v>0.01339348662424221</v>
      </c>
      <c r="N83" t="n">
        <v>0.7890794130870895</v>
      </c>
      <c r="O83" t="n">
        <v>0.01339174506660729</v>
      </c>
    </row>
    <row r="84" ht="15" customHeight="1">
      <c r="A84" s="151" t="inlineStr">
        <is>
          <t>Горизонтальная линия q</t>
        </is>
      </c>
      <c r="C84" s="151" t="inlineStr">
        <is>
          <t>Горизонтальная 2</t>
        </is>
      </c>
      <c r="F84" t="n">
        <v>0.8006812251309641</v>
      </c>
      <c r="G84" t="n">
        <v>0.01423912610293813</v>
      </c>
      <c r="J84" t="n">
        <v>0.7877090355942065</v>
      </c>
      <c r="K84" t="n">
        <v>0.01414656611032601</v>
      </c>
      <c r="L84" t="n">
        <v>0.8696271761395686</v>
      </c>
      <c r="M84" t="n">
        <v>0.01413756921447789</v>
      </c>
      <c r="N84" t="n">
        <v>0.8021540942817769</v>
      </c>
      <c r="O84" t="n">
        <v>0.01413573090364102</v>
      </c>
    </row>
    <row r="85" ht="15" customHeight="1">
      <c r="A85" s="172" t="n">
        <v>0</v>
      </c>
      <c r="B85" s="172">
        <f>MAX(F65:F1000)</f>
        <v/>
      </c>
      <c r="C85" s="151" t="n">
        <v>0</v>
      </c>
      <c r="D85" s="173">
        <f>D73</f>
        <v/>
      </c>
      <c r="F85" t="n">
        <v>0.8405475961384228</v>
      </c>
      <c r="G85" t="n">
        <v>0.01498855379256645</v>
      </c>
      <c r="J85" t="n">
        <v>0.8120465407130881</v>
      </c>
      <c r="K85" t="n">
        <v>0.0148911222213958</v>
      </c>
      <c r="L85" t="n">
        <v>0.8977229450539761</v>
      </c>
      <c r="M85" t="n">
        <v>0.01488165180471357</v>
      </c>
      <c r="N85" t="n">
        <v>0.8333994954504949</v>
      </c>
      <c r="O85" t="n">
        <v>0.01487971674067476</v>
      </c>
    </row>
    <row r="86" ht="15" customHeight="1">
      <c r="A86" s="172">
        <f>INDEX(G65:G1000,MATCH(B86,F65:F1000,0),)</f>
        <v/>
      </c>
      <c r="B86" s="172">
        <f>MAX(F65:F1000)</f>
        <v/>
      </c>
      <c r="C86" s="151">
        <f>(D86-D76)/C76</f>
        <v/>
      </c>
      <c r="D86" s="173">
        <f>D73</f>
        <v/>
      </c>
      <c r="F86" t="n">
        <v>0.9570295843077377</v>
      </c>
      <c r="G86" t="n">
        <v>0.01573798148219477</v>
      </c>
      <c r="J86" t="n">
        <v>0.8303214348384362</v>
      </c>
      <c r="K86" t="n">
        <v>0.01563567833246559</v>
      </c>
      <c r="L86" t="n">
        <v>0.9148573932855402</v>
      </c>
      <c r="M86" t="n">
        <v>0.01562573439494925</v>
      </c>
      <c r="N86" t="n">
        <v>0.8516213035198033</v>
      </c>
      <c r="O86" t="n">
        <v>0.0156237025777085</v>
      </c>
    </row>
    <row r="87" ht="15" customHeight="1">
      <c r="A87" s="151" t="inlineStr">
        <is>
          <t>Вертикальная линия q</t>
        </is>
      </c>
      <c r="F87" t="n">
        <v>0.9730899396055337</v>
      </c>
      <c r="G87" t="n">
        <v>0.0164874091718231</v>
      </c>
      <c r="J87" t="n">
        <v>0.8498257317620572</v>
      </c>
      <c r="K87" t="n">
        <v>0.01638023444353538</v>
      </c>
      <c r="L87" t="n">
        <v>0.9336253490624578</v>
      </c>
      <c r="M87" t="n">
        <v>0.01636981698518493</v>
      </c>
      <c r="N87" t="n">
        <v>0.8690252054162624</v>
      </c>
      <c r="O87" t="n">
        <v>0.01636768841474224</v>
      </c>
    </row>
    <row r="88" ht="15" customHeight="1">
      <c r="A88" s="172">
        <f>A86</f>
        <v/>
      </c>
      <c r="B88" s="151" t="n">
        <v>0</v>
      </c>
      <c r="C88" s="139" t="n"/>
      <c r="D88" s="139" t="n"/>
      <c r="F88" t="n">
        <v>0.9986914119984363</v>
      </c>
      <c r="G88" t="n">
        <v>0.01723683686145142</v>
      </c>
      <c r="J88" t="n">
        <v>0.8712514452757576</v>
      </c>
      <c r="K88" t="n">
        <v>0.01712479055460517</v>
      </c>
      <c r="L88" t="n">
        <v>0.9597216406129232</v>
      </c>
      <c r="M88" t="n">
        <v>0.0171138995754206</v>
      </c>
      <c r="N88" t="n">
        <v>0.8941168880664336</v>
      </c>
      <c r="O88" t="n">
        <v>0.01711167425177598</v>
      </c>
    </row>
    <row r="89" ht="15" customHeight="1">
      <c r="A89" s="172">
        <f>A86</f>
        <v/>
      </c>
      <c r="B89" s="172">
        <f>B86</f>
        <v/>
      </c>
      <c r="F89" t="n">
        <v>1.024796751453071</v>
      </c>
      <c r="G89" t="n">
        <v>0.01798626455107974</v>
      </c>
      <c r="J89" t="n">
        <v>0.8833905891713438</v>
      </c>
      <c r="K89" t="n">
        <v>0.01786934666567496</v>
      </c>
      <c r="L89" t="n">
        <v>0.9834410961651323</v>
      </c>
      <c r="M89" t="n">
        <v>0.01785798216565628</v>
      </c>
      <c r="N89" t="n">
        <v>0.9206020383968769</v>
      </c>
      <c r="O89" t="n">
        <v>0.01785566008880972</v>
      </c>
    </row>
    <row r="90" ht="15" customHeight="1">
      <c r="F90" t="n">
        <v>0.9913687079360627</v>
      </c>
      <c r="G90" t="n">
        <v>0.01873569224070806</v>
      </c>
      <c r="J90" t="n">
        <v>0.9077351772406221</v>
      </c>
      <c r="K90" t="n">
        <v>0.01861390277674475</v>
      </c>
      <c r="L90" t="n">
        <v>0.9945785439472798</v>
      </c>
      <c r="M90" t="n">
        <v>0.01860206475589196</v>
      </c>
      <c r="N90" t="n">
        <v>0.9416863433341525</v>
      </c>
      <c r="O90" t="n">
        <v>0.01859964592584345</v>
      </c>
    </row>
    <row r="91" ht="15" customHeight="1">
      <c r="F91" t="n">
        <v>1.057370031414037</v>
      </c>
      <c r="G91" t="n">
        <v>0.01948511993033639</v>
      </c>
      <c r="J91" t="n">
        <v>0.9221772232753995</v>
      </c>
      <c r="K91" t="n">
        <v>0.01935845888781454</v>
      </c>
      <c r="L91" t="n">
        <v>1.017428812187562</v>
      </c>
      <c r="M91" t="n">
        <v>0.01934614734612764</v>
      </c>
      <c r="N91" t="n">
        <v>0.9570754898048222</v>
      </c>
      <c r="O91" t="n">
        <v>0.01934363176287719</v>
      </c>
    </row>
    <row r="92" ht="15" customHeight="1">
      <c r="F92" t="n">
        <v>1.089763471853619</v>
      </c>
      <c r="G92" t="n">
        <v>0.02023454761996471</v>
      </c>
      <c r="J92" t="n">
        <v>0.9320087410674807</v>
      </c>
      <c r="K92" t="n">
        <v>0.02010301499888433</v>
      </c>
      <c r="L92" t="n">
        <v>1.026486729114173</v>
      </c>
      <c r="M92" t="n">
        <v>0.02009022993636332</v>
      </c>
      <c r="N92" t="n">
        <v>0.9779751647354447</v>
      </c>
      <c r="O92" t="n">
        <v>0.02008761759991093</v>
      </c>
    </row>
    <row r="93" ht="15" customHeight="1">
      <c r="F93" t="n">
        <v>1.129511779221434</v>
      </c>
      <c r="G93" t="n">
        <v>0.02098397530959303</v>
      </c>
      <c r="J93" t="n">
        <v>0.9489217444086744</v>
      </c>
      <c r="K93" t="n">
        <v>0.02084757110995412</v>
      </c>
      <c r="L93" t="n">
        <v>1.046547122955309</v>
      </c>
      <c r="M93" t="n">
        <v>0.02083431252659899</v>
      </c>
      <c r="N93" t="n">
        <v>1.001891055052582</v>
      </c>
      <c r="O93" t="n">
        <v>0.02083160343694467</v>
      </c>
    </row>
    <row r="94" ht="15" customHeight="1">
      <c r="F94" t="n">
        <v>1.144577703484107</v>
      </c>
      <c r="G94" t="n">
        <v>0.02173340299922135</v>
      </c>
      <c r="J94" t="n">
        <v>0.9704082470907847</v>
      </c>
      <c r="K94" t="n">
        <v>0.02159212722102391</v>
      </c>
      <c r="L94" t="n">
        <v>1.062704821939165</v>
      </c>
      <c r="M94" t="n">
        <v>0.02157839511683467</v>
      </c>
      <c r="N94" t="n">
        <v>1.023228847682794</v>
      </c>
      <c r="O94" t="n">
        <v>0.02157558927397841</v>
      </c>
    </row>
    <row r="95" ht="15" customHeight="1">
      <c r="F95" t="n">
        <v>1.086923994608264</v>
      </c>
      <c r="G95" t="n">
        <v>0.02248283068884968</v>
      </c>
      <c r="J95" t="n">
        <v>0.9765602629056203</v>
      </c>
      <c r="K95" t="n">
        <v>0.0223366833320937</v>
      </c>
      <c r="L95" t="n">
        <v>1.073954654293936</v>
      </c>
      <c r="M95" t="n">
        <v>0.02232247770707035</v>
      </c>
      <c r="N95" t="n">
        <v>1.049194229552642</v>
      </c>
      <c r="O95" t="n">
        <v>0.02231957511101214</v>
      </c>
    </row>
    <row r="96" ht="15" customHeight="1">
      <c r="F96" t="n">
        <v>1.18851340256053</v>
      </c>
      <c r="G96" t="n">
        <v>0.023232258378478</v>
      </c>
      <c r="J96" t="n">
        <v>0.9944698056449857</v>
      </c>
      <c r="K96" t="n">
        <v>0.02308123944316349</v>
      </c>
      <c r="L96" t="n">
        <v>1.098291448247817</v>
      </c>
      <c r="M96" t="n">
        <v>0.02306656029730603</v>
      </c>
      <c r="N96" t="n">
        <v>1.079692887588685</v>
      </c>
      <c r="O96" t="n">
        <v>0.02306356094804588</v>
      </c>
    </row>
    <row r="97" ht="15" customHeight="1">
      <c r="F97" t="n">
        <v>1.15330867730753</v>
      </c>
      <c r="G97" t="n">
        <v>0.02398168606810632</v>
      </c>
      <c r="J97" t="n">
        <v>1.011328889100688</v>
      </c>
      <c r="K97" t="n">
        <v>0.02382579555423328</v>
      </c>
      <c r="L97" t="n">
        <v>1.107910032029005</v>
      </c>
      <c r="M97" t="n">
        <v>0.02381064288754171</v>
      </c>
      <c r="N97" t="n">
        <v>1.100630508717485</v>
      </c>
      <c r="O97" t="n">
        <v>0.02380754678507962</v>
      </c>
    </row>
    <row r="98" ht="15" customHeight="1">
      <c r="F98" t="n">
        <v>1.235272568815889</v>
      </c>
      <c r="G98" t="n">
        <v>0.02473111375773464</v>
      </c>
      <c r="J98" t="n">
        <v>1.024529527064535</v>
      </c>
      <c r="K98" t="n">
        <v>0.02457035166530307</v>
      </c>
      <c r="L98" t="n">
        <v>1.122505233865693</v>
      </c>
      <c r="M98" t="n">
        <v>0.02455472547777739</v>
      </c>
      <c r="N98" t="n">
        <v>1.116312779865602</v>
      </c>
      <c r="O98" t="n">
        <v>0.02455153262211336</v>
      </c>
    </row>
    <row r="99" ht="15" customHeight="1">
      <c r="F99" t="n">
        <v>1.230367827052233</v>
      </c>
      <c r="G99" t="n">
        <v>0.02548054144736297</v>
      </c>
      <c r="J99" t="n">
        <v>1.037563733328331</v>
      </c>
      <c r="K99" t="n">
        <v>0.02531490777637286</v>
      </c>
      <c r="L99" t="n">
        <v>1.126671881986079</v>
      </c>
      <c r="M99" t="n">
        <v>0.02529880806801307</v>
      </c>
      <c r="N99" t="n">
        <v>1.136845387959597</v>
      </c>
      <c r="O99" t="n">
        <v>0.0252955184591471</v>
      </c>
    </row>
    <row r="100" ht="15" customHeight="1">
      <c r="F100" t="n">
        <v>1.278557201983187</v>
      </c>
      <c r="G100" t="n">
        <v>0.02622996913699129</v>
      </c>
      <c r="J100" t="n">
        <v>1.038923521683882</v>
      </c>
      <c r="K100" t="n">
        <v>0.02605946388744265</v>
      </c>
      <c r="L100" t="n">
        <v>1.140104804618356</v>
      </c>
      <c r="M100" t="n">
        <v>0.02604289065824875</v>
      </c>
      <c r="N100" t="n">
        <v>1.16643401992603</v>
      </c>
      <c r="O100" t="n">
        <v>0.02603950429618083</v>
      </c>
    </row>
    <row r="101" ht="15" customHeight="1">
      <c r="F101" t="n">
        <v>1.179803443575377</v>
      </c>
      <c r="G101" t="n">
        <v>0.02697939682661961</v>
      </c>
      <c r="J101" t="n">
        <v>1.055700905922997</v>
      </c>
      <c r="K101" t="n">
        <v>0.02680401999851244</v>
      </c>
      <c r="L101" t="n">
        <v>1.15569882999072</v>
      </c>
      <c r="M101" t="n">
        <v>0.02678697324848442</v>
      </c>
      <c r="N101" t="n">
        <v>1.175584362691462</v>
      </c>
      <c r="O101" t="n">
        <v>0.02678349013321457</v>
      </c>
    </row>
    <row r="102" ht="15" customHeight="1">
      <c r="F102" t="n">
        <v>1.318069301795427</v>
      </c>
      <c r="G102" t="n">
        <v>0.02772882451624794</v>
      </c>
      <c r="J102" t="n">
        <v>1.06288789983748</v>
      </c>
      <c r="K102" t="n">
        <v>0.02754857610958223</v>
      </c>
      <c r="L102" t="n">
        <v>1.162148786331366</v>
      </c>
      <c r="M102" t="n">
        <v>0.0275310558387201</v>
      </c>
      <c r="N102" t="n">
        <v>1.194802103182453</v>
      </c>
      <c r="O102" t="n">
        <v>0.02752747597024831</v>
      </c>
    </row>
    <row r="103" ht="15" customHeight="1">
      <c r="F103" t="n">
        <v>1.322317526609962</v>
      </c>
      <c r="G103" t="n">
        <v>0.02847825220587626</v>
      </c>
      <c r="J103" t="n">
        <v>1.06707651721914</v>
      </c>
      <c r="K103" t="n">
        <v>0.02829313222065202</v>
      </c>
      <c r="L103" t="n">
        <v>1.177449501868491</v>
      </c>
      <c r="M103" t="n">
        <v>0.02827513842895578</v>
      </c>
      <c r="N103" t="n">
        <v>1.210892928325564</v>
      </c>
      <c r="O103" t="n">
        <v>0.02827146180728204</v>
      </c>
    </row>
    <row r="104" ht="15" customHeight="1">
      <c r="F104" t="n">
        <v>1.32051086798561</v>
      </c>
      <c r="G104" t="n">
        <v>0.02922767989550458</v>
      </c>
      <c r="J104" t="n">
        <v>1.079458771859781</v>
      </c>
      <c r="K104" t="n">
        <v>0.02903768833172181</v>
      </c>
      <c r="L104" t="n">
        <v>1.183395804830287</v>
      </c>
      <c r="M104" t="n">
        <v>0.02901922101919146</v>
      </c>
      <c r="N104" t="n">
        <v>1.234662525047356</v>
      </c>
      <c r="O104" t="n">
        <v>0.02901544764431578</v>
      </c>
    </row>
    <row r="105" ht="15" customHeight="1">
      <c r="F105" t="n">
        <v>1.277612075888993</v>
      </c>
      <c r="G105" t="n">
        <v>0.0299771075851329</v>
      </c>
      <c r="J105" t="n">
        <v>1.09152667755121</v>
      </c>
      <c r="K105" t="n">
        <v>0.0297822444427916</v>
      </c>
      <c r="L105" t="n">
        <v>1.189182523444953</v>
      </c>
      <c r="M105" t="n">
        <v>0.02976330360942714</v>
      </c>
      <c r="N105" t="n">
        <v>1.246016580274387</v>
      </c>
      <c r="O105" t="n">
        <v>0.02975943348134953</v>
      </c>
    </row>
    <row r="106" ht="15" customHeight="1">
      <c r="F106" t="n">
        <v>1.291583900286739</v>
      </c>
      <c r="G106" t="n">
        <v>0.03072653527476122</v>
      </c>
      <c r="J106" t="n">
        <v>1.090772248085234</v>
      </c>
      <c r="K106" t="n">
        <v>0.03052680055386139</v>
      </c>
      <c r="L106" t="n">
        <v>1.195304485940682</v>
      </c>
      <c r="M106" t="n">
        <v>0.03050738619966281</v>
      </c>
      <c r="N106" t="n">
        <v>1.258960780933221</v>
      </c>
      <c r="O106" t="n">
        <v>0.03050341931838326</v>
      </c>
    </row>
    <row r="107" ht="15" customHeight="1">
      <c r="F107" t="n">
        <v>1.251389091145471</v>
      </c>
      <c r="G107" t="n">
        <v>0.03147596296438954</v>
      </c>
      <c r="J107" t="n">
        <v>1.096987497253659</v>
      </c>
      <c r="K107" t="n">
        <v>0.03127135666493118</v>
      </c>
      <c r="L107" t="n">
        <v>1.19735652054567</v>
      </c>
      <c r="M107" t="n">
        <v>0.03125146878989849</v>
      </c>
      <c r="N107" t="n">
        <v>1.281000813950417</v>
      </c>
      <c r="O107" t="n">
        <v>0.031247405155417</v>
      </c>
    </row>
    <row r="108" ht="15" customHeight="1">
      <c r="F108" t="n">
        <v>1.343990398431816</v>
      </c>
      <c r="G108" t="n">
        <v>0.03222539065401787</v>
      </c>
      <c r="J108" t="n">
        <v>1.102264438848292</v>
      </c>
      <c r="K108" t="n">
        <v>0.03201591277600097</v>
      </c>
      <c r="L108" t="n">
        <v>1.208933455488113</v>
      </c>
      <c r="M108" t="n">
        <v>0.03199555138013417</v>
      </c>
      <c r="N108" t="n">
        <v>1.287442366252535</v>
      </c>
      <c r="O108" t="n">
        <v>0.03199139099245074</v>
      </c>
    </row>
    <row r="109" ht="15" customHeight="1">
      <c r="F109" t="n">
        <v>1.338350572112397</v>
      </c>
      <c r="G109" t="n">
        <v>0.03297481834364619</v>
      </c>
      <c r="J109" t="n">
        <v>1.113795086660938</v>
      </c>
      <c r="K109" t="n">
        <v>0.03276046888707076</v>
      </c>
      <c r="L109" t="n">
        <v>1.206630118996205</v>
      </c>
      <c r="M109" t="n">
        <v>0.03273963397036985</v>
      </c>
      <c r="N109" t="n">
        <v>1.304991124766136</v>
      </c>
      <c r="O109" t="n">
        <v>0.03273537682948448</v>
      </c>
    </row>
    <row r="110" ht="15" customHeight="1">
      <c r="F110" t="n">
        <v>1.319432362153842</v>
      </c>
      <c r="G110" t="n">
        <v>0.03372424603327451</v>
      </c>
      <c r="J110" t="n">
        <v>1.114371454483404</v>
      </c>
      <c r="K110" t="n">
        <v>0.03350502499814054</v>
      </c>
      <c r="L110" t="n">
        <v>1.218241339298141</v>
      </c>
      <c r="M110" t="n">
        <v>0.03348371656060553</v>
      </c>
      <c r="N110" t="n">
        <v>1.304752776417782</v>
      </c>
      <c r="O110" t="n">
        <v>0.03347936266651821</v>
      </c>
    </row>
    <row r="111" ht="15" customHeight="1">
      <c r="F111" t="n">
        <v>1.273198518522775</v>
      </c>
      <c r="G111" t="n">
        <v>0.03447367372290283</v>
      </c>
      <c r="J111" t="n">
        <v>1.114285556107498</v>
      </c>
      <c r="K111" t="n">
        <v>0.03424958110921034</v>
      </c>
      <c r="L111" t="n">
        <v>1.214561944622117</v>
      </c>
      <c r="M111" t="n">
        <v>0.0342277991508412</v>
      </c>
      <c r="N111" t="n">
        <v>1.312433008134031</v>
      </c>
      <c r="O111" t="n">
        <v>0.03422334850355195</v>
      </c>
    </row>
    <row r="112" ht="15" customHeight="1">
      <c r="F112" t="n">
        <v>1.370611791185821</v>
      </c>
      <c r="G112" t="n">
        <v>0.03522310141253116</v>
      </c>
      <c r="J112" t="n">
        <v>1.117329405325025</v>
      </c>
      <c r="K112" t="n">
        <v>0.03499413722028013</v>
      </c>
      <c r="L112" t="n">
        <v>1.221986763196329</v>
      </c>
      <c r="M112" t="n">
        <v>0.03497188174107688</v>
      </c>
      <c r="N112" t="n">
        <v>1.320837506841445</v>
      </c>
      <c r="O112" t="n">
        <v>0.03496733434058569</v>
      </c>
    </row>
    <row r="113" ht="15" customHeight="1">
      <c r="F113" t="n">
        <v>1.421236490416556</v>
      </c>
      <c r="G113" t="n">
        <v>0.03597252910215948</v>
      </c>
      <c r="J113" t="n">
        <v>1.125295609566001</v>
      </c>
      <c r="K113" t="n">
        <v>0.03573869333134991</v>
      </c>
      <c r="L113" t="n">
        <v>1.229256282482149</v>
      </c>
      <c r="M113" t="n">
        <v>0.03571596433131256</v>
      </c>
      <c r="N113" t="n">
        <v>1.333216955398296</v>
      </c>
      <c r="O113" t="n">
        <v>0.03571132017761943</v>
      </c>
    </row>
    <row r="114" ht="15" customHeight="1">
      <c r="F114" t="n">
        <v>1.386233815664033</v>
      </c>
      <c r="G114" t="n">
        <v>0.0367219567917878</v>
      </c>
      <c r="J114" t="n">
        <v>1.116874401707602</v>
      </c>
      <c r="K114" t="n">
        <v>0.03648324944241971</v>
      </c>
      <c r="L114" t="n">
        <v>1.21772835300824</v>
      </c>
      <c r="M114" t="n">
        <v>0.03646004692154824</v>
      </c>
      <c r="N114" t="n">
        <v>1.32514205293601</v>
      </c>
      <c r="O114" t="n">
        <v>0.03645530601465317</v>
      </c>
    </row>
    <row r="115" ht="15" customHeight="1">
      <c r="F115" t="n">
        <v>1.335842614774823</v>
      </c>
      <c r="G115" t="n">
        <v>0.03747138448141613</v>
      </c>
      <c r="J115" t="n">
        <v>1.120590067541257</v>
      </c>
      <c r="K115" t="n">
        <v>0.0372278055534895</v>
      </c>
      <c r="L115" t="n">
        <v>1.22454860994715</v>
      </c>
      <c r="M115" t="n">
        <v>0.03720412951178392</v>
      </c>
      <c r="N115" t="n">
        <v>1.32729484594248</v>
      </c>
      <c r="O115" t="n">
        <v>0.0371992918516869</v>
      </c>
    </row>
    <row r="116" ht="15" customHeight="1">
      <c r="F116" t="n">
        <v>1.407808388768566</v>
      </c>
      <c r="G116" t="n">
        <v>0.03822081217104445</v>
      </c>
      <c r="J116" t="n">
        <v>1.114924005283497</v>
      </c>
      <c r="K116" t="n">
        <v>0.03797236166455929</v>
      </c>
      <c r="L116" t="n">
        <v>1.222020971058194</v>
      </c>
      <c r="M116" t="n">
        <v>0.0379482121020196</v>
      </c>
      <c r="N116" t="n">
        <v>1.329490451500548</v>
      </c>
      <c r="O116" t="n">
        <v>0.03794327768872065</v>
      </c>
    </row>
    <row r="117" ht="15" customHeight="1">
      <c r="F117" t="n">
        <v>1.335160203321842</v>
      </c>
      <c r="G117" t="n">
        <v>0.03897023986067277</v>
      </c>
      <c r="J117" t="n">
        <v>1.113909203942837</v>
      </c>
      <c r="K117" t="n">
        <v>0.03871691777562908</v>
      </c>
      <c r="L117" t="n">
        <v>1.223580329219592</v>
      </c>
      <c r="M117" t="n">
        <v>0.03869229469225528</v>
      </c>
      <c r="N117" t="n">
        <v>1.319409925870572</v>
      </c>
      <c r="O117" t="n">
        <v>0.03868726352575438</v>
      </c>
    </row>
    <row r="118" ht="15" customHeight="1">
      <c r="F118" t="n">
        <v>1.402927124111228</v>
      </c>
      <c r="G118" t="n">
        <v>0.0397196675503011</v>
      </c>
      <c r="J118" t="n">
        <v>1.113676246472632</v>
      </c>
      <c r="K118" t="n">
        <v>0.03946147388669887</v>
      </c>
      <c r="L118" t="n">
        <v>1.212760274158717</v>
      </c>
      <c r="M118" t="n">
        <v>0.03943637728249096</v>
      </c>
      <c r="N118" t="n">
        <v>1.322989834479476</v>
      </c>
      <c r="O118" t="n">
        <v>0.03943124936278812</v>
      </c>
    </row>
    <row r="119" ht="15" customHeight="1">
      <c r="F119" t="n">
        <v>1.335138216813304</v>
      </c>
      <c r="G119" t="n">
        <v>0.04046909523992942</v>
      </c>
      <c r="J119" t="n">
        <v>1.108355715826234</v>
      </c>
      <c r="K119" t="n">
        <v>0.04020602999776866</v>
      </c>
      <c r="L119" t="n">
        <v>1.214794395602944</v>
      </c>
      <c r="M119" t="n">
        <v>0.04018045987272664</v>
      </c>
      <c r="N119" t="n">
        <v>1.322866742754186</v>
      </c>
      <c r="O119" t="n">
        <v>0.04017523519982186</v>
      </c>
    </row>
    <row r="120" ht="15" customHeight="1">
      <c r="F120" t="n">
        <v>1.341822547104649</v>
      </c>
      <c r="G120" t="n">
        <v>0.04121852292955774</v>
      </c>
      <c r="J120" t="n">
        <v>1.112778194956997</v>
      </c>
      <c r="K120" t="n">
        <v>0.04095058610883845</v>
      </c>
      <c r="L120" t="n">
        <v>1.214916283279643</v>
      </c>
      <c r="M120" t="n">
        <v>0.04092454246296231</v>
      </c>
      <c r="N120" t="n">
        <v>1.313977216121623</v>
      </c>
      <c r="O120" t="n">
        <v>0.04091922103685559</v>
      </c>
    </row>
    <row r="121" ht="15" customHeight="1">
      <c r="F121" t="n">
        <v>1.292009180661844</v>
      </c>
      <c r="G121" t="n">
        <v>0.04196795061918607</v>
      </c>
      <c r="J121" t="n">
        <v>1.108674266818274</v>
      </c>
      <c r="K121" t="n">
        <v>0.04169514221990824</v>
      </c>
      <c r="L121" t="n">
        <v>1.202459526916189</v>
      </c>
      <c r="M121" t="n">
        <v>0.04166862505319799</v>
      </c>
      <c r="N121" t="n">
        <v>1.303557820008712</v>
      </c>
      <c r="O121" t="n">
        <v>0.04166320687388934</v>
      </c>
    </row>
    <row r="122" ht="15" customHeight="1">
      <c r="F122" t="n">
        <v>1.321727183161466</v>
      </c>
      <c r="G122" t="n">
        <v>0.04271737830881438</v>
      </c>
      <c r="J122" t="n">
        <v>1.097974514363418</v>
      </c>
      <c r="K122" t="n">
        <v>0.04243969833097803</v>
      </c>
      <c r="L122" t="n">
        <v>1.207157716239954</v>
      </c>
      <c r="M122" t="n">
        <v>0.04241270764343367</v>
      </c>
      <c r="N122" t="n">
        <v>1.305245119842377</v>
      </c>
      <c r="O122" t="n">
        <v>0.04240719271092307</v>
      </c>
    </row>
    <row r="123" ht="15" customHeight="1">
      <c r="F123" t="n">
        <v>1.284005620280094</v>
      </c>
      <c r="G123" t="n">
        <v>0.04346680599844271</v>
      </c>
      <c r="J123" t="n">
        <v>1.092209520545782</v>
      </c>
      <c r="K123" t="n">
        <v>0.04318425444204782</v>
      </c>
      <c r="L123" t="n">
        <v>1.202844440978311</v>
      </c>
      <c r="M123" t="n">
        <v>0.04315679023366934</v>
      </c>
      <c r="N123" t="n">
        <v>1.300575681049542</v>
      </c>
      <c r="O123" t="n">
        <v>0.04315117854795681</v>
      </c>
    </row>
    <row r="124" ht="15" customHeight="1">
      <c r="F124" t="n">
        <v>1.365873557694309</v>
      </c>
      <c r="G124" t="n">
        <v>0.04421623368807102</v>
      </c>
      <c r="J124" t="n">
        <v>1.089609868318721</v>
      </c>
      <c r="K124" t="n">
        <v>0.04392881055311761</v>
      </c>
      <c r="L124" t="n">
        <v>1.193453290858633</v>
      </c>
      <c r="M124" t="n">
        <v>0.04390087282390503</v>
      </c>
      <c r="N124" t="n">
        <v>1.294286069057132</v>
      </c>
      <c r="O124" t="n">
        <v>0.04389516438499055</v>
      </c>
    </row>
    <row r="125" ht="15" customHeight="1">
      <c r="F125" t="n">
        <v>1.307360061080688</v>
      </c>
      <c r="G125" t="n">
        <v>0.04496566137769935</v>
      </c>
      <c r="J125" t="n">
        <v>1.081506140635585</v>
      </c>
      <c r="K125" t="n">
        <v>0.0446733666641874</v>
      </c>
      <c r="L125" t="n">
        <v>1.180217855608293</v>
      </c>
      <c r="M125" t="n">
        <v>0.0446449554141407</v>
      </c>
      <c r="N125" t="n">
        <v>1.285712849292069</v>
      </c>
      <c r="O125" t="n">
        <v>0.04463915022202428</v>
      </c>
    </row>
    <row r="126" ht="15" customHeight="1">
      <c r="F126" t="n">
        <v>1.288494196115812</v>
      </c>
      <c r="G126" t="n">
        <v>0.04571508906732767</v>
      </c>
      <c r="J126" t="n">
        <v>1.077328920449728</v>
      </c>
      <c r="K126" t="n">
        <v>0.04541792277525719</v>
      </c>
      <c r="L126" t="n">
        <v>1.184071724954664</v>
      </c>
      <c r="M126" t="n">
        <v>0.04538903800437638</v>
      </c>
      <c r="N126" t="n">
        <v>1.272792587181278</v>
      </c>
      <c r="O126" t="n">
        <v>0.04538313605905803</v>
      </c>
    </row>
    <row r="127" ht="15" customHeight="1">
      <c r="F127" t="n">
        <v>1.365305028476259</v>
      </c>
      <c r="G127" t="n">
        <v>0.046464516756956</v>
      </c>
      <c r="J127" t="n">
        <v>1.067908790714505</v>
      </c>
      <c r="K127" t="n">
        <v>0.04616247888632698</v>
      </c>
      <c r="L127" t="n">
        <v>1.177848488625118</v>
      </c>
      <c r="M127" t="n">
        <v>0.04613312059461206</v>
      </c>
      <c r="N127" t="n">
        <v>1.265561848151683</v>
      </c>
      <c r="O127" t="n">
        <v>0.04612712189609176</v>
      </c>
    </row>
    <row r="128" ht="15" customHeight="1">
      <c r="F128" t="n">
        <v>1.304821623838607</v>
      </c>
      <c r="G128" t="n">
        <v>0.04721394444658432</v>
      </c>
      <c r="J128" t="n">
        <v>1.067376334383267</v>
      </c>
      <c r="K128" t="n">
        <v>0.04690703499739677</v>
      </c>
      <c r="L128" t="n">
        <v>1.16538173634703</v>
      </c>
      <c r="M128" t="n">
        <v>0.04687720318484774</v>
      </c>
      <c r="N128" t="n">
        <v>1.264857197630207</v>
      </c>
      <c r="O128" t="n">
        <v>0.0468711077331255</v>
      </c>
    </row>
    <row r="129" ht="15" customHeight="1">
      <c r="F129" t="n">
        <v>1.248073047879439</v>
      </c>
      <c r="G129" t="n">
        <v>0.04796337213621264</v>
      </c>
      <c r="J129" t="n">
        <v>1.056362134409368</v>
      </c>
      <c r="K129" t="n">
        <v>0.04765159110846656</v>
      </c>
      <c r="L129" t="n">
        <v>1.16230505784777</v>
      </c>
      <c r="M129" t="n">
        <v>0.04762128577508342</v>
      </c>
      <c r="N129" t="n">
        <v>1.258215201043774</v>
      </c>
      <c r="O129" t="n">
        <v>0.04761509357015924</v>
      </c>
    </row>
    <row r="130" ht="15" customHeight="1">
      <c r="F130" t="n">
        <v>1.34908836627533</v>
      </c>
      <c r="G130" t="n">
        <v>0.04871279982584096</v>
      </c>
      <c r="J130" t="n">
        <v>1.052996773746162</v>
      </c>
      <c r="K130" t="n">
        <v>0.04839614721953635</v>
      </c>
      <c r="L130" t="n">
        <v>1.145852042854713</v>
      </c>
      <c r="M130" t="n">
        <v>0.04836536836531909</v>
      </c>
      <c r="N130" t="n">
        <v>1.246872423819309</v>
      </c>
      <c r="O130" t="n">
        <v>0.04835907940719298</v>
      </c>
    </row>
    <row r="131" ht="15" customHeight="1">
      <c r="F131" t="n">
        <v>1.250896644702861</v>
      </c>
      <c r="G131" t="n">
        <v>0.04946222751546929</v>
      </c>
      <c r="J131" t="n">
        <v>1.048410835347001</v>
      </c>
      <c r="K131" t="n">
        <v>0.04914070333060614</v>
      </c>
      <c r="L131" t="n">
        <v>1.147356281095231</v>
      </c>
      <c r="M131" t="n">
        <v>0.04910945095555477</v>
      </c>
      <c r="N131" t="n">
        <v>1.241965431383736</v>
      </c>
      <c r="O131" t="n">
        <v>0.04910306524422672</v>
      </c>
    </row>
    <row r="132" ht="15" customHeight="1">
      <c r="F132" t="n">
        <v>1.209526948838611</v>
      </c>
      <c r="G132" t="n">
        <v>0.05021165520509761</v>
      </c>
      <c r="J132" t="n">
        <v>1.040434902165237</v>
      </c>
      <c r="K132" t="n">
        <v>0.04988525944167593</v>
      </c>
      <c r="L132" t="n">
        <v>1.127051362296699</v>
      </c>
      <c r="M132" t="n">
        <v>0.04985353354579045</v>
      </c>
      <c r="N132" t="n">
        <v>1.228830789163978</v>
      </c>
      <c r="O132" t="n">
        <v>0.04984705108126045</v>
      </c>
    </row>
    <row r="133" ht="15" customHeight="1">
      <c r="F133" t="n">
        <v>1.225008344359159</v>
      </c>
      <c r="G133" t="n">
        <v>0.05096108289472593</v>
      </c>
      <c r="J133" t="n">
        <v>1.033299557154226</v>
      </c>
      <c r="K133" t="n">
        <v>0.05062981555274572</v>
      </c>
      <c r="L133" t="n">
        <v>1.122570876186486</v>
      </c>
      <c r="M133" t="n">
        <v>0.05059761613602613</v>
      </c>
      <c r="N133" t="n">
        <v>1.22420506258696</v>
      </c>
      <c r="O133" t="n">
        <v>0.0505910369182942</v>
      </c>
    </row>
    <row r="134" ht="15" customHeight="1">
      <c r="F134" t="n">
        <v>1.275369896941085</v>
      </c>
      <c r="G134" t="n">
        <v>0.05171051058435425</v>
      </c>
      <c r="J134" t="n">
        <v>1.02363538326732</v>
      </c>
      <c r="K134" t="n">
        <v>0.05137437166381551</v>
      </c>
      <c r="L134" t="n">
        <v>1.120548412491968</v>
      </c>
      <c r="M134" t="n">
        <v>0.05134169872626181</v>
      </c>
      <c r="N134" t="n">
        <v>1.205824817079603</v>
      </c>
      <c r="O134" t="n">
        <v>0.05133502275532793</v>
      </c>
    </row>
    <row r="135" ht="15" customHeight="1">
      <c r="F135" t="n">
        <v>1.195640672260966</v>
      </c>
      <c r="G135" t="n">
        <v>0.05245993827398258</v>
      </c>
      <c r="J135" t="n">
        <v>1.010172963457871</v>
      </c>
      <c r="K135" t="n">
        <v>0.0521189277748853</v>
      </c>
      <c r="L135" t="n">
        <v>1.101317560940517</v>
      </c>
      <c r="M135" t="n">
        <v>0.05208578131649749</v>
      </c>
      <c r="N135" t="n">
        <v>1.204626618068835</v>
      </c>
      <c r="O135" t="n">
        <v>0.05207900859236167</v>
      </c>
    </row>
    <row r="136" ht="15" customHeight="1">
      <c r="F136" t="n">
        <v>1.283849735995383</v>
      </c>
      <c r="G136" t="n">
        <v>0.0532093659636109</v>
      </c>
      <c r="J136" t="n">
        <v>1.001442880679233</v>
      </c>
      <c r="K136" t="n">
        <v>0.0528634838859551</v>
      </c>
      <c r="L136" t="n">
        <v>1.103811911259506</v>
      </c>
      <c r="M136" t="n">
        <v>0.05282986390673317</v>
      </c>
      <c r="N136" t="n">
        <v>1.185047030981577</v>
      </c>
      <c r="O136" t="n">
        <v>0.05282299442939541</v>
      </c>
    </row>
    <row r="137" ht="15" customHeight="1">
      <c r="F137" t="n">
        <v>1.168026153820914</v>
      </c>
      <c r="G137" t="n">
        <v>0.05395879365323922</v>
      </c>
      <c r="J137" t="n">
        <v>1.003275717884759</v>
      </c>
      <c r="K137" t="n">
        <v>0.05360803999702488</v>
      </c>
      <c r="L137" t="n">
        <v>1.093765053176308</v>
      </c>
      <c r="M137" t="n">
        <v>0.05357394649696885</v>
      </c>
      <c r="N137" t="n">
        <v>1.180722621244755</v>
      </c>
      <c r="O137" t="n">
        <v>0.05356698026642914</v>
      </c>
    </row>
    <row r="138" ht="15" customHeight="1">
      <c r="F138" t="n">
        <v>1.225198991414139</v>
      </c>
      <c r="G138" t="n">
        <v>0.05470822134286755</v>
      </c>
      <c r="J138" t="n">
        <v>0.9869020580278018</v>
      </c>
      <c r="K138" t="n">
        <v>0.05435259610809467</v>
      </c>
      <c r="L138" t="n">
        <v>1.078010576418296</v>
      </c>
      <c r="M138" t="n">
        <v>0.05431802908720453</v>
      </c>
      <c r="N138" t="n">
        <v>1.167789954285291</v>
      </c>
      <c r="O138" t="n">
        <v>0.05431096610346288</v>
      </c>
    </row>
    <row r="139" ht="15" customHeight="1">
      <c r="F139" t="n">
        <v>1.235397314451637</v>
      </c>
      <c r="G139" t="n">
        <v>0.05545764903249587</v>
      </c>
      <c r="J139" t="n">
        <v>0.9815524840617154</v>
      </c>
      <c r="K139" t="n">
        <v>0.05509715221916447</v>
      </c>
      <c r="L139" t="n">
        <v>1.069082070712841</v>
      </c>
      <c r="M139" t="n">
        <v>0.0550621116774402</v>
      </c>
      <c r="N139" t="n">
        <v>1.15598559553011</v>
      </c>
      <c r="O139" t="n">
        <v>0.05505495194049662</v>
      </c>
    </row>
    <row r="140" ht="15" customHeight="1">
      <c r="F140" t="n">
        <v>1.186650188609987</v>
      </c>
      <c r="G140" t="n">
        <v>0.05620707672212419</v>
      </c>
      <c r="J140" t="n">
        <v>0.9753575789398525</v>
      </c>
      <c r="K140" t="n">
        <v>0.05584170833023425</v>
      </c>
      <c r="L140" t="n">
        <v>1.062413125787319</v>
      </c>
      <c r="M140" t="n">
        <v>0.05580619426767588</v>
      </c>
      <c r="N140" t="n">
        <v>1.149746110406136</v>
      </c>
      <c r="O140" t="n">
        <v>0.05579893777753036</v>
      </c>
    </row>
    <row r="141" ht="15" customHeight="1">
      <c r="F141" t="n">
        <v>1.218986679565768</v>
      </c>
      <c r="G141" t="n">
        <v>0.05695650441175251</v>
      </c>
      <c r="J141" t="n">
        <v>0.9699479256155661</v>
      </c>
      <c r="K141" t="n">
        <v>0.05658626444130404</v>
      </c>
      <c r="L141" t="n">
        <v>1.053737331369101</v>
      </c>
      <c r="M141" t="n">
        <v>0.05655027685791156</v>
      </c>
      <c r="N141" t="n">
        <v>1.140008064340293</v>
      </c>
      <c r="O141" t="n">
        <v>0.05654292361456409</v>
      </c>
    </row>
    <row r="142" ht="15" customHeight="1">
      <c r="F142" t="n">
        <v>1.239435852995558</v>
      </c>
      <c r="G142" t="n">
        <v>0.05770593210138084</v>
      </c>
      <c r="J142" t="n">
        <v>0.9541541070422093</v>
      </c>
      <c r="K142" t="n">
        <v>0.05733082055237382</v>
      </c>
      <c r="L142" t="n">
        <v>1.045588277185561</v>
      </c>
      <c r="M142" t="n">
        <v>0.05729435944814724</v>
      </c>
      <c r="N142" t="n">
        <v>1.127508022759503</v>
      </c>
      <c r="O142" t="n">
        <v>0.05728690945159784</v>
      </c>
    </row>
    <row r="143" ht="15" customHeight="1">
      <c r="F143" t="n">
        <v>1.158026774575939</v>
      </c>
      <c r="G143" t="n">
        <v>0.05845535979100915</v>
      </c>
      <c r="J143" t="n">
        <v>0.9514067061731355</v>
      </c>
      <c r="K143" t="n">
        <v>0.05807537666344362</v>
      </c>
      <c r="L143" t="n">
        <v>1.042799552964071</v>
      </c>
      <c r="M143" t="n">
        <v>0.05803844203838291</v>
      </c>
      <c r="N143" t="n">
        <v>1.125182551090693</v>
      </c>
      <c r="O143" t="n">
        <v>0.05803089528863157</v>
      </c>
    </row>
    <row r="144" ht="15" customHeight="1">
      <c r="F144" t="n">
        <v>1.206788509983487</v>
      </c>
      <c r="G144" t="n">
        <v>0.05920478748063748</v>
      </c>
      <c r="J144" t="n">
        <v>0.9454363059616979</v>
      </c>
      <c r="K144" t="n">
        <v>0.05881993277451341</v>
      </c>
      <c r="L144" t="n">
        <v>1.026704748432003</v>
      </c>
      <c r="M144" t="n">
        <v>0.05878252462861859</v>
      </c>
      <c r="N144" t="n">
        <v>1.116968214760786</v>
      </c>
      <c r="O144" t="n">
        <v>0.05877488112566531</v>
      </c>
    </row>
    <row r="145" ht="15" customHeight="1">
      <c r="F145" t="n">
        <v>1.194750124894783</v>
      </c>
      <c r="G145" t="n">
        <v>0.0599542151702658</v>
      </c>
      <c r="J145" t="n">
        <v>0.9382734893612492</v>
      </c>
      <c r="K145" t="n">
        <v>0.0595644888855832</v>
      </c>
      <c r="L145" t="n">
        <v>1.019737453316732</v>
      </c>
      <c r="M145" t="n">
        <v>0.05952660721885428</v>
      </c>
      <c r="N145" t="n">
        <v>1.108001579196703</v>
      </c>
      <c r="O145" t="n">
        <v>0.05951886696269906</v>
      </c>
    </row>
    <row r="146" ht="15" customHeight="1">
      <c r="F146" t="n">
        <v>1.229940684986406</v>
      </c>
      <c r="G146" t="n">
        <v>0.06070364285989412</v>
      </c>
      <c r="J146" t="n">
        <v>0.9292488393251428</v>
      </c>
      <c r="K146" t="n">
        <v>0.060309044996653</v>
      </c>
      <c r="L146" t="n">
        <v>1.01253125734563</v>
      </c>
      <c r="M146" t="n">
        <v>0.06027068980908995</v>
      </c>
      <c r="N146" t="n">
        <v>1.097119209825372</v>
      </c>
      <c r="O146" t="n">
        <v>0.06026285279973279</v>
      </c>
    </row>
    <row r="147" ht="15" customHeight="1">
      <c r="F147" t="n">
        <v>1.093389255934934</v>
      </c>
      <c r="G147" t="n">
        <v>0.06145307054952245</v>
      </c>
      <c r="J147" t="n">
        <v>0.9182929388067316</v>
      </c>
      <c r="K147" t="n">
        <v>0.06105360110772278</v>
      </c>
      <c r="L147" t="n">
        <v>1.008919750246069</v>
      </c>
      <c r="M147" t="n">
        <v>0.06101477239932563</v>
      </c>
      <c r="N147" t="n">
        <v>1.087857672073715</v>
      </c>
      <c r="O147" t="n">
        <v>0.06100683863676652</v>
      </c>
    </row>
    <row r="148" ht="15" customHeight="1">
      <c r="F148" t="n">
        <v>1.196124903416948</v>
      </c>
      <c r="G148" t="n">
        <v>0.06220249823915076</v>
      </c>
      <c r="J148" t="n">
        <v>0.9137363707593689</v>
      </c>
      <c r="K148" t="n">
        <v>0.06179815721879257</v>
      </c>
      <c r="L148" t="n">
        <v>0.9942365217454241</v>
      </c>
      <c r="M148" t="n">
        <v>0.0617588549895613</v>
      </c>
      <c r="N148" t="n">
        <v>1.087953531368655</v>
      </c>
      <c r="O148" t="n">
        <v>0.06175082447380027</v>
      </c>
    </row>
    <row r="149" ht="15" customHeight="1">
      <c r="F149" t="n">
        <v>1.193176693109025</v>
      </c>
      <c r="G149" t="n">
        <v>0.06295192592877909</v>
      </c>
      <c r="J149" t="n">
        <v>0.9061097181364082</v>
      </c>
      <c r="K149" t="n">
        <v>0.06254271332986236</v>
      </c>
      <c r="L149" t="n">
        <v>0.9941151615710666</v>
      </c>
      <c r="M149" t="n">
        <v>0.06250293757979698</v>
      </c>
      <c r="N149" t="n">
        <v>1.071543353137119</v>
      </c>
      <c r="O149" t="n">
        <v>0.062494810310834</v>
      </c>
    </row>
    <row r="150" ht="15" customHeight="1">
      <c r="F150" t="n">
        <v>1.085573690687746</v>
      </c>
      <c r="G150" t="n">
        <v>0.06370135361840741</v>
      </c>
      <c r="J150" t="n">
        <v>0.8985435638912023</v>
      </c>
      <c r="K150" t="n">
        <v>0.06328726944093215</v>
      </c>
      <c r="L150" t="n">
        <v>0.9879892594503694</v>
      </c>
      <c r="M150" t="n">
        <v>0.06324702017003267</v>
      </c>
      <c r="N150" t="n">
        <v>1.072863702806027</v>
      </c>
      <c r="O150" t="n">
        <v>0.06323879614786773</v>
      </c>
    </row>
    <row r="151" ht="15" customHeight="1">
      <c r="F151" t="n">
        <v>1.104344961829689</v>
      </c>
      <c r="G151" t="n">
        <v>0.06445078130803573</v>
      </c>
      <c r="J151" t="n">
        <v>0.895568490977104</v>
      </c>
      <c r="K151" t="n">
        <v>0.06403182555200193</v>
      </c>
      <c r="L151" t="n">
        <v>0.9839924051107061</v>
      </c>
      <c r="M151" t="n">
        <v>0.06399110276026834</v>
      </c>
      <c r="N151" t="n">
        <v>1.067951145802307</v>
      </c>
      <c r="O151" t="n">
        <v>0.06398278198490148</v>
      </c>
    </row>
    <row r="152" ht="15" customHeight="1">
      <c r="F152" t="n">
        <v>1.091519572211433</v>
      </c>
      <c r="G152" t="n">
        <v>0.06520020899766406</v>
      </c>
      <c r="J152" t="n">
        <v>0.890415082347467</v>
      </c>
      <c r="K152" t="n">
        <v>0.06477638166307173</v>
      </c>
      <c r="L152" t="n">
        <v>0.9709581882794489</v>
      </c>
      <c r="M152" t="n">
        <v>0.06473518535050402</v>
      </c>
      <c r="N152" t="n">
        <v>1.050742247552879</v>
      </c>
      <c r="O152" t="n">
        <v>0.06472676782193522</v>
      </c>
    </row>
    <row r="153" ht="15" customHeight="1">
      <c r="F153" t="n">
        <v>1.101069877421173</v>
      </c>
      <c r="G153" t="n">
        <v>0.06594963668729238</v>
      </c>
      <c r="J153" t="n">
        <v>0.8903516984409807</v>
      </c>
      <c r="K153" t="n">
        <v>0.06552093777414152</v>
      </c>
      <c r="L153" t="n">
        <v>0.965653898463148</v>
      </c>
      <c r="M153" t="n">
        <v>0.0654792679407397</v>
      </c>
      <c r="N153" t="n">
        <v>1.045699981219017</v>
      </c>
      <c r="O153" t="n">
        <v>0.06547075365896896</v>
      </c>
    </row>
    <row r="154" ht="15" customHeight="1">
      <c r="F154" t="n">
        <v>1.121618597870228</v>
      </c>
      <c r="G154" t="n">
        <v>0.06669906437692071</v>
      </c>
      <c r="J154" t="n">
        <v>0.8805859045533353</v>
      </c>
      <c r="K154" t="n">
        <v>0.0662654938852113</v>
      </c>
      <c r="L154" t="n">
        <v>0.9668493047872677</v>
      </c>
      <c r="M154" t="n">
        <v>0.06622335053097538</v>
      </c>
      <c r="N154" t="n">
        <v>1.044055914138891</v>
      </c>
      <c r="O154" t="n">
        <v>0.06621473949600269</v>
      </c>
    </row>
    <row r="155" ht="15" customHeight="1">
      <c r="F155" t="n">
        <v>1.069098146895759</v>
      </c>
      <c r="G155" t="n">
        <v>0.06744849206654903</v>
      </c>
      <c r="J155" t="n">
        <v>0.8783510036423192</v>
      </c>
      <c r="K155" t="n">
        <v>0.06701004999628109</v>
      </c>
      <c r="L155" t="n">
        <v>0.954069026626398</v>
      </c>
      <c r="M155" t="n">
        <v>0.06696743312121106</v>
      </c>
      <c r="N155" t="n">
        <v>1.040829618987844</v>
      </c>
      <c r="O155" t="n">
        <v>0.06695872533303643</v>
      </c>
    </row>
    <row r="156" ht="15" customHeight="1">
      <c r="F156" t="n">
        <v>1.100517371043089</v>
      </c>
      <c r="G156" t="n">
        <v>0.06819791975617735</v>
      </c>
      <c r="J156" t="n">
        <v>0.8748559823365429</v>
      </c>
      <c r="K156" t="n">
        <v>0.06775460610735089</v>
      </c>
      <c r="L156" t="n">
        <v>0.9485229082388744</v>
      </c>
      <c r="M156" t="n">
        <v>0.06771151571144673</v>
      </c>
      <c r="N156" t="n">
        <v>1.034531802632736</v>
      </c>
      <c r="O156" t="n">
        <v>0.06770271117007017</v>
      </c>
    </row>
    <row r="157" ht="15" customHeight="1">
      <c r="F157" t="n">
        <v>1.153885116857541</v>
      </c>
      <c r="G157" t="n">
        <v>0.06894734744580566</v>
      </c>
      <c r="J157" t="n">
        <v>0.8676098272646162</v>
      </c>
      <c r="K157" t="n">
        <v>0.06849916221842067</v>
      </c>
      <c r="L157" t="n">
        <v>0.9468207938830364</v>
      </c>
      <c r="M157" t="n">
        <v>0.06845559830168241</v>
      </c>
      <c r="N157" t="n">
        <v>1.026473171940429</v>
      </c>
      <c r="O157" t="n">
        <v>0.0684466970071039</v>
      </c>
    </row>
    <row r="158" ht="15" customHeight="1">
      <c r="F158" t="n">
        <v>1.136210230884437</v>
      </c>
      <c r="G158" t="n">
        <v>0.069696775135434</v>
      </c>
      <c r="J158" t="n">
        <v>0.8674215250551494</v>
      </c>
      <c r="K158" t="n">
        <v>0.06924371832949046</v>
      </c>
      <c r="L158" t="n">
        <v>0.9477725278172211</v>
      </c>
      <c r="M158" t="n">
        <v>0.06919968089191808</v>
      </c>
      <c r="N158" t="n">
        <v>1.022564433777785</v>
      </c>
      <c r="O158" t="n">
        <v>0.06919068284413765</v>
      </c>
    </row>
    <row r="159" ht="15" customHeight="1">
      <c r="F159" t="n">
        <v>1.096501559669101</v>
      </c>
      <c r="G159" t="n">
        <v>0.07044620282506232</v>
      </c>
      <c r="J159" t="n">
        <v>0.8578000623367528</v>
      </c>
      <c r="K159" t="n">
        <v>0.06998827444056026</v>
      </c>
      <c r="L159" t="n">
        <v>0.9334879542997663</v>
      </c>
      <c r="M159" t="n">
        <v>0.06994376348215377</v>
      </c>
      <c r="N159" t="n">
        <v>1.014616295011665</v>
      </c>
      <c r="O159" t="n">
        <v>0.06993466868117137</v>
      </c>
    </row>
    <row r="160" ht="15" customHeight="1">
      <c r="F160" t="n">
        <v>1.031767949756855</v>
      </c>
      <c r="G160" t="n">
        <v>0.07119563051469063</v>
      </c>
      <c r="J160" t="n">
        <v>0.8575544257380359</v>
      </c>
      <c r="K160" t="n">
        <v>0.07073283055163004</v>
      </c>
      <c r="L160" t="n">
        <v>0.9391769175890086</v>
      </c>
      <c r="M160" t="n">
        <v>0.07068784607238945</v>
      </c>
      <c r="N160" t="n">
        <v>1.008339462508931</v>
      </c>
      <c r="O160" t="n">
        <v>0.07067865451820511</v>
      </c>
    </row>
    <row r="161" ht="15" customHeight="1">
      <c r="F161" t="n">
        <v>1.075018247693022</v>
      </c>
      <c r="G161" t="n">
        <v>0.07194505820431896</v>
      </c>
      <c r="J161" t="n">
        <v>0.8454936018876098</v>
      </c>
      <c r="K161" t="n">
        <v>0.07147738666269983</v>
      </c>
      <c r="L161" t="n">
        <v>0.9297492619432859</v>
      </c>
      <c r="M161" t="n">
        <v>0.07143192866262513</v>
      </c>
      <c r="N161" t="n">
        <v>1.006144643136443</v>
      </c>
      <c r="O161" t="n">
        <v>0.07142264035523886</v>
      </c>
    </row>
    <row r="162" ht="15" customHeight="1">
      <c r="F162" t="n">
        <v>1.015261300022925</v>
      </c>
      <c r="G162" t="n">
        <v>0.07269448589394729</v>
      </c>
      <c r="J162" t="n">
        <v>0.8410265774140842</v>
      </c>
      <c r="K162" t="n">
        <v>0.07222194277376963</v>
      </c>
      <c r="L162" t="n">
        <v>0.9288148316209361</v>
      </c>
      <c r="M162" t="n">
        <v>0.0721760112528608</v>
      </c>
      <c r="N162" t="n">
        <v>1.001142543761065</v>
      </c>
      <c r="O162" t="n">
        <v>0.0721666261922726</v>
      </c>
    </row>
    <row r="163" ht="15" customHeight="1">
      <c r="F163" t="n">
        <v>1.108505953291887</v>
      </c>
      <c r="G163" t="n">
        <v>0.0734439135835756</v>
      </c>
      <c r="J163" t="n">
        <v>0.840762338946069</v>
      </c>
      <c r="K163" t="n">
        <v>0.07296649888483941</v>
      </c>
      <c r="L163" t="n">
        <v>0.9234834708802961</v>
      </c>
      <c r="M163" t="n">
        <v>0.07292009384309647</v>
      </c>
      <c r="N163" t="n">
        <v>0.9918438712496562</v>
      </c>
      <c r="O163" t="n">
        <v>0.07291061202930633</v>
      </c>
    </row>
    <row r="164" ht="15" customHeight="1">
      <c r="F164" t="n">
        <v>1.140761054045231</v>
      </c>
      <c r="G164" t="n">
        <v>0.07419334127320393</v>
      </c>
      <c r="J164" t="n">
        <v>0.8368098731121751</v>
      </c>
      <c r="K164" t="n">
        <v>0.0737110549959092</v>
      </c>
      <c r="L164" t="n">
        <v>0.9063650239797045</v>
      </c>
      <c r="M164" t="n">
        <v>0.07366417643333216</v>
      </c>
      <c r="N164" t="n">
        <v>0.9927593324690798</v>
      </c>
      <c r="O164" t="n">
        <v>0.07365459786634007</v>
      </c>
    </row>
    <row r="165" ht="15" customHeight="1">
      <c r="F165" t="n">
        <v>1.008035448828279</v>
      </c>
      <c r="G165" t="n">
        <v>0.07494276896283225</v>
      </c>
      <c r="J165" t="n">
        <v>0.8339781665410122</v>
      </c>
      <c r="K165" t="n">
        <v>0.074455611106979</v>
      </c>
      <c r="L165" t="n">
        <v>0.9109693351774979</v>
      </c>
      <c r="M165" t="n">
        <v>0.07440825902356785</v>
      </c>
      <c r="N165" t="n">
        <v>0.9761996342861976</v>
      </c>
      <c r="O165" t="n">
        <v>0.07439858370337381</v>
      </c>
    </row>
    <row r="166" ht="15" customHeight="1">
      <c r="F166" t="n">
        <v>1.089337984186354</v>
      </c>
      <c r="G166" t="n">
        <v>0.07569219665246057</v>
      </c>
      <c r="J166" t="n">
        <v>0.8273762058611902</v>
      </c>
      <c r="K166" t="n">
        <v>0.07520016721804879</v>
      </c>
      <c r="L166" t="n">
        <v>0.9010062487320143</v>
      </c>
      <c r="M166" t="n">
        <v>0.07515234161380352</v>
      </c>
      <c r="N166" t="n">
        <v>0.9791754835678699</v>
      </c>
      <c r="O166" t="n">
        <v>0.07514256954040754</v>
      </c>
    </row>
    <row r="167" ht="15" customHeight="1">
      <c r="F167" t="n">
        <v>1.11867750666478</v>
      </c>
      <c r="G167" t="n">
        <v>0.0764416243420889</v>
      </c>
      <c r="J167" t="n">
        <v>0.8173129777013197</v>
      </c>
      <c r="K167" t="n">
        <v>0.07594472332911857</v>
      </c>
      <c r="L167" t="n">
        <v>0.8977856089015901</v>
      </c>
      <c r="M167" t="n">
        <v>0.07589642420403919</v>
      </c>
      <c r="N167" t="n">
        <v>0.9733975871809588</v>
      </c>
      <c r="O167" t="n">
        <v>0.07588655537744129</v>
      </c>
    </row>
    <row r="168" ht="15" customHeight="1">
      <c r="F168" t="n">
        <v>1.067062862808879</v>
      </c>
      <c r="G168" t="n">
        <v>0.07719105203171722</v>
      </c>
      <c r="J168" t="n">
        <v>0.8137974686900109</v>
      </c>
      <c r="K168" t="n">
        <v>0.07668927944018837</v>
      </c>
      <c r="L168" t="n">
        <v>0.8906172599445643</v>
      </c>
      <c r="M168" t="n">
        <v>0.07664050679427488</v>
      </c>
      <c r="N168" t="n">
        <v>0.9688766519923258</v>
      </c>
      <c r="O168" t="n">
        <v>0.07663054121447503</v>
      </c>
    </row>
    <row r="169" ht="15" customHeight="1">
      <c r="F169" t="n">
        <v>0.9925028991639728</v>
      </c>
      <c r="G169" t="n">
        <v>0.07794047972134555</v>
      </c>
      <c r="J169" t="n">
        <v>0.8171386654558732</v>
      </c>
      <c r="K169" t="n">
        <v>0.07743383555125816</v>
      </c>
      <c r="L169" t="n">
        <v>0.880211046119274</v>
      </c>
      <c r="M169" t="n">
        <v>0.07738458938451055</v>
      </c>
      <c r="N169" t="n">
        <v>0.9612233848688332</v>
      </c>
      <c r="O169" t="n">
        <v>0.07737452705150875</v>
      </c>
    </row>
    <row r="170" ht="15" customHeight="1">
      <c r="F170" t="n">
        <v>0.9820064622753863</v>
      </c>
      <c r="G170" t="n">
        <v>0.07868990741097387</v>
      </c>
      <c r="J170" t="n">
        <v>0.8040455546275178</v>
      </c>
      <c r="K170" t="n">
        <v>0.07817839166232794</v>
      </c>
      <c r="L170" t="n">
        <v>0.8766768116840564</v>
      </c>
      <c r="M170" t="n">
        <v>0.07812867197474622</v>
      </c>
      <c r="N170" t="n">
        <v>0.9496484926773414</v>
      </c>
      <c r="O170" t="n">
        <v>0.0781185128885425</v>
      </c>
    </row>
    <row r="171" ht="15" customHeight="1">
      <c r="F171" t="n">
        <v>1.098582398688441</v>
      </c>
      <c r="G171" t="n">
        <v>0.07943933510060219</v>
      </c>
      <c r="J171" t="n">
        <v>0.8011271228335546</v>
      </c>
      <c r="K171" t="n">
        <v>0.07892294777339774</v>
      </c>
      <c r="L171" t="n">
        <v>0.8747244008972492</v>
      </c>
      <c r="M171" t="n">
        <v>0.07887275456498191</v>
      </c>
      <c r="N171" t="n">
        <v>0.9442626822847124</v>
      </c>
      <c r="O171" t="n">
        <v>0.07886249872557624</v>
      </c>
    </row>
    <row r="172" ht="15" customHeight="1">
      <c r="F172" t="n">
        <v>1.03323955494846</v>
      </c>
      <c r="G172" t="n">
        <v>0.0801887627902305</v>
      </c>
      <c r="J172" t="n">
        <v>0.7932923567025933</v>
      </c>
      <c r="K172" t="n">
        <v>0.07966750388446753</v>
      </c>
      <c r="L172" t="n">
        <v>0.8700636580171903</v>
      </c>
      <c r="M172" t="n">
        <v>0.07961683715521758</v>
      </c>
      <c r="N172" t="n">
        <v>0.9416766605578073</v>
      </c>
      <c r="O172" t="n">
        <v>0.07960648456260998</v>
      </c>
    </row>
    <row r="173" ht="15" customHeight="1">
      <c r="F173" t="n">
        <v>0.9879867776007671</v>
      </c>
      <c r="G173" t="n">
        <v>0.08093819047985884</v>
      </c>
      <c r="J173" t="n">
        <v>0.7918502428632441</v>
      </c>
      <c r="K173" t="n">
        <v>0.08041205999553731</v>
      </c>
      <c r="L173" t="n">
        <v>0.8618044273022167</v>
      </c>
      <c r="M173" t="n">
        <v>0.08036091974545327</v>
      </c>
      <c r="N173" t="n">
        <v>0.932901134363489</v>
      </c>
      <c r="O173" t="n">
        <v>0.08035047039964371</v>
      </c>
    </row>
    <row r="174" ht="15" customHeight="1">
      <c r="F174" t="n">
        <v>1.073832913190684</v>
      </c>
      <c r="G174" t="n">
        <v>0.08168761816948716</v>
      </c>
      <c r="J174" t="n">
        <v>0.7909097679441177</v>
      </c>
      <c r="K174" t="n">
        <v>0.08115661610660711</v>
      </c>
      <c r="L174" t="n">
        <v>0.8637565530106661</v>
      </c>
      <c r="M174" t="n">
        <v>0.08110500233568894</v>
      </c>
      <c r="N174" t="n">
        <v>0.9350468105686178</v>
      </c>
      <c r="O174" t="n">
        <v>0.08109445623667745</v>
      </c>
    </row>
    <row r="175" ht="15" customHeight="1">
      <c r="F175" t="n">
        <v>1.091786808263534</v>
      </c>
      <c r="G175" t="n">
        <v>0.08243704585911547</v>
      </c>
      <c r="J175" t="n">
        <v>0.786579918573824</v>
      </c>
      <c r="K175" t="n">
        <v>0.0819011722176769</v>
      </c>
      <c r="L175" t="n">
        <v>0.854029879400876</v>
      </c>
      <c r="M175" t="n">
        <v>0.08184908492592462</v>
      </c>
      <c r="N175" t="n">
        <v>0.9350243960400553</v>
      </c>
      <c r="O175" t="n">
        <v>0.08183844207371119</v>
      </c>
    </row>
    <row r="176" ht="15" customHeight="1">
      <c r="F176" t="n">
        <v>1.090857309364639</v>
      </c>
      <c r="G176" t="n">
        <v>0.0831864735487438</v>
      </c>
      <c r="J176" t="n">
        <v>0.7801696813809729</v>
      </c>
      <c r="K176" t="n">
        <v>0.08264572832874668</v>
      </c>
      <c r="L176" t="n">
        <v>0.8488342507311841</v>
      </c>
      <c r="M176" t="n">
        <v>0.0825931675161603</v>
      </c>
      <c r="N176" t="n">
        <v>0.922244597644664</v>
      </c>
      <c r="O176" t="n">
        <v>0.08258242791074494</v>
      </c>
    </row>
    <row r="177" ht="15" customHeight="1">
      <c r="F177" t="n">
        <v>0.9570532630393231</v>
      </c>
      <c r="G177" t="n">
        <v>0.08393590123837213</v>
      </c>
      <c r="J177" t="n">
        <v>0.776388042994175</v>
      </c>
      <c r="K177" t="n">
        <v>0.08339028443981648</v>
      </c>
      <c r="L177" t="n">
        <v>0.8484795112599279</v>
      </c>
      <c r="M177" t="n">
        <v>0.08333725010639598</v>
      </c>
      <c r="N177" t="n">
        <v>0.9204181222493051</v>
      </c>
      <c r="O177" t="n">
        <v>0.08332641374777867</v>
      </c>
    </row>
    <row r="178" ht="15" customHeight="1">
      <c r="F178" t="n">
        <v>1.007383515832909</v>
      </c>
      <c r="G178" t="n">
        <v>0.08468532892800044</v>
      </c>
      <c r="J178" t="n">
        <v>0.7711439900420403</v>
      </c>
      <c r="K178" t="n">
        <v>0.08413484055088627</v>
      </c>
      <c r="L178" t="n">
        <v>0.8403755052454447</v>
      </c>
      <c r="M178" t="n">
        <v>0.08408133269663166</v>
      </c>
      <c r="N178" t="n">
        <v>0.9109556767208402</v>
      </c>
      <c r="O178" t="n">
        <v>0.0840703995848124</v>
      </c>
    </row>
    <row r="179" ht="15" customHeight="1">
      <c r="F179" t="n">
        <v>0.9938569142907185</v>
      </c>
      <c r="G179" t="n">
        <v>0.08543475661762877</v>
      </c>
      <c r="J179" t="n">
        <v>0.7761465091531785</v>
      </c>
      <c r="K179" t="n">
        <v>0.08487939666195606</v>
      </c>
      <c r="L179" t="n">
        <v>0.8361320769460723</v>
      </c>
      <c r="M179" t="n">
        <v>0.08482541528686734</v>
      </c>
      <c r="N179" t="n">
        <v>0.9043679679261301</v>
      </c>
      <c r="O179" t="n">
        <v>0.08481438542184615</v>
      </c>
    </row>
    <row r="180" ht="15" customHeight="1">
      <c r="F180" t="n">
        <v>0.9564823049580757</v>
      </c>
      <c r="G180" t="n">
        <v>0.08618418430725709</v>
      </c>
      <c r="J180" t="n">
        <v>0.7702045869562006</v>
      </c>
      <c r="K180" t="n">
        <v>0.08562395277302585</v>
      </c>
      <c r="L180" t="n">
        <v>0.8339590706201478</v>
      </c>
      <c r="M180" t="n">
        <v>0.08556949787710301</v>
      </c>
      <c r="N180" t="n">
        <v>0.909665702732037</v>
      </c>
      <c r="O180" t="n">
        <v>0.08555837125887988</v>
      </c>
    </row>
    <row r="181" ht="15" customHeight="1">
      <c r="F181" t="n">
        <v>1.049268534380303</v>
      </c>
      <c r="G181" t="n">
        <v>0.08693361199688542</v>
      </c>
      <c r="J181" t="n">
        <v>0.7616272100797159</v>
      </c>
      <c r="K181" t="n">
        <v>0.08636850888409564</v>
      </c>
      <c r="L181" t="n">
        <v>0.8333663305260095</v>
      </c>
      <c r="M181" t="n">
        <v>0.08631358046733868</v>
      </c>
      <c r="N181" t="n">
        <v>0.8985595880054222</v>
      </c>
      <c r="O181" t="n">
        <v>0.08630235709591362</v>
      </c>
    </row>
    <row r="182" ht="15" customHeight="1">
      <c r="F182" t="n">
        <v>0.9572244491027231</v>
      </c>
      <c r="G182" t="n">
        <v>0.08768303968651374</v>
      </c>
      <c r="J182" t="n">
        <v>0.7618233651523354</v>
      </c>
      <c r="K182" t="n">
        <v>0.08711306499516543</v>
      </c>
      <c r="L182" t="n">
        <v>0.8356637009219943</v>
      </c>
      <c r="M182" t="n">
        <v>0.08705766305757438</v>
      </c>
      <c r="N182" t="n">
        <v>0.9003603306131476</v>
      </c>
      <c r="O182" t="n">
        <v>0.08704634293294736</v>
      </c>
    </row>
    <row r="183" ht="15" customHeight="1">
      <c r="F183" t="n">
        <v>0.972358895670659</v>
      </c>
      <c r="G183" t="n">
        <v>0.08843246737614205</v>
      </c>
      <c r="J183" t="n">
        <v>0.7585020388026686</v>
      </c>
      <c r="K183" t="n">
        <v>0.08785762110623523</v>
      </c>
      <c r="L183" t="n">
        <v>0.8226610260664395</v>
      </c>
      <c r="M183" t="n">
        <v>0.08780174564781006</v>
      </c>
      <c r="N183" t="n">
        <v>0.8900786374220746</v>
      </c>
      <c r="O183" t="n">
        <v>0.08779032876998109</v>
      </c>
    </row>
    <row r="184" ht="15" customHeight="1">
      <c r="F184" t="n">
        <v>0.9426807206294334</v>
      </c>
      <c r="G184" t="n">
        <v>0.08918189506577039</v>
      </c>
      <c r="J184" t="n">
        <v>0.7521722176593262</v>
      </c>
      <c r="K184" t="n">
        <v>0.08860217721730501</v>
      </c>
      <c r="L184" t="n">
        <v>0.8194681502176835</v>
      </c>
      <c r="M184" t="n">
        <v>0.08854582823804573</v>
      </c>
      <c r="N184" t="n">
        <v>0.8904252152990644</v>
      </c>
      <c r="O184" t="n">
        <v>0.08853431460701483</v>
      </c>
    </row>
    <row r="185" ht="15" customHeight="1">
      <c r="F185" t="n">
        <v>0.9941987705243691</v>
      </c>
      <c r="G185" t="n">
        <v>0.08993132275539871</v>
      </c>
      <c r="J185" t="n">
        <v>0.750742888350918</v>
      </c>
      <c r="K185" t="n">
        <v>0.0893467333283748</v>
      </c>
      <c r="L185" t="n">
        <v>0.8265949176340632</v>
      </c>
      <c r="M185" t="n">
        <v>0.0892899108282814</v>
      </c>
      <c r="N185" t="n">
        <v>0.8908107711109792</v>
      </c>
      <c r="O185" t="n">
        <v>0.08927830044404857</v>
      </c>
    </row>
    <row r="186" ht="15" customHeight="1">
      <c r="F186" t="n">
        <v>0.9329218919007891</v>
      </c>
      <c r="G186" t="n">
        <v>0.09068075044502702</v>
      </c>
      <c r="J186" t="n">
        <v>0.7487230375060538</v>
      </c>
      <c r="K186" t="n">
        <v>0.0900912894394446</v>
      </c>
      <c r="L186" t="n">
        <v>0.8136511725739162</v>
      </c>
      <c r="M186" t="n">
        <v>0.09003399341851707</v>
      </c>
      <c r="N186" t="n">
        <v>0.8842460117246804</v>
      </c>
      <c r="O186" t="n">
        <v>0.09002228628108232</v>
      </c>
    </row>
    <row r="187" ht="15" customHeight="1">
      <c r="F187" t="n">
        <v>1.009858931304016</v>
      </c>
      <c r="G187" t="n">
        <v>0.09143017813465534</v>
      </c>
      <c r="J187" t="n">
        <v>0.7520216517533449</v>
      </c>
      <c r="K187" t="n">
        <v>0.09083584555051438</v>
      </c>
      <c r="L187" t="n">
        <v>0.8169467592955801</v>
      </c>
      <c r="M187" t="n">
        <v>0.09077807600875276</v>
      </c>
      <c r="N187" t="n">
        <v>0.8834416440070298</v>
      </c>
      <c r="O187" t="n">
        <v>0.09076627211811605</v>
      </c>
    </row>
    <row r="188" ht="15" customHeight="1">
      <c r="F188" t="n">
        <v>1.017018735279374</v>
      </c>
      <c r="G188" t="n">
        <v>0.09217960582428368</v>
      </c>
      <c r="J188" t="n">
        <v>0.7409477177214003</v>
      </c>
      <c r="K188" t="n">
        <v>0.09158040166158417</v>
      </c>
      <c r="L188" t="n">
        <v>0.8127915220573925</v>
      </c>
      <c r="M188" t="n">
        <v>0.09152215859898845</v>
      </c>
      <c r="N188" t="n">
        <v>0.8846083748248885</v>
      </c>
      <c r="O188" t="n">
        <v>0.09151025795514978</v>
      </c>
    </row>
    <row r="189" ht="15" customHeight="1">
      <c r="F189" t="n">
        <v>0.9594101503721839</v>
      </c>
      <c r="G189" t="n">
        <v>0.09292903351391199</v>
      </c>
      <c r="J189" t="n">
        <v>0.7402102220388309</v>
      </c>
      <c r="K189" t="n">
        <v>0.09232495777265397</v>
      </c>
      <c r="L189" t="n">
        <v>0.8103953051176906</v>
      </c>
      <c r="M189" t="n">
        <v>0.09226624118922412</v>
      </c>
      <c r="N189" t="n">
        <v>0.8748569110451174</v>
      </c>
      <c r="O189" t="n">
        <v>0.09225424379218353</v>
      </c>
    </row>
    <row r="190" ht="15" customHeight="1">
      <c r="F190" t="n">
        <v>1.00604202312777</v>
      </c>
      <c r="G190" t="n">
        <v>0.09367846120354031</v>
      </c>
      <c r="J190" t="n">
        <v>0.7388181513342464</v>
      </c>
      <c r="K190" t="n">
        <v>0.09306951388372375</v>
      </c>
      <c r="L190" t="n">
        <v>0.8126679527348128</v>
      </c>
      <c r="M190" t="n">
        <v>0.09301032377945979</v>
      </c>
      <c r="N190" t="n">
        <v>0.8756979595345791</v>
      </c>
      <c r="O190" t="n">
        <v>0.09299822962921726</v>
      </c>
    </row>
    <row r="191" ht="15" customHeight="1">
      <c r="F191" t="n">
        <v>0.9719232000914535</v>
      </c>
      <c r="G191" t="n">
        <v>0.09442788889316864</v>
      </c>
      <c r="J191" t="n">
        <v>0.7432804922362577</v>
      </c>
      <c r="K191" t="n">
        <v>0.09381406999479354</v>
      </c>
      <c r="L191" t="n">
        <v>0.8140193091670958</v>
      </c>
      <c r="M191" t="n">
        <v>0.09375440636969548</v>
      </c>
      <c r="N191" t="n">
        <v>0.8793422271601354</v>
      </c>
      <c r="O191" t="n">
        <v>0.093742215466251</v>
      </c>
    </row>
    <row r="192" ht="15" customHeight="1">
      <c r="F192" t="n">
        <v>1.045062527808559</v>
      </c>
      <c r="G192" t="n">
        <v>0.09517731658279696</v>
      </c>
      <c r="J192" t="n">
        <v>0.7378062313734739</v>
      </c>
      <c r="K192" t="n">
        <v>0.09455862610586334</v>
      </c>
      <c r="L192" t="n">
        <v>0.813859218672877</v>
      </c>
      <c r="M192" t="n">
        <v>0.09449848895993115</v>
      </c>
      <c r="N192" t="n">
        <v>0.8735004207886465</v>
      </c>
      <c r="O192" t="n">
        <v>0.09448620130328474</v>
      </c>
    </row>
    <row r="193" ht="15" customHeight="1">
      <c r="F193" t="n">
        <v>0.9704688528244088</v>
      </c>
      <c r="G193" t="n">
        <v>0.09592674427242529</v>
      </c>
      <c r="J193" t="n">
        <v>0.7448043553745056</v>
      </c>
      <c r="K193" t="n">
        <v>0.09530318221693312</v>
      </c>
      <c r="L193" t="n">
        <v>0.8118975255104948</v>
      </c>
      <c r="M193" t="n">
        <v>0.09524257155016684</v>
      </c>
      <c r="N193" t="n">
        <v>0.8699832472869753</v>
      </c>
      <c r="O193" t="n">
        <v>0.09523018714031847</v>
      </c>
    </row>
    <row r="194" ht="15" customHeight="1">
      <c r="F194" t="n">
        <v>1.049151021684326</v>
      </c>
      <c r="G194" t="n">
        <v>0.09667617196205361</v>
      </c>
      <c r="J194" t="n">
        <v>0.7402838508679634</v>
      </c>
      <c r="K194" t="n">
        <v>0.09604773832800291</v>
      </c>
      <c r="L194" t="n">
        <v>0.811644073938286</v>
      </c>
      <c r="M194" t="n">
        <v>0.09598665414040251</v>
      </c>
      <c r="N194" t="n">
        <v>0.8759014135219831</v>
      </c>
      <c r="O194" t="n">
        <v>0.09597417297735221</v>
      </c>
    </row>
    <row r="195" ht="15" customHeight="1">
      <c r="F195" t="n">
        <v>0.9161100724307423</v>
      </c>
      <c r="G195" t="n">
        <v>0.09742559965168192</v>
      </c>
      <c r="J195" t="n">
        <v>0.7370452642028289</v>
      </c>
      <c r="K195" t="n">
        <v>0.09679229443907271</v>
      </c>
      <c r="L195" t="n">
        <v>0.8122998018907031</v>
      </c>
      <c r="M195" t="n">
        <v>0.09673073673063819</v>
      </c>
      <c r="N195" t="n">
        <v>0.8779555316469643</v>
      </c>
      <c r="O195" t="n">
        <v>0.09671815881438596</v>
      </c>
    </row>
    <row r="196" ht="15" customHeight="1">
      <c r="F196" t="n">
        <v>0.9212721098565486</v>
      </c>
      <c r="G196" t="n">
        <v>0.09817502734131026</v>
      </c>
      <c r="J196" t="n">
        <v>0.7380132292596115</v>
      </c>
      <c r="K196" t="n">
        <v>0.0975368505501425</v>
      </c>
      <c r="L196" t="n">
        <v>0.8042824441209666</v>
      </c>
      <c r="M196" t="n">
        <v>0.09747481932087387</v>
      </c>
      <c r="N196" t="n">
        <v>0.8683556252868097</v>
      </c>
      <c r="O196" t="n">
        <v>0.0974621446514197</v>
      </c>
    </row>
    <row r="197" ht="15" customHeight="1">
      <c r="F197" t="n">
        <v>0.9926117129687333</v>
      </c>
      <c r="G197" t="n">
        <v>0.09892445503093858</v>
      </c>
      <c r="J197" t="n">
        <v>0.7354626733608522</v>
      </c>
      <c r="K197" t="n">
        <v>0.09828140666121228</v>
      </c>
      <c r="L197" t="n">
        <v>0.8023640544805672</v>
      </c>
      <c r="M197" t="n">
        <v>0.09821890191110955</v>
      </c>
      <c r="N197" t="n">
        <v>0.8746718201510482</v>
      </c>
      <c r="O197" t="n">
        <v>0.09820613048845343</v>
      </c>
    </row>
    <row r="198" ht="15" customHeight="1">
      <c r="F198" t="n">
        <v>1.000122544381046</v>
      </c>
      <c r="G198" t="n">
        <v>0.09967388272056689</v>
      </c>
      <c r="J198" t="n">
        <v>0.7377871142970034</v>
      </c>
      <c r="K198" t="n">
        <v>0.09902596277228208</v>
      </c>
      <c r="L198" t="n">
        <v>0.8087375273577919</v>
      </c>
      <c r="M198" t="n">
        <v>0.09896298450134522</v>
      </c>
      <c r="N198" t="n">
        <v>0.8806964050214288</v>
      </c>
      <c r="O198" t="n">
        <v>0.09895011632548717</v>
      </c>
    </row>
    <row r="199" ht="15" customHeight="1">
      <c r="F199" t="n">
        <v>0.9417982667072353</v>
      </c>
      <c r="G199" t="n">
        <v>0.1004233104101952</v>
      </c>
      <c r="J199" t="n">
        <v>0.7466800698585176</v>
      </c>
      <c r="K199" t="n">
        <v>0.09977051888335187</v>
      </c>
      <c r="L199" t="n">
        <v>0.8126957571409268</v>
      </c>
      <c r="M199" t="n">
        <v>0.09970706709158091</v>
      </c>
      <c r="N199" t="n">
        <v>0.8777216686796989</v>
      </c>
      <c r="O199" t="n">
        <v>0.09969410216252091</v>
      </c>
    </row>
    <row r="200" ht="15" customHeight="1">
      <c r="F200" t="n">
        <v>0.9486325425610507</v>
      </c>
      <c r="G200" t="n">
        <v>0.1011727380998236</v>
      </c>
      <c r="J200" t="n">
        <v>0.7394350578358466</v>
      </c>
      <c r="K200" t="n">
        <v>0.1005150749944217</v>
      </c>
      <c r="L200" t="n">
        <v>0.8150316382182583</v>
      </c>
      <c r="M200" t="n">
        <v>0.1004511496818166</v>
      </c>
      <c r="N200" t="n">
        <v>0.8727398999076081</v>
      </c>
      <c r="O200" t="n">
        <v>0.1004380879995546</v>
      </c>
    </row>
    <row r="201" ht="15" customHeight="1">
      <c r="F201" t="n">
        <v>1.012619034556241</v>
      </c>
      <c r="G201" t="n">
        <v>0.1019221657894519</v>
      </c>
      <c r="J201" t="n">
        <v>0.7431455960194433</v>
      </c>
      <c r="K201" t="n">
        <v>0.1012596311054914</v>
      </c>
      <c r="L201" t="n">
        <v>0.8102380649780732</v>
      </c>
      <c r="M201" t="n">
        <v>0.1011952322720523</v>
      </c>
      <c r="N201" t="n">
        <v>0.8801433874869042</v>
      </c>
      <c r="O201" t="n">
        <v>0.1011820738365884</v>
      </c>
    </row>
    <row r="202" ht="15" customHeight="1">
      <c r="F202" t="n">
        <v>0.9167514053065553</v>
      </c>
      <c r="G202" t="n">
        <v>0.1026715934790802</v>
      </c>
      <c r="J202" t="n">
        <v>0.7473052021997599</v>
      </c>
      <c r="K202" t="n">
        <v>0.1020041872165612</v>
      </c>
      <c r="L202" t="n">
        <v>0.8138079318086575</v>
      </c>
      <c r="M202" t="n">
        <v>0.1019393148622879</v>
      </c>
      <c r="N202" t="n">
        <v>0.8749244201993363</v>
      </c>
      <c r="O202" t="n">
        <v>0.1019260596736221</v>
      </c>
    </row>
    <row r="203" ht="15" customHeight="1">
      <c r="F203" t="n">
        <v>1.005023317425743</v>
      </c>
      <c r="G203" t="n">
        <v>0.1034210211687085</v>
      </c>
      <c r="J203" t="n">
        <v>0.7492073941672486</v>
      </c>
      <c r="K203" t="n">
        <v>0.102748743327631</v>
      </c>
      <c r="L203" t="n">
        <v>0.813234133098298</v>
      </c>
      <c r="M203" t="n">
        <v>0.1026833974525236</v>
      </c>
      <c r="N203" t="n">
        <v>0.8860752868266526</v>
      </c>
      <c r="O203" t="n">
        <v>0.1026700455106559</v>
      </c>
    </row>
    <row r="204" ht="15" customHeight="1">
      <c r="F204" t="n">
        <v>1.019428433527553</v>
      </c>
      <c r="G204" t="n">
        <v>0.1041704488583368</v>
      </c>
      <c r="J204" t="n">
        <v>0.7446456897123612</v>
      </c>
      <c r="K204" t="n">
        <v>0.1034932994387008</v>
      </c>
      <c r="L204" t="n">
        <v>0.8178095632352809</v>
      </c>
      <c r="M204" t="n">
        <v>0.1034274800427593</v>
      </c>
      <c r="N204" t="n">
        <v>0.8845882761506019</v>
      </c>
      <c r="O204" t="n">
        <v>0.1034140313476896</v>
      </c>
    </row>
    <row r="205" ht="15" customHeight="1">
      <c r="F205" t="n">
        <v>0.9439604162257342</v>
      </c>
      <c r="G205" t="n">
        <v>0.1049198765479652</v>
      </c>
      <c r="J205" t="n">
        <v>0.7536136066255503</v>
      </c>
      <c r="K205" t="n">
        <v>0.1042378555497706</v>
      </c>
      <c r="L205" t="n">
        <v>0.8133271166078928</v>
      </c>
      <c r="M205" t="n">
        <v>0.104171562632995</v>
      </c>
      <c r="N205" t="n">
        <v>0.8897556769529325</v>
      </c>
      <c r="O205" t="n">
        <v>0.1041580171847233</v>
      </c>
    </row>
    <row r="206" ht="15" customHeight="1">
      <c r="F206" t="n">
        <v>0.9856129281340356</v>
      </c>
      <c r="G206" t="n">
        <v>0.1056693042375935</v>
      </c>
      <c r="J206" t="n">
        <v>0.7487046626972689</v>
      </c>
      <c r="K206" t="n">
        <v>0.1049824116608404</v>
      </c>
      <c r="L206" t="n">
        <v>0.8165796876044205</v>
      </c>
      <c r="M206" t="n">
        <v>0.1049156452232307</v>
      </c>
      <c r="N206" t="n">
        <v>0.8910697780153929</v>
      </c>
      <c r="O206" t="n">
        <v>0.1049020030217571</v>
      </c>
    </row>
    <row r="207" ht="15" customHeight="1">
      <c r="F207" t="n">
        <v>0.9613796318662065</v>
      </c>
      <c r="G207" t="n">
        <v>0.1064187319272218</v>
      </c>
      <c r="J207" t="n">
        <v>0.7562123757179684</v>
      </c>
      <c r="K207" t="n">
        <v>0.1057269677719102</v>
      </c>
      <c r="L207" t="n">
        <v>0.8180601706131494</v>
      </c>
      <c r="M207" t="n">
        <v>0.1056597278134663</v>
      </c>
      <c r="N207" t="n">
        <v>0.883422868119732</v>
      </c>
      <c r="O207" t="n">
        <v>0.1056459888587908</v>
      </c>
    </row>
    <row r="208" ht="15" customHeight="1">
      <c r="F208" t="n">
        <v>0.9332541900359959</v>
      </c>
      <c r="G208" t="n">
        <v>0.1071681596168501</v>
      </c>
      <c r="J208" t="n">
        <v>0.7602302634781013</v>
      </c>
      <c r="K208" t="n">
        <v>0.10647152388298</v>
      </c>
      <c r="L208" t="n">
        <v>0.8224614600223674</v>
      </c>
      <c r="M208" t="n">
        <v>0.106403810403702</v>
      </c>
      <c r="N208" t="n">
        <v>0.8945072360476982</v>
      </c>
      <c r="O208" t="n">
        <v>0.1063899746958245</v>
      </c>
    </row>
    <row r="209" ht="15" customHeight="1">
      <c r="F209" t="n">
        <v>1.005230265257153</v>
      </c>
      <c r="G209" t="n">
        <v>0.1079175873064784</v>
      </c>
      <c r="J209" t="n">
        <v>0.75285184376812</v>
      </c>
      <c r="K209" t="n">
        <v>0.1072160799940498</v>
      </c>
      <c r="L209" t="n">
        <v>0.8198764502203597</v>
      </c>
      <c r="M209" t="n">
        <v>0.1071478929939377</v>
      </c>
      <c r="N209" t="n">
        <v>0.8944151705810404</v>
      </c>
      <c r="O209" t="n">
        <v>0.1071339605328583</v>
      </c>
    </row>
    <row r="210" ht="15" customHeight="1">
      <c r="F210" t="n">
        <v>0.9903015201434264</v>
      </c>
      <c r="G210" t="n">
        <v>0.1086670149961068</v>
      </c>
      <c r="J210" t="n">
        <v>0.7544706343784771</v>
      </c>
      <c r="K210" t="n">
        <v>0.1079606361051196</v>
      </c>
      <c r="L210" t="n">
        <v>0.8219980355954135</v>
      </c>
      <c r="M210" t="n">
        <v>0.1078919755841734</v>
      </c>
      <c r="N210" t="n">
        <v>0.8911389605015057</v>
      </c>
      <c r="O210" t="n">
        <v>0.107877946369892</v>
      </c>
    </row>
    <row r="211" ht="15" customHeight="1">
      <c r="F211" t="n">
        <v>0.9604616173085654</v>
      </c>
      <c r="G211" t="n">
        <v>0.1094164426857351</v>
      </c>
      <c r="J211" t="n">
        <v>0.7579801530996242</v>
      </c>
      <c r="K211" t="n">
        <v>0.1087051922161893</v>
      </c>
      <c r="L211" t="n">
        <v>0.832119110535815</v>
      </c>
      <c r="M211" t="n">
        <v>0.1086360581744091</v>
      </c>
      <c r="N211" t="n">
        <v>0.9028708945908446</v>
      </c>
      <c r="O211" t="n">
        <v>0.1086219322069258</v>
      </c>
    </row>
    <row r="212" ht="15" customHeight="1">
      <c r="F212" t="n">
        <v>0.9587042193663196</v>
      </c>
      <c r="G212" t="n">
        <v>0.1101658703753634</v>
      </c>
      <c r="J212" t="n">
        <v>0.7687739177220141</v>
      </c>
      <c r="K212" t="n">
        <v>0.1094497483272591</v>
      </c>
      <c r="L212" t="n">
        <v>0.8386325694298504</v>
      </c>
      <c r="M212" t="n">
        <v>0.1093801407646447</v>
      </c>
      <c r="N212" t="n">
        <v>0.9013032616308045</v>
      </c>
      <c r="O212" t="n">
        <v>0.1093659180439595</v>
      </c>
    </row>
    <row r="213" ht="15" customHeight="1">
      <c r="F213" t="n">
        <v>0.9760229889304377</v>
      </c>
      <c r="G213" t="n">
        <v>0.1109152980649917</v>
      </c>
      <c r="J213" t="n">
        <v>0.764345446036099</v>
      </c>
      <c r="K213" t="n">
        <v>0.1101943044383289</v>
      </c>
      <c r="L213" t="n">
        <v>0.8389313066658068</v>
      </c>
      <c r="M213" t="n">
        <v>0.1101242233548804</v>
      </c>
      <c r="N213" t="n">
        <v>0.9054283504031342</v>
      </c>
      <c r="O213" t="n">
        <v>0.1101099038809932</v>
      </c>
    </row>
    <row r="214" ht="15" customHeight="1">
      <c r="F214" t="n">
        <v>0.9974115886146684</v>
      </c>
      <c r="G214" t="n">
        <v>0.1116647257546201</v>
      </c>
      <c r="J214" t="n">
        <v>0.7734882558323313</v>
      </c>
      <c r="K214" t="n">
        <v>0.1109388605493987</v>
      </c>
      <c r="L214" t="n">
        <v>0.84030821663197</v>
      </c>
      <c r="M214" t="n">
        <v>0.1108683059451161</v>
      </c>
      <c r="N214" t="n">
        <v>0.9096384496895813</v>
      </c>
      <c r="O214" t="n">
        <v>0.110853889718027</v>
      </c>
    </row>
    <row r="215" ht="15" customHeight="1">
      <c r="F215" t="n">
        <v>0.9478636810327614</v>
      </c>
      <c r="G215" t="n">
        <v>0.1124141534442484</v>
      </c>
      <c r="J215" t="n">
        <v>0.773195864901163</v>
      </c>
      <c r="K215" t="n">
        <v>0.1116834166604685</v>
      </c>
      <c r="L215" t="n">
        <v>0.8364561937166268</v>
      </c>
      <c r="M215" t="n">
        <v>0.1116123885353518</v>
      </c>
      <c r="N215" t="n">
        <v>0.9112258482718967</v>
      </c>
      <c r="O215" t="n">
        <v>0.1115978755550607</v>
      </c>
    </row>
    <row r="216" ht="15" customHeight="1">
      <c r="F216" t="n">
        <v>0.9673729287984651</v>
      </c>
      <c r="G216" t="n">
        <v>0.1131635811338767</v>
      </c>
      <c r="J216" t="n">
        <v>0.7767617910330469</v>
      </c>
      <c r="K216" t="n">
        <v>0.1124279727715383</v>
      </c>
      <c r="L216" t="n">
        <v>0.8382681323080636</v>
      </c>
      <c r="M216" t="n">
        <v>0.1123564711255874</v>
      </c>
      <c r="N216" t="n">
        <v>0.9177828349318267</v>
      </c>
      <c r="O216" t="n">
        <v>0.1123418613920945</v>
      </c>
    </row>
    <row r="217" ht="15" customHeight="1">
      <c r="F217" t="n">
        <v>1.014932994525529</v>
      </c>
      <c r="G217" t="n">
        <v>0.113913008823505</v>
      </c>
      <c r="J217" t="n">
        <v>0.7775795520184345</v>
      </c>
      <c r="K217" t="n">
        <v>0.1131725288826081</v>
      </c>
      <c r="L217" t="n">
        <v>0.8456369267945667</v>
      </c>
      <c r="M217" t="n">
        <v>0.1131005537158231</v>
      </c>
      <c r="N217" t="n">
        <v>0.9232016984511202</v>
      </c>
      <c r="O217" t="n">
        <v>0.1130858472291282</v>
      </c>
    </row>
    <row r="218" ht="15" customHeight="1">
      <c r="F218" t="n">
        <v>0.9755375408277023</v>
      </c>
      <c r="G218" t="n">
        <v>0.1146624365131333</v>
      </c>
      <c r="J218" t="n">
        <v>0.7740426656477788</v>
      </c>
      <c r="K218" t="n">
        <v>0.1139170849936779</v>
      </c>
      <c r="L218" t="n">
        <v>0.8475554715644227</v>
      </c>
      <c r="M218" t="n">
        <v>0.1138446363060588</v>
      </c>
      <c r="N218" t="n">
        <v>0.9150747276115272</v>
      </c>
      <c r="O218" t="n">
        <v>0.1138298330661619</v>
      </c>
    </row>
    <row r="219" ht="15" customHeight="1">
      <c r="F219" t="n">
        <v>1.076180230318734</v>
      </c>
      <c r="G219" t="n">
        <v>0.1154118642027617</v>
      </c>
      <c r="J219" t="n">
        <v>0.7773446497115317</v>
      </c>
      <c r="K219" t="n">
        <v>0.1146616411047476</v>
      </c>
      <c r="L219" t="n">
        <v>0.852716661005918</v>
      </c>
      <c r="M219" t="n">
        <v>0.1145887188962945</v>
      </c>
      <c r="N219" t="n">
        <v>0.9167942111947949</v>
      </c>
      <c r="O219" t="n">
        <v>0.1145738189031957</v>
      </c>
    </row>
    <row r="220" ht="15" customHeight="1">
      <c r="F220" t="n">
        <v>1.032854725612373</v>
      </c>
      <c r="G220" t="n">
        <v>0.11616129189239</v>
      </c>
      <c r="J220" t="n">
        <v>0.783179022000146</v>
      </c>
      <c r="K220" t="n">
        <v>0.1154061972158175</v>
      </c>
      <c r="L220" t="n">
        <v>0.8498133895073392</v>
      </c>
      <c r="M220" t="n">
        <v>0.1153328014865301</v>
      </c>
      <c r="N220" t="n">
        <v>0.9248524379826724</v>
      </c>
      <c r="O220" t="n">
        <v>0.1153178047402294</v>
      </c>
    </row>
    <row r="221" ht="15" customHeight="1">
      <c r="F221" t="n">
        <v>1.041554689322368</v>
      </c>
      <c r="G221" t="n">
        <v>0.1169107195820183</v>
      </c>
      <c r="J221" t="n">
        <v>0.7834393003040734</v>
      </c>
      <c r="K221" t="n">
        <v>0.1161507533268872</v>
      </c>
      <c r="L221" t="n">
        <v>0.8560385514569726</v>
      </c>
      <c r="M221" t="n">
        <v>0.1160768840767658</v>
      </c>
      <c r="N221" t="n">
        <v>0.930741696756908</v>
      </c>
      <c r="O221" t="n">
        <v>0.1160617905772631</v>
      </c>
    </row>
    <row r="222" ht="15" customHeight="1">
      <c r="F222" t="n">
        <v>0.9802737840624685</v>
      </c>
      <c r="G222" t="n">
        <v>0.1176601472716466</v>
      </c>
      <c r="J222" t="n">
        <v>0.7891190024137662</v>
      </c>
      <c r="K222" t="n">
        <v>0.116895309437957</v>
      </c>
      <c r="L222" t="n">
        <v>0.8600850412431049</v>
      </c>
      <c r="M222" t="n">
        <v>0.1168209666670015</v>
      </c>
      <c r="N222" t="n">
        <v>0.9321542762992499</v>
      </c>
      <c r="O222" t="n">
        <v>0.1168057764142969</v>
      </c>
    </row>
    <row r="223" ht="15" customHeight="1">
      <c r="F223" t="n">
        <v>1.047005672446424</v>
      </c>
      <c r="G223" t="n">
        <v>0.118409574961275</v>
      </c>
      <c r="J223" t="n">
        <v>0.7959116461196771</v>
      </c>
      <c r="K223" t="n">
        <v>0.1176398655490268</v>
      </c>
      <c r="L223" t="n">
        <v>0.8593457532540218</v>
      </c>
      <c r="M223" t="n">
        <v>0.1175650492572372</v>
      </c>
      <c r="N223" t="n">
        <v>0.9409824653914471</v>
      </c>
      <c r="O223" t="n">
        <v>0.1175497622513306</v>
      </c>
    </row>
    <row r="224" ht="15" customHeight="1">
      <c r="F224" t="n">
        <v>1.099744017087983</v>
      </c>
      <c r="G224" t="n">
        <v>0.1191590026509033</v>
      </c>
      <c r="J224" t="n">
        <v>0.7965107492122583</v>
      </c>
      <c r="K224" t="n">
        <v>0.1183844216600966</v>
      </c>
      <c r="L224" t="n">
        <v>0.8630135818780109</v>
      </c>
      <c r="M224" t="n">
        <v>0.1183091318474729</v>
      </c>
      <c r="N224" t="n">
        <v>0.9332185528152488</v>
      </c>
      <c r="O224" t="n">
        <v>0.1182937480883644</v>
      </c>
    </row>
    <row r="225" ht="15" customHeight="1">
      <c r="F225" t="n">
        <v>1.029482480600894</v>
      </c>
      <c r="G225" t="n">
        <v>0.1199084303405316</v>
      </c>
      <c r="J225" t="n">
        <v>0.8027098294819623</v>
      </c>
      <c r="K225" t="n">
        <v>0.1191289777711664</v>
      </c>
      <c r="L225" t="n">
        <v>0.8646814215033578</v>
      </c>
      <c r="M225" t="n">
        <v>0.1190532144377086</v>
      </c>
      <c r="N225" t="n">
        <v>0.9388548273524018</v>
      </c>
      <c r="O225" t="n">
        <v>0.1190377339253981</v>
      </c>
    </row>
    <row r="226" ht="15" customHeight="1">
      <c r="F226" t="n">
        <v>1.007273166565851</v>
      </c>
      <c r="G226" t="n">
        <v>0.1206578580301599</v>
      </c>
      <c r="J226" t="n">
        <v>0.8045645363603471</v>
      </c>
      <c r="K226" t="n">
        <v>0.1198735338822362</v>
      </c>
      <c r="L226" t="n">
        <v>0.8728092688757061</v>
      </c>
      <c r="M226" t="n">
        <v>0.1197972970279442</v>
      </c>
      <c r="N226" t="n">
        <v>0.9417559919791469</v>
      </c>
      <c r="O226" t="n">
        <v>0.1197817197624318</v>
      </c>
    </row>
    <row r="227" ht="15" customHeight="1">
      <c r="F227" t="n">
        <v>1.070239788557352</v>
      </c>
      <c r="G227" t="n">
        <v>0.1214072857197882</v>
      </c>
      <c r="J227" t="n">
        <v>0.8045996009207879</v>
      </c>
      <c r="K227" t="n">
        <v>0.120618089993306</v>
      </c>
      <c r="L227" t="n">
        <v>0.8724344681889606</v>
      </c>
      <c r="M227" t="n">
        <v>0.1205413796181799</v>
      </c>
      <c r="N227" t="n">
        <v>0.9461723961944699</v>
      </c>
      <c r="O227" t="n">
        <v>0.1205257055994656</v>
      </c>
    </row>
    <row r="228" ht="15" customHeight="1">
      <c r="F228" t="n">
        <v>1.016387398372144</v>
      </c>
      <c r="G228" t="n">
        <v>0.1221567134094166</v>
      </c>
      <c r="J228" t="n">
        <v>0.8102195664910952</v>
      </c>
      <c r="K228" t="n">
        <v>0.1213626461043758</v>
      </c>
      <c r="L228" t="n">
        <v>0.8863622480139999</v>
      </c>
      <c r="M228" t="n">
        <v>0.1212854622084156</v>
      </c>
      <c r="N228" t="n">
        <v>0.955409876437006</v>
      </c>
      <c r="O228" t="n">
        <v>0.1212696914364993</v>
      </c>
    </row>
    <row r="229" ht="15" customHeight="1">
      <c r="F229" t="n">
        <v>1.019716789096264</v>
      </c>
      <c r="G229" t="n">
        <v>0.1229061410990449</v>
      </c>
      <c r="J229" t="n">
        <v>0.8070252376674254</v>
      </c>
      <c r="K229" t="n">
        <v>0.1221072022154456</v>
      </c>
      <c r="L229" t="n">
        <v>0.8822935019754987</v>
      </c>
      <c r="M229" t="n">
        <v>0.1220295447986513</v>
      </c>
      <c r="N229" t="n">
        <v>0.964369340476158</v>
      </c>
      <c r="O229" t="n">
        <v>0.122013677273533</v>
      </c>
    </row>
    <row r="230" ht="15" customHeight="1">
      <c r="F230" t="n">
        <v>1.098228753815752</v>
      </c>
      <c r="G230" t="n">
        <v>0.1236555687886732</v>
      </c>
      <c r="J230" t="n">
        <v>0.814517419045935</v>
      </c>
      <c r="K230" t="n">
        <v>0.1228517583265153</v>
      </c>
      <c r="L230" t="n">
        <v>0.8835291236981311</v>
      </c>
      <c r="M230" t="n">
        <v>0.1227736273888869</v>
      </c>
      <c r="N230" t="n">
        <v>0.9675516960813284</v>
      </c>
      <c r="O230" t="n">
        <v>0.1227576631105668</v>
      </c>
    </row>
    <row r="231" ht="15" customHeight="1">
      <c r="F231" t="n">
        <v>1.027924085616647</v>
      </c>
      <c r="G231" t="n">
        <v>0.1244049964783015</v>
      </c>
      <c r="J231" t="n">
        <v>0.8171969152227796</v>
      </c>
      <c r="K231" t="n">
        <v>0.1235963144375851</v>
      </c>
      <c r="L231" t="n">
        <v>0.8950700068065713</v>
      </c>
      <c r="M231" t="n">
        <v>0.1235177099791226</v>
      </c>
      <c r="N231" t="n">
        <v>0.9689578510219197</v>
      </c>
      <c r="O231" t="n">
        <v>0.1235016489476005</v>
      </c>
    </row>
    <row r="232" ht="15" customHeight="1">
      <c r="F232" t="n">
        <v>0.9898035775849887</v>
      </c>
      <c r="G232" t="n">
        <v>0.1251544241679299</v>
      </c>
      <c r="J232" t="n">
        <v>0.8256645307941148</v>
      </c>
      <c r="K232" t="n">
        <v>0.1243408705486549</v>
      </c>
      <c r="L232" t="n">
        <v>0.8909170449254946</v>
      </c>
      <c r="M232" t="n">
        <v>0.1242617925693583</v>
      </c>
      <c r="N232" t="n">
        <v>0.9780887130673341</v>
      </c>
      <c r="O232" t="n">
        <v>0.1242456347846343</v>
      </c>
    </row>
    <row r="233" ht="15" customHeight="1">
      <c r="F233" t="n">
        <v>1.133868022806816</v>
      </c>
      <c r="G233" t="n">
        <v>0.1259038518575582</v>
      </c>
      <c r="J233" t="n">
        <v>0.8284210703560972</v>
      </c>
      <c r="K233" t="n">
        <v>0.1250854266597247</v>
      </c>
      <c r="L233" t="n">
        <v>0.8955711316795747</v>
      </c>
      <c r="M233" t="n">
        <v>0.125005875159594</v>
      </c>
      <c r="N233" t="n">
        <v>0.9711451899869754</v>
      </c>
      <c r="O233" t="n">
        <v>0.124989620621668</v>
      </c>
    </row>
    <row r="234" ht="15" customHeight="1">
      <c r="F234" t="n">
        <v>1.030118214368167</v>
      </c>
      <c r="G234" t="n">
        <v>0.1266532795471865</v>
      </c>
      <c r="J234" t="n">
        <v>0.8255673385048823</v>
      </c>
      <c r="K234" t="n">
        <v>0.1258299827707945</v>
      </c>
      <c r="L234" t="n">
        <v>0.9042331606934861</v>
      </c>
      <c r="M234" t="n">
        <v>0.1257499577498296</v>
      </c>
      <c r="N234" t="n">
        <v>0.9755281895502446</v>
      </c>
      <c r="O234" t="n">
        <v>0.1257336064587017</v>
      </c>
    </row>
    <row r="235" ht="15" customHeight="1">
      <c r="F235" t="n">
        <v>1.119554945355083</v>
      </c>
      <c r="G235" t="n">
        <v>0.1274027072368148</v>
      </c>
      <c r="J235" t="n">
        <v>0.8327041398366264</v>
      </c>
      <c r="K235" t="n">
        <v>0.1265745388818643</v>
      </c>
      <c r="L235" t="n">
        <v>0.9154040255919034</v>
      </c>
      <c r="M235" t="n">
        <v>0.1264940403400653</v>
      </c>
      <c r="N235" t="n">
        <v>0.9876386195265456</v>
      </c>
      <c r="O235" t="n">
        <v>0.1264775922957355</v>
      </c>
    </row>
    <row r="236" ht="15" customHeight="1">
      <c r="F236" t="n">
        <v>1.139179008853601</v>
      </c>
      <c r="G236" t="n">
        <v>0.1281521349264432</v>
      </c>
      <c r="J236" t="n">
        <v>0.8449322789474847</v>
      </c>
      <c r="K236" t="n">
        <v>0.1273190949929341</v>
      </c>
      <c r="L236" t="n">
        <v>0.916884619999502</v>
      </c>
      <c r="M236" t="n">
        <v>0.127238122930301</v>
      </c>
      <c r="N236" t="n">
        <v>0.9964773876852795</v>
      </c>
      <c r="O236" t="n">
        <v>0.1272215781327692</v>
      </c>
    </row>
    <row r="237" ht="15" customHeight="1">
      <c r="F237" t="n">
        <v>1.137991197949761</v>
      </c>
      <c r="G237" t="n">
        <v>0.1289015626160715</v>
      </c>
      <c r="J237" t="n">
        <v>0.8437525604336138</v>
      </c>
      <c r="K237" t="n">
        <v>0.1280636511040039</v>
      </c>
      <c r="L237" t="n">
        <v>0.9254758375409544</v>
      </c>
      <c r="M237" t="n">
        <v>0.1279822055205367</v>
      </c>
      <c r="N237" t="n">
        <v>1.003745401795851</v>
      </c>
      <c r="O237" t="n">
        <v>0.127965563969803</v>
      </c>
    </row>
    <row r="238" ht="15" customHeight="1">
      <c r="F238" t="n">
        <v>1.086992305729603</v>
      </c>
      <c r="G238" t="n">
        <v>0.1296509903056998</v>
      </c>
      <c r="J238" t="n">
        <v>0.8510657888911695</v>
      </c>
      <c r="K238" t="n">
        <v>0.1288082072150737</v>
      </c>
      <c r="L238" t="n">
        <v>0.9240785718409366</v>
      </c>
      <c r="M238" t="n">
        <v>0.1287262881107724</v>
      </c>
      <c r="N238" t="n">
        <v>1.00824356962766</v>
      </c>
      <c r="O238" t="n">
        <v>0.1287095498068367</v>
      </c>
    </row>
    <row r="239" ht="15" customHeight="1">
      <c r="F239" t="n">
        <v>1.053183125279165</v>
      </c>
      <c r="G239" t="n">
        <v>0.1304004179953281</v>
      </c>
      <c r="J239" t="n">
        <v>0.8559727689163077</v>
      </c>
      <c r="K239" t="n">
        <v>0.1295527633261435</v>
      </c>
      <c r="L239" t="n">
        <v>0.9349937165241222</v>
      </c>
      <c r="M239" t="n">
        <v>0.129470370701008</v>
      </c>
      <c r="N239" t="n">
        <v>1.012472798950111</v>
      </c>
      <c r="O239" t="n">
        <v>0.1294535356438704</v>
      </c>
    </row>
    <row r="240" ht="15" customHeight="1">
      <c r="F240" t="n">
        <v>1.065564449684487</v>
      </c>
      <c r="G240" t="n">
        <v>0.1311498456849564</v>
      </c>
      <c r="J240" t="n">
        <v>0.862374305105184</v>
      </c>
      <c r="K240" t="n">
        <v>0.1302973194372133</v>
      </c>
      <c r="L240" t="n">
        <v>0.9351221652151871</v>
      </c>
      <c r="M240" t="n">
        <v>0.1302144532912437</v>
      </c>
      <c r="N240" t="n">
        <v>1.015033997532607</v>
      </c>
      <c r="O240" t="n">
        <v>0.1301975214809042</v>
      </c>
    </row>
    <row r="241" ht="15" customHeight="1">
      <c r="F241" t="n">
        <v>1.105137072031608</v>
      </c>
      <c r="G241" t="n">
        <v>0.1318992733745848</v>
      </c>
      <c r="J241" t="n">
        <v>0.8624712020539549</v>
      </c>
      <c r="K241" t="n">
        <v>0.131041875548283</v>
      </c>
      <c r="L241" t="n">
        <v>0.9459648115388033</v>
      </c>
      <c r="M241" t="n">
        <v>0.1309585358814794</v>
      </c>
      <c r="N241" t="n">
        <v>1.027128073144548</v>
      </c>
      <c r="O241" t="n">
        <v>0.1309415073179379</v>
      </c>
    </row>
    <row r="242" ht="15" customHeight="1">
      <c r="F242" t="n">
        <v>1.173901785406567</v>
      </c>
      <c r="G242" t="n">
        <v>0.1326487010642131</v>
      </c>
      <c r="J242" t="n">
        <v>0.8708642643587763</v>
      </c>
      <c r="K242" t="n">
        <v>0.1317864316593528</v>
      </c>
      <c r="L242" t="n">
        <v>0.9521225491196472</v>
      </c>
      <c r="M242" t="n">
        <v>0.1317026184717151</v>
      </c>
      <c r="N242" t="n">
        <v>1.031555933555339</v>
      </c>
      <c r="O242" t="n">
        <v>0.1316854931549717</v>
      </c>
    </row>
    <row r="243" ht="15" customHeight="1">
      <c r="F243" t="n">
        <v>1.115859382895402</v>
      </c>
      <c r="G243" t="n">
        <v>0.1333981287538414</v>
      </c>
      <c r="J243" t="n">
        <v>0.8746542966158035</v>
      </c>
      <c r="K243" t="n">
        <v>0.1325309877704226</v>
      </c>
      <c r="L243" t="n">
        <v>0.9639962715823915</v>
      </c>
      <c r="M243" t="n">
        <v>0.1324467010619508</v>
      </c>
      <c r="N243" t="n">
        <v>1.041718486534382</v>
      </c>
      <c r="O243" t="n">
        <v>0.1324294789920054</v>
      </c>
    </row>
    <row r="244" ht="15" customHeight="1">
      <c r="F244" t="n">
        <v>1.092010657584154</v>
      </c>
      <c r="G244" t="n">
        <v>0.1341475564434697</v>
      </c>
      <c r="J244" t="n">
        <v>0.8898421034211936</v>
      </c>
      <c r="K244" t="n">
        <v>0.1332755438814924</v>
      </c>
      <c r="L244" t="n">
        <v>0.9631868725517139</v>
      </c>
      <c r="M244" t="n">
        <v>0.1331907836521864</v>
      </c>
      <c r="N244" t="n">
        <v>1.045216639851079</v>
      </c>
      <c r="O244" t="n">
        <v>0.1331734648290391</v>
      </c>
    </row>
    <row r="245" ht="15" customHeight="1">
      <c r="F245" t="n">
        <v>1.086356402558861</v>
      </c>
      <c r="G245" t="n">
        <v>0.1348969841330981</v>
      </c>
      <c r="J245" t="n">
        <v>0.8878284893711015</v>
      </c>
      <c r="K245" t="n">
        <v>0.1340200999925622</v>
      </c>
      <c r="L245" t="n">
        <v>0.9749952456522855</v>
      </c>
      <c r="M245" t="n">
        <v>0.1339348662424221</v>
      </c>
      <c r="N245" t="n">
        <v>1.055751301274833</v>
      </c>
      <c r="O245" t="n">
        <v>0.1339174506660729</v>
      </c>
    </row>
    <row r="246" ht="15" customHeight="1">
      <c r="F246" t="n">
        <v>1.123897526650959</v>
      </c>
      <c r="G246" t="n">
        <v>0.1356464118227264</v>
      </c>
      <c r="J246" t="n">
        <v>0.8997145230461214</v>
      </c>
      <c r="K246" t="n">
        <v>0.134764656103632</v>
      </c>
      <c r="L246" t="n">
        <v>0.984322487818138</v>
      </c>
      <c r="M246" t="n">
        <v>0.1346789488326578</v>
      </c>
      <c r="N246" t="n">
        <v>1.059323724562809</v>
      </c>
      <c r="O246" t="n">
        <v>0.1346614365031066</v>
      </c>
    </row>
    <row r="247" ht="15" customHeight="1">
      <c r="F247" t="n">
        <v>1.119876164837233</v>
      </c>
      <c r="G247" t="n">
        <v>0.1363958395123547</v>
      </c>
      <c r="J247" t="n">
        <v>0.9035520463674345</v>
      </c>
      <c r="K247" t="n">
        <v>0.1355092122147018</v>
      </c>
      <c r="L247" t="n">
        <v>0.9825423292881914</v>
      </c>
      <c r="M247" t="n">
        <v>0.1354230314228935</v>
      </c>
      <c r="N247" t="n">
        <v>1.075334612376198</v>
      </c>
      <c r="O247" t="n">
        <v>0.1354054223401403</v>
      </c>
    </row>
    <row r="248" ht="15" customHeight="1">
      <c r="F248" t="n">
        <v>1.115494874373447</v>
      </c>
      <c r="G248" t="n">
        <v>0.137145267201983</v>
      </c>
      <c r="J248" t="n">
        <v>0.9150424271191924</v>
      </c>
      <c r="K248" t="n">
        <v>0.1362537683257716</v>
      </c>
      <c r="L248" t="n">
        <v>0.9914785157424348</v>
      </c>
      <c r="M248" t="n">
        <v>0.1361671140131292</v>
      </c>
      <c r="N248" t="n">
        <v>1.077922847387828</v>
      </c>
      <c r="O248" t="n">
        <v>0.1361494081771741</v>
      </c>
    </row>
    <row r="249" ht="15" customHeight="1">
      <c r="F249" t="n">
        <v>1.186725918434512</v>
      </c>
      <c r="G249" t="n">
        <v>0.1378946948916113</v>
      </c>
      <c r="J249" t="n">
        <v>0.9159573915814969</v>
      </c>
      <c r="K249" t="n">
        <v>0.1369983244368413</v>
      </c>
      <c r="L249" t="n">
        <v>1.005100011324239</v>
      </c>
      <c r="M249" t="n">
        <v>0.1369111966033648</v>
      </c>
      <c r="N249" t="n">
        <v>1.096054790767941</v>
      </c>
      <c r="O249" t="n">
        <v>0.1368933940142078</v>
      </c>
    </row>
    <row r="250" ht="15" customHeight="1">
      <c r="F250" t="n">
        <v>1.103541560195346</v>
      </c>
      <c r="G250" t="n">
        <v>0.1386441225812397</v>
      </c>
      <c r="J250" t="n">
        <v>0.9328686660344483</v>
      </c>
      <c r="K250" t="n">
        <v>0.1377428805479111</v>
      </c>
      <c r="L250" t="n">
        <v>1.014875780176974</v>
      </c>
      <c r="M250" t="n">
        <v>0.1376552791936005</v>
      </c>
      <c r="N250" t="n">
        <v>1.099296803686776</v>
      </c>
      <c r="O250" t="n">
        <v>0.1376373798512416</v>
      </c>
    </row>
    <row r="251" ht="15" customHeight="1">
      <c r="F251" t="n">
        <v>1.125914062830861</v>
      </c>
      <c r="G251" t="n">
        <v>0.139393550270868</v>
      </c>
      <c r="J251" t="n">
        <v>0.9393479767581485</v>
      </c>
      <c r="K251" t="n">
        <v>0.1384874366589809</v>
      </c>
      <c r="L251" t="n">
        <v>1.023374786444011</v>
      </c>
      <c r="M251" t="n">
        <v>0.1383993617838362</v>
      </c>
      <c r="N251" t="n">
        <v>1.117815247314572</v>
      </c>
      <c r="O251" t="n">
        <v>0.1383813656882753</v>
      </c>
    </row>
    <row r="252" ht="15" customHeight="1">
      <c r="F252" t="n">
        <v>1.170815689515972</v>
      </c>
      <c r="G252" t="n">
        <v>0.1401429779604963</v>
      </c>
      <c r="J252" t="n">
        <v>0.9537670500326985</v>
      </c>
      <c r="K252" t="n">
        <v>0.1392319927700507</v>
      </c>
      <c r="L252" t="n">
        <v>1.031065994268721</v>
      </c>
      <c r="M252" t="n">
        <v>0.1391434443740719</v>
      </c>
      <c r="N252" t="n">
        <v>1.122176482821571</v>
      </c>
      <c r="O252" t="n">
        <v>0.139125351525309</v>
      </c>
    </row>
    <row r="253" ht="15" customHeight="1">
      <c r="F253" t="n">
        <v>1.148218703425592</v>
      </c>
      <c r="G253" t="n">
        <v>0.1408924056501246</v>
      </c>
      <c r="J253" t="n">
        <v>0.9558976121382001</v>
      </c>
      <c r="K253" t="n">
        <v>0.1399765488811205</v>
      </c>
      <c r="L253" t="n">
        <v>1.054518367794473</v>
      </c>
      <c r="M253" t="n">
        <v>0.1398875269643075</v>
      </c>
      <c r="N253" t="n">
        <v>1.140946871378012</v>
      </c>
      <c r="O253" t="n">
        <v>0.1398693373623427</v>
      </c>
    </row>
    <row r="254" ht="15" customHeight="1">
      <c r="F254" t="n">
        <v>1.159095367734637</v>
      </c>
      <c r="G254" t="n">
        <v>0.141641833339753</v>
      </c>
      <c r="J254" t="n">
        <v>0.9723113893547537</v>
      </c>
      <c r="K254" t="n">
        <v>0.1407211049921903</v>
      </c>
      <c r="L254" t="n">
        <v>1.064200871164638</v>
      </c>
      <c r="M254" t="n">
        <v>0.1406316095545432</v>
      </c>
      <c r="N254" t="n">
        <v>1.147092774154135</v>
      </c>
      <c r="O254" t="n">
        <v>0.1406133231993765</v>
      </c>
    </row>
    <row r="255" ht="15" customHeight="1">
      <c r="F255" t="n">
        <v>1.14841794561802</v>
      </c>
      <c r="G255" t="n">
        <v>0.1423912610293813</v>
      </c>
      <c r="J255" t="n">
        <v>0.9799801079624606</v>
      </c>
      <c r="K255" t="n">
        <v>0.1414656611032601</v>
      </c>
      <c r="L255" t="n">
        <v>1.075282468522587</v>
      </c>
      <c r="M255" t="n">
        <v>0.1413756921447789</v>
      </c>
      <c r="N255" t="n">
        <v>1.169680552320179</v>
      </c>
      <c r="O255" t="n">
        <v>0.1413573090364102</v>
      </c>
    </row>
    <row r="256" ht="15" customHeight="1">
      <c r="F256" t="n">
        <v>1.265158700250656</v>
      </c>
      <c r="G256" t="n">
        <v>0.1431406887190096</v>
      </c>
      <c r="J256" t="n">
        <v>0.9991754942414219</v>
      </c>
      <c r="K256" t="n">
        <v>0.1422102172143299</v>
      </c>
      <c r="L256" t="n">
        <v>1.085632124011691</v>
      </c>
      <c r="M256" t="n">
        <v>0.1421197747350146</v>
      </c>
      <c r="N256" t="n">
        <v>1.173176567046385</v>
      </c>
      <c r="O256" t="n">
        <v>0.142101294873444</v>
      </c>
    </row>
    <row r="257" ht="15" customHeight="1">
      <c r="F257" t="n">
        <v>1.237289894807458</v>
      </c>
      <c r="G257" t="n">
        <v>0.1438901164086379</v>
      </c>
      <c r="J257" t="n">
        <v>1.00566927447174</v>
      </c>
      <c r="K257" t="n">
        <v>0.1429547733253997</v>
      </c>
      <c r="L257" t="n">
        <v>1.09441880177532</v>
      </c>
      <c r="M257" t="n">
        <v>0.1428638573252503</v>
      </c>
      <c r="N257" t="n">
        <v>1.193647179502993</v>
      </c>
      <c r="O257" t="n">
        <v>0.1428452807104777</v>
      </c>
    </row>
    <row r="258" ht="15" customHeight="1">
      <c r="F258" t="n">
        <v>1.310783792463342</v>
      </c>
      <c r="G258" t="n">
        <v>0.1446395440982663</v>
      </c>
      <c r="J258" t="n">
        <v>1.022433174933514</v>
      </c>
      <c r="K258" t="n">
        <v>0.1436993294364695</v>
      </c>
      <c r="L258" t="n">
        <v>1.115811465956844</v>
      </c>
      <c r="M258" t="n">
        <v>0.1436079399154859</v>
      </c>
      <c r="N258" t="n">
        <v>1.213758750860242</v>
      </c>
      <c r="O258" t="n">
        <v>0.1435892665475114</v>
      </c>
    </row>
    <row r="259" ht="15" customHeight="1">
      <c r="F259" t="n">
        <v>1.225612656393221</v>
      </c>
      <c r="G259" t="n">
        <v>0.1453889717878946</v>
      </c>
      <c r="J259" t="n">
        <v>1.031138921906848</v>
      </c>
      <c r="K259" t="n">
        <v>0.1444438855475393</v>
      </c>
      <c r="L259" t="n">
        <v>1.133779080699633</v>
      </c>
      <c r="M259" t="n">
        <v>0.1443520225057216</v>
      </c>
      <c r="N259" t="n">
        <v>1.219877642288374</v>
      </c>
      <c r="O259" t="n">
        <v>0.1443332523845452</v>
      </c>
    </row>
    <row r="260" ht="15" customHeight="1">
      <c r="F260" t="n">
        <v>1.213748749772008</v>
      </c>
      <c r="G260" t="n">
        <v>0.1461383994775229</v>
      </c>
      <c r="J260" t="n">
        <v>1.04805824167184</v>
      </c>
      <c r="K260" t="n">
        <v>0.1451884416586091</v>
      </c>
      <c r="L260" t="n">
        <v>1.144990610147059</v>
      </c>
      <c r="M260" t="n">
        <v>0.1450961050959573</v>
      </c>
      <c r="N260" t="n">
        <v>1.243570214957626</v>
      </c>
      <c r="O260" t="n">
        <v>0.1450772382215789</v>
      </c>
    </row>
    <row r="261" ht="15" customHeight="1">
      <c r="F261" t="n">
        <v>1.350164335774619</v>
      </c>
      <c r="G261" t="n">
        <v>0.1468878271671512</v>
      </c>
      <c r="J261" t="n">
        <v>1.060962860508593</v>
      </c>
      <c r="K261" t="n">
        <v>0.1459329977696788</v>
      </c>
      <c r="L261" t="n">
        <v>1.160315018442493</v>
      </c>
      <c r="M261" t="n">
        <v>0.1458401876861929</v>
      </c>
      <c r="N261" t="n">
        <v>1.25530283003824</v>
      </c>
      <c r="O261" t="n">
        <v>0.1458212240586127</v>
      </c>
    </row>
    <row r="262" ht="15" customHeight="1">
      <c r="F262" t="n">
        <v>1.279831677575969</v>
      </c>
      <c r="G262" t="n">
        <v>0.1476372548567795</v>
      </c>
      <c r="J262" t="n">
        <v>1.073224504697209</v>
      </c>
      <c r="K262" t="n">
        <v>0.1466775538807486</v>
      </c>
      <c r="L262" t="n">
        <v>1.170921269729304</v>
      </c>
      <c r="M262" t="n">
        <v>0.1465842702764286</v>
      </c>
      <c r="N262" t="n">
        <v>1.277241848700455</v>
      </c>
      <c r="O262" t="n">
        <v>0.1465652098956464</v>
      </c>
    </row>
    <row r="263" ht="15" customHeight="1">
      <c r="F263" t="n">
        <v>1.39072303835097</v>
      </c>
      <c r="G263" t="n">
        <v>0.1483866825464079</v>
      </c>
      <c r="J263" t="n">
        <v>1.094114900517787</v>
      </c>
      <c r="K263" t="n">
        <v>0.1474221099918184</v>
      </c>
      <c r="L263" t="n">
        <v>1.195078328150863</v>
      </c>
      <c r="M263" t="n">
        <v>0.1473283528666643</v>
      </c>
      <c r="N263" t="n">
        <v>1.296053632114512</v>
      </c>
      <c r="O263" t="n">
        <v>0.1473091957326801</v>
      </c>
    </row>
    <row r="264" ht="15" customHeight="1">
      <c r="F264" t="n">
        <v>1.333810681274538</v>
      </c>
      <c r="G264" t="n">
        <v>0.1491361102360362</v>
      </c>
      <c r="J264" t="n">
        <v>1.10830577425043</v>
      </c>
      <c r="K264" t="n">
        <v>0.1481666661028882</v>
      </c>
      <c r="L264" t="n">
        <v>1.20725515785054</v>
      </c>
      <c r="M264" t="n">
        <v>0.1480724354569</v>
      </c>
      <c r="N264" t="n">
        <v>1.308504541450649</v>
      </c>
      <c r="O264" t="n">
        <v>0.1480531815697139</v>
      </c>
    </row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2">
    <mergeCell ref="M2:U2"/>
    <mergeCell ref="A60:K60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M5:U5"/>
    <mergeCell ref="M1:U1"/>
    <mergeCell ref="M60:U60"/>
  </mergeCells>
  <pageMargins left="0.7" right="0.7" top="0.75" bottom="0.75" header="0.3" footer="0.3"/>
  <pageSetup orientation="portrait" paperSize="9" scale="62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2023-07-12T18:28:54Z</dcterms:modified>
  <cp:lastModifiedBy>MSI GP66</cp:lastModifiedBy>
</cp:coreProperties>
</file>