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SI GP66\PycharmProjects\dj_project\ENGGEO_program\srcs\shablons\"/>
    </mc:Choice>
  </mc:AlternateContent>
  <xr:revisionPtr revIDLastSave="0" documentId="13_ncr:1_{99D226AD-3424-49D5-9ED4-AB8FA30C6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externalReferences>
    <externalReference r:id="rId2"/>
  </externalReferences>
  <definedNames>
    <definedName name="Бланк_сметы" localSheetId="0">#REF!</definedName>
    <definedName name="Бланк_сметы">#REF!</definedName>
    <definedName name="БСИР" localSheetId="0">#REF!</definedName>
    <definedName name="БСИР">#REF!</definedName>
    <definedName name="Внут_Т" localSheetId="0">#REF!</definedName>
    <definedName name="Внут_Т">#REF!</definedName>
    <definedName name="ВСЕГО" localSheetId="0">#REF!</definedName>
    <definedName name="ВСЕГО">#REF!</definedName>
    <definedName name="Вспом" localSheetId="0">#REF!</definedName>
    <definedName name="Вспом">#REF!</definedName>
    <definedName name="геодез1">[1]геолог!$L$81</definedName>
    <definedName name="Кам_стац" localSheetId="0">#REF!</definedName>
    <definedName name="Кам_стац">#REF!</definedName>
    <definedName name="Камер_эксп_усл" localSheetId="0">#REF!</definedName>
    <definedName name="Камер_эксп_усл">#REF!</definedName>
    <definedName name="лаб_иссл" localSheetId="0">#REF!</definedName>
    <definedName name="лаб_иссл">#REF!</definedName>
    <definedName name="Лаб_стац" localSheetId="0">#REF!</definedName>
    <definedName name="Лаб_стац">#REF!</definedName>
    <definedName name="Лаб_эксп_усл" localSheetId="0">#REF!</definedName>
    <definedName name="Лаб_эксп_усл">#REF!</definedName>
    <definedName name="_xlnm.Print_Area" localSheetId="0">'1'!$A$1:$M$68</definedName>
    <definedName name="Осн_Камер" localSheetId="0">#REF!</definedName>
    <definedName name="Осн_Камер">#REF!</definedName>
    <definedName name="ПИСС_стац" localSheetId="0">#REF!</definedName>
    <definedName name="ПИСС_стац">#REF!</definedName>
    <definedName name="ПИСС_эксп" localSheetId="0">#REF!</definedName>
    <definedName name="ПИСС_эксп">#REF!</definedName>
    <definedName name="Полевые" localSheetId="0">#REF!</definedName>
    <definedName name="Полевые">#REF!</definedName>
    <definedName name="РРК" localSheetId="0">#REF!</definedName>
    <definedName name="РРК">#REF!</definedName>
    <definedName name="РСЛ" localSheetId="0">#REF!</definedName>
    <definedName name="РСЛ">#REF!</definedName>
    <definedName name="Содерж_Осн_Базы" localSheetId="0">#REF!</definedName>
    <definedName name="Содерж_Осн_Базы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5" i="1" l="1"/>
  <c r="N44" i="1"/>
  <c r="O42" i="1" a="1"/>
  <c r="O42" i="1" s="1"/>
  <c r="O48" i="1" a="1"/>
  <c r="O48" i="1" s="1"/>
  <c r="E22" i="1"/>
  <c r="N51" i="1"/>
  <c r="N50" i="1"/>
  <c r="O50" i="1" s="1"/>
  <c r="P42" i="1" l="1"/>
  <c r="O44" i="1" s="1"/>
  <c r="Q44" i="1" s="1" a="1"/>
  <c r="P48" i="1"/>
  <c r="O51" i="1" s="1"/>
  <c r="P55" i="1"/>
  <c r="Q50" i="1" a="1"/>
  <c r="R50" i="1" s="1"/>
  <c r="S48" i="1"/>
  <c r="T48" i="1" s="1"/>
  <c r="K22" i="1"/>
  <c r="R44" i="1" l="1"/>
  <c r="Q44" i="1"/>
  <c r="S42" i="1" s="1"/>
  <c r="O45" i="1"/>
  <c r="P59" i="1"/>
  <c r="P56" i="1"/>
  <c r="Q50" i="1"/>
  <c r="O52" i="1" s="1"/>
  <c r="P60" i="1" l="1"/>
  <c r="P61" i="1"/>
</calcChain>
</file>

<file path=xl/sharedStrings.xml><?xml version="1.0" encoding="utf-8"?>
<sst xmlns="http://schemas.openxmlformats.org/spreadsheetml/2006/main" count="80" uniqueCount="71">
  <si>
    <t>ИСПЫТАТЕЛЬНАЯ ЛАБОРАТОРИЯ</t>
  </si>
  <si>
    <t xml:space="preserve"> </t>
  </si>
  <si>
    <t>Протокол испытаний № 13 - 06/20 от 22.10.2021</t>
  </si>
  <si>
    <t>Объект:</t>
  </si>
  <si>
    <t>«Обустройство Северо-Каменномысского месторождения»  
«Обустройство газового месторождения Каменномысское-море»</t>
  </si>
  <si>
    <t>Заказчик:</t>
  </si>
  <si>
    <t>ООО «ИнжГео»</t>
  </si>
  <si>
    <t>Наименование выработки и ее №:</t>
  </si>
  <si>
    <t>Глубина отбора монолита, м:</t>
  </si>
  <si>
    <t>Лабораторный номер пробы:</t>
  </si>
  <si>
    <t xml:space="preserve">РЕЗУЛЬТАТЫ ЛАБОРАТОРНОГО ОПРЕДЕЛЕНИЯ ПАРАМЕТРОВ ПЕРЕУПЛОТНЕНИЯ ПО ГОСТ 58326-2018 </t>
  </si>
  <si>
    <t>Плотность частиц грунта, г/см3</t>
  </si>
  <si>
    <t>Влажность грунта, %</t>
  </si>
  <si>
    <t>Плотность сухого грунта, г/см3</t>
  </si>
  <si>
    <t>Плотность грунта природная, г/см3</t>
  </si>
  <si>
    <t>Степень влажности, д,е,</t>
  </si>
  <si>
    <t>Коэффициент пористости, д,е,</t>
  </si>
  <si>
    <t>Влажность на границе текучести, %</t>
  </si>
  <si>
    <t>Влажность на границе раската, %</t>
  </si>
  <si>
    <t>Число пластичности</t>
  </si>
  <si>
    <t>Показатель текучести</t>
  </si>
  <si>
    <t>Метод Казагранде</t>
  </si>
  <si>
    <t>Нагрузка, МПа</t>
  </si>
  <si>
    <t>Относительная дефоормация, д,е,</t>
  </si>
  <si>
    <t>Коэффициент пористости грунта е</t>
  </si>
  <si>
    <t>b2</t>
  </si>
  <si>
    <t>Давление предуплотнения σp, кПа</t>
  </si>
  <si>
    <t>Бытовое (эффективное) давление σ0, кПа</t>
  </si>
  <si>
    <t>Коэффициент переуплотнения OCR</t>
  </si>
  <si>
    <t>Давление переуплотнения POP, кПа</t>
  </si>
  <si>
    <t>Метод Беккера</t>
  </si>
  <si>
    <t>Нагрузка, кПа</t>
  </si>
  <si>
    <t>Работа на единицу объёма ΔА, кДж/м3</t>
  </si>
  <si>
    <t>Суммарная работа А, кДж/м3</t>
  </si>
  <si>
    <t>Исполнитель:</t>
  </si>
  <si>
    <t>Руководитель лаборатории:</t>
  </si>
  <si>
    <t>Результат относится только к объектам, прошедшим испытания,</t>
  </si>
  <si>
    <t>Сведения и материалы для испытаний были предоставлены заказчиком,</t>
  </si>
  <si>
    <t>Страница 1 Всего страниц 1</t>
  </si>
  <si>
    <r>
      <t>Площадь образца, см</t>
    </r>
    <r>
      <rPr>
        <vertAlign val="superscript"/>
        <sz val="10"/>
        <rFont val="Times New Roman Cyr"/>
        <charset val="204"/>
      </rPr>
      <t>2</t>
    </r>
  </si>
  <si>
    <t>Испытательная лаборатория ООО «ИнжГео»</t>
  </si>
  <si>
    <t>Адрес места осуществления деятельности лаборатории: г. Москва, просп. Вернадского, д. 51, стр. 1</t>
  </si>
  <si>
    <t>Юр. адрес: 117279, г. Москва, ул. Миклухо-Маклая, 36 а, этаж 5, пом. XXIII к. 76-84</t>
  </si>
  <si>
    <t>Телефон +7(910)4557682, E-mail: slg85@mail.ru</t>
  </si>
  <si>
    <t>Морозов Д.С.</t>
  </si>
  <si>
    <t>Семиколенова Л.Г.</t>
  </si>
  <si>
    <t>Воспроизведение отчета испытаний не в полном объеме без письменного разрешения ООО «ИнжГео» ЗАПРЕЩАЕТСЯ</t>
  </si>
  <si>
    <t>1) Провести касательную из верхней части по трем точкам</t>
  </si>
  <si>
    <t>Угол между касательными</t>
  </si>
  <si>
    <t>Уравнение</t>
  </si>
  <si>
    <t>X1</t>
  </si>
  <si>
    <t>Y1</t>
  </si>
  <si>
    <t>a2</t>
  </si>
  <si>
    <t>2) Провести касательную из нижней части по трем точкам</t>
  </si>
  <si>
    <t>X2</t>
  </si>
  <si>
    <t>Y2</t>
  </si>
  <si>
    <t>I48</t>
  </si>
  <si>
    <t>J48</t>
  </si>
  <si>
    <t>3) Найти пересечение двух касательных</t>
  </si>
  <si>
    <t>Точка пересечения_X</t>
  </si>
  <si>
    <t>x3</t>
  </si>
  <si>
    <t>H53</t>
  </si>
  <si>
    <t>Точка пересечения_Y</t>
  </si>
  <si>
    <t>y3</t>
  </si>
  <si>
    <t>H54</t>
  </si>
  <si>
    <t>4) Напряжение переуплотнения</t>
  </si>
  <si>
    <t xml:space="preserve">Sigma ' Beccer = </t>
  </si>
  <si>
    <t>POP</t>
  </si>
  <si>
    <t>Эф. Прир. напряжение</t>
  </si>
  <si>
    <t>=</t>
  </si>
  <si>
    <t>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</si>
</sst>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 Cyr"/>
      <charset val="204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  <charset val="204"/>
    </font>
    <font>
      <sz val="8"/>
      <name val="Times New Roman Cyr"/>
      <charset val="204"/>
    </font>
    <font>
      <sz val="11"/>
      <name val="Times New Roman Cyr"/>
      <charset val="204"/>
    </font>
    <font>
      <sz val="10"/>
      <color theme="1"/>
      <name val="Times New Roman Cyr"/>
      <charset val="204"/>
    </font>
    <font>
      <sz val="11"/>
      <color theme="1"/>
      <name val="Times New Roman"/>
      <family val="1"/>
      <charset val="204"/>
    </font>
    <font>
      <b/>
      <sz val="14"/>
      <name val="Times New Roman Cyr"/>
      <charset val="204"/>
    </font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9"/>
      <name val="Times New Roman Cyr"/>
      <charset val="204"/>
    </font>
    <font>
      <sz val="12"/>
      <name val="Times New Roman Cyr"/>
      <charset val="204"/>
    </font>
    <font>
      <b/>
      <sz val="16"/>
      <name val="Times New Roman Cyr"/>
      <charset val="204"/>
    </font>
    <font>
      <sz val="8"/>
      <color theme="1"/>
      <name val="Times New Roman"/>
      <family val="1"/>
      <charset val="204"/>
    </font>
    <font>
      <sz val="8"/>
      <color theme="1"/>
      <name val="Times New Roman Cyr"/>
      <charset val="204"/>
    </font>
    <font>
      <sz val="8"/>
      <name val="Times New Roman Cyr"/>
      <family val="1"/>
      <charset val="204"/>
    </font>
    <font>
      <vertAlign val="superscript"/>
      <sz val="10"/>
      <name val="Times New Roman Cyr"/>
      <charset val="204"/>
    </font>
    <font>
      <sz val="10"/>
      <name val="Arial"/>
      <family val="2"/>
      <charset val="204"/>
    </font>
    <font>
      <sz val="10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4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5" fillId="0" borderId="0" xfId="1" applyFont="1"/>
    <xf numFmtId="2" fontId="8" fillId="0" borderId="5" xfId="1" applyNumberFormat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wrapText="1"/>
    </xf>
    <xf numFmtId="0" fontId="12" fillId="0" borderId="0" xfId="1" applyFont="1"/>
    <xf numFmtId="0" fontId="3" fillId="0" borderId="0" xfId="1"/>
    <xf numFmtId="0" fontId="20" fillId="0" borderId="0" xfId="1" applyFont="1" applyAlignment="1">
      <alignment vertical="center" wrapText="1"/>
    </xf>
    <xf numFmtId="0" fontId="15" fillId="0" borderId="0" xfId="1" applyFont="1"/>
    <xf numFmtId="0" fontId="16" fillId="0" borderId="0" xfId="1" applyFont="1"/>
    <xf numFmtId="0" fontId="18" fillId="0" borderId="0" xfId="1" applyFont="1"/>
    <xf numFmtId="0" fontId="18" fillId="0" borderId="0" xfId="1" applyFont="1" applyAlignment="1">
      <alignment horizontal="right" vertical="center"/>
    </xf>
    <xf numFmtId="0" fontId="18" fillId="0" borderId="0" xfId="1" applyFont="1" applyAlignment="1">
      <alignment horizontal="left" vertical="center"/>
    </xf>
    <xf numFmtId="0" fontId="7" fillId="0" borderId="0" xfId="1" applyFont="1"/>
    <xf numFmtId="0" fontId="10" fillId="0" borderId="0" xfId="1" applyFont="1"/>
    <xf numFmtId="0" fontId="6" fillId="0" borderId="0" xfId="1" applyFont="1"/>
    <xf numFmtId="0" fontId="8" fillId="0" borderId="5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15" fillId="0" borderId="5" xfId="3" applyFont="1" applyBorder="1" applyAlignment="1">
      <alignment horizontal="center" vertical="center"/>
    </xf>
    <xf numFmtId="0" fontId="8" fillId="0" borderId="0" xfId="1" applyFont="1" applyAlignment="1">
      <alignment horizontal="center" wrapText="1"/>
    </xf>
    <xf numFmtId="0" fontId="12" fillId="0" borderId="9" xfId="2" applyFont="1" applyBorder="1" applyAlignment="1">
      <alignment horizontal="center" vertical="center" textRotation="90"/>
    </xf>
    <xf numFmtId="0" fontId="12" fillId="0" borderId="8" xfId="2" applyFont="1" applyBorder="1" applyAlignment="1">
      <alignment horizontal="center" vertical="center" textRotation="90" wrapText="1"/>
    </xf>
    <xf numFmtId="0" fontId="12" fillId="0" borderId="7" xfId="2" applyFont="1" applyBorder="1" applyAlignment="1">
      <alignment horizontal="center" vertical="center" textRotation="90" wrapText="1"/>
    </xf>
    <xf numFmtId="0" fontId="8" fillId="0" borderId="0" xfId="1" applyFont="1" applyAlignment="1">
      <alignment wrapText="1"/>
    </xf>
    <xf numFmtId="0" fontId="12" fillId="0" borderId="6" xfId="2" applyFont="1" applyBorder="1" applyAlignment="1">
      <alignment horizontal="center" vertical="center"/>
    </xf>
    <xf numFmtId="0" fontId="12" fillId="0" borderId="4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4" fillId="0" borderId="0" xfId="1" applyFont="1"/>
    <xf numFmtId="0" fontId="12" fillId="0" borderId="9" xfId="2" applyFont="1" applyBorder="1" applyAlignment="1">
      <alignment horizontal="center" vertical="center" textRotation="90" wrapText="1"/>
    </xf>
    <xf numFmtId="0" fontId="6" fillId="0" borderId="7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11" fillId="0" borderId="0" xfId="1" applyFont="1"/>
    <xf numFmtId="0" fontId="21" fillId="0" borderId="0" xfId="0" applyFont="1"/>
    <xf numFmtId="0" fontId="9" fillId="0" borderId="0" xfId="1" applyFont="1" applyAlignment="1">
      <alignment horizontal="left"/>
    </xf>
    <xf numFmtId="0" fontId="9" fillId="0" borderId="0" xfId="1" applyFont="1"/>
    <xf numFmtId="0" fontId="22" fillId="0" borderId="0" xfId="1" applyFont="1"/>
    <xf numFmtId="0" fontId="7" fillId="0" borderId="0" xfId="1" applyFont="1" applyAlignment="1">
      <alignment horizontal="center"/>
    </xf>
    <xf numFmtId="0" fontId="9" fillId="0" borderId="0" xfId="1" applyFont="1" applyAlignment="1">
      <alignment horizontal="right"/>
    </xf>
    <xf numFmtId="0" fontId="23" fillId="0" borderId="0" xfId="3" applyFont="1" applyAlignment="1">
      <alignment vertical="center"/>
    </xf>
    <xf numFmtId="164" fontId="12" fillId="0" borderId="5" xfId="2" applyNumberFormat="1" applyFont="1" applyBorder="1" applyAlignment="1">
      <alignment horizontal="center" vertical="center"/>
    </xf>
    <xf numFmtId="164" fontId="12" fillId="0" borderId="2" xfId="2" applyNumberFormat="1" applyFont="1" applyBorder="1" applyAlignment="1">
      <alignment horizontal="center" vertical="center"/>
    </xf>
    <xf numFmtId="164" fontId="12" fillId="0" borderId="4" xfId="2" applyNumberFormat="1" applyFont="1" applyBorder="1" applyAlignment="1">
      <alignment horizontal="center" vertical="center"/>
    </xf>
    <xf numFmtId="164" fontId="12" fillId="0" borderId="1" xfId="2" applyNumberFormat="1" applyFont="1" applyBorder="1" applyAlignment="1">
      <alignment horizontal="center" vertical="center"/>
    </xf>
    <xf numFmtId="0" fontId="16" fillId="0" borderId="0" xfId="1" applyFont="1" applyAlignment="1">
      <alignment horizontal="center"/>
    </xf>
    <xf numFmtId="0" fontId="8" fillId="0" borderId="0" xfId="1" applyFont="1"/>
    <xf numFmtId="164" fontId="12" fillId="0" borderId="6" xfId="2" applyNumberFormat="1" applyFont="1" applyBorder="1" applyAlignment="1">
      <alignment horizontal="center" vertical="center"/>
    </xf>
    <xf numFmtId="164" fontId="12" fillId="0" borderId="3" xfId="2" applyNumberFormat="1" applyFont="1" applyBorder="1" applyAlignment="1">
      <alignment horizontal="center" vertical="center"/>
    </xf>
    <xf numFmtId="1" fontId="12" fillId="0" borderId="7" xfId="2" applyNumberFormat="1" applyFont="1" applyBorder="1" applyAlignment="1">
      <alignment horizontal="center" vertical="center"/>
    </xf>
    <xf numFmtId="165" fontId="12" fillId="0" borderId="4" xfId="2" applyNumberFormat="1" applyFont="1" applyBorder="1" applyAlignment="1">
      <alignment horizontal="center" vertical="center"/>
    </xf>
    <xf numFmtId="2" fontId="15" fillId="0" borderId="5" xfId="3" applyNumberFormat="1" applyFont="1" applyBorder="1" applyAlignment="1">
      <alignment horizontal="center" vertical="center"/>
    </xf>
    <xf numFmtId="0" fontId="10" fillId="0" borderId="0" xfId="1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center"/>
    </xf>
    <xf numFmtId="0" fontId="25" fillId="2" borderId="0" xfId="0" applyFont="1" applyFill="1"/>
    <xf numFmtId="0" fontId="26" fillId="0" borderId="0" xfId="0" applyFont="1" applyAlignment="1">
      <alignment vertical="center"/>
    </xf>
    <xf numFmtId="2" fontId="25" fillId="0" borderId="0" xfId="0" applyNumberFormat="1" applyFont="1"/>
    <xf numFmtId="164" fontId="25" fillId="0" borderId="0" xfId="0" applyNumberFormat="1" applyFont="1"/>
    <xf numFmtId="0" fontId="25" fillId="3" borderId="0" xfId="0" applyFont="1" applyFill="1"/>
    <xf numFmtId="0" fontId="25" fillId="0" borderId="0" xfId="1" applyFont="1" applyProtection="1">
      <protection locked="0"/>
    </xf>
    <xf numFmtId="0" fontId="25" fillId="3" borderId="0" xfId="1" applyFont="1" applyFill="1" applyProtection="1">
      <protection locked="0"/>
    </xf>
    <xf numFmtId="164" fontId="25" fillId="4" borderId="0" xfId="0" applyNumberFormat="1" applyFont="1" applyFill="1"/>
    <xf numFmtId="0" fontId="25" fillId="4" borderId="0" xfId="0" applyFont="1" applyFill="1"/>
    <xf numFmtId="2" fontId="25" fillId="4" borderId="0" xfId="0" applyNumberFormat="1" applyFont="1" applyFill="1"/>
    <xf numFmtId="0" fontId="19" fillId="0" borderId="6" xfId="1" applyFont="1" applyBorder="1" applyAlignment="1">
      <alignment horizontal="right" wrapText="1"/>
    </xf>
    <xf numFmtId="0" fontId="0" fillId="0" borderId="13" xfId="0" applyBorder="1"/>
    <xf numFmtId="0" fontId="0" fillId="0" borderId="14" xfId="0" applyBorder="1"/>
    <xf numFmtId="0" fontId="19" fillId="0" borderId="5" xfId="1" applyFont="1" applyBorder="1" applyAlignment="1">
      <alignment horizontal="left"/>
    </xf>
    <xf numFmtId="0" fontId="8" fillId="0" borderId="0" xfId="1" applyFont="1" applyAlignment="1">
      <alignment horizontal="center"/>
    </xf>
    <xf numFmtId="0" fontId="5" fillId="0" borderId="0" xfId="1" applyFont="1"/>
    <xf numFmtId="0" fontId="8" fillId="0" borderId="0" xfId="1" applyFont="1" applyAlignment="1">
      <alignment horizontal="center" vertical="center" wrapText="1"/>
    </xf>
    <xf numFmtId="0" fontId="19" fillId="0" borderId="9" xfId="1" applyFont="1" applyBorder="1" applyAlignment="1">
      <alignment horizontal="right" vertical="center"/>
    </xf>
    <xf numFmtId="0" fontId="0" fillId="0" borderId="17" xfId="0" applyBorder="1"/>
    <xf numFmtId="0" fontId="0" fillId="0" borderId="18" xfId="0" applyBorder="1"/>
    <xf numFmtId="0" fontId="19" fillId="0" borderId="8" xfId="1" applyFont="1" applyBorder="1" applyAlignment="1">
      <alignment horizontal="left" vertical="center" wrapText="1"/>
    </xf>
    <xf numFmtId="0" fontId="19" fillId="0" borderId="6" xfId="1" applyFont="1" applyBorder="1" applyAlignment="1">
      <alignment horizontal="right" vertical="center"/>
    </xf>
    <xf numFmtId="0" fontId="19" fillId="0" borderId="5" xfId="1" applyFont="1" applyBorder="1" applyAlignment="1">
      <alignment horizontal="left" vertical="center"/>
    </xf>
    <xf numFmtId="0" fontId="13" fillId="0" borderId="0" xfId="1" applyFont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0" fontId="16" fillId="0" borderId="0" xfId="1" applyFont="1" applyAlignment="1">
      <alignment horizontal="center"/>
    </xf>
    <xf numFmtId="0" fontId="23" fillId="0" borderId="0" xfId="3" applyFont="1" applyAlignment="1">
      <alignment horizontal="right" vertical="center"/>
    </xf>
    <xf numFmtId="0" fontId="13" fillId="0" borderId="0" xfId="1" applyFont="1" applyAlignment="1">
      <alignment horizontal="center" wrapText="1"/>
    </xf>
    <xf numFmtId="0" fontId="12" fillId="0" borderId="6" xfId="2" applyFont="1" applyBorder="1" applyAlignment="1">
      <alignment horizontal="center"/>
    </xf>
    <xf numFmtId="0" fontId="12" fillId="0" borderId="3" xfId="2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9" fillId="0" borderId="0" xfId="1" applyFont="1" applyAlignment="1">
      <alignment horizontal="right" vertical="center"/>
    </xf>
    <xf numFmtId="0" fontId="21" fillId="0" borderId="0" xfId="0" applyFont="1" applyAlignment="1">
      <alignment horizontal="left"/>
    </xf>
    <xf numFmtId="0" fontId="12" fillId="0" borderId="9" xfId="2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9" fillId="0" borderId="3" xfId="1" applyFont="1" applyBorder="1" applyAlignment="1">
      <alignment horizontal="right" wrapText="1"/>
    </xf>
    <xf numFmtId="0" fontId="19" fillId="0" borderId="2" xfId="1" applyFont="1" applyBorder="1" applyAlignment="1">
      <alignment horizontal="left"/>
    </xf>
    <xf numFmtId="0" fontId="8" fillId="0" borderId="11" xfId="1" applyFont="1" applyBorder="1" applyAlignment="1">
      <alignment horizontal="center" vertical="center" wrapText="1"/>
    </xf>
    <xf numFmtId="0" fontId="0" fillId="0" borderId="11" xfId="0" applyBorder="1"/>
  </cellXfs>
  <cellStyles count="6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3 2" xfId="3" xr:uid="{00000000-0005-0000-0000-000003000000}"/>
    <cellStyle name="Обычный 3 3" xfId="5" xr:uid="{CEE8A581-94B4-47F9-86F9-0644F4171CDE}"/>
    <cellStyle name="Обычный 3 4" xfId="4" xr:uid="{A4399C7A-29C1-43D6-9ACF-FECF4CCB74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Компрессионная кривая</c:v>
          </c:tx>
          <c:spPr>
            <a:ln w="25000">
              <a:prstDash val="solid"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prstDash val="solid"/>
              </a:ln>
            </c:spPr>
          </c:marker>
          <c:xVal>
            <c:numRef>
              <c:f>'1'!$B$45:$B$55</c:f>
              <c:numCache>
                <c:formatCode>General</c:formatCode>
                <c:ptCount val="11"/>
              </c:numCache>
            </c:numRef>
          </c:xVal>
          <c:yVal>
            <c:numRef>
              <c:f>'1'!$D$45:$D$55</c:f>
              <c:numCache>
                <c:formatCode>0.000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2-45C4-9616-234EE3CD09AA}"/>
            </c:ext>
          </c:extLst>
        </c:ser>
        <c:ser>
          <c:idx val="1"/>
          <c:order val="1"/>
          <c:tx>
            <c:v>Касательная верхняя</c:v>
          </c:tx>
          <c:spPr>
            <a:ln w="158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'1'!$N$44:$N$45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'1'!$O$44:$O$45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32-45C4-9616-234EE3CD09AA}"/>
            </c:ext>
          </c:extLst>
        </c:ser>
        <c:ser>
          <c:idx val="2"/>
          <c:order val="2"/>
          <c:tx>
            <c:v>Касательная нижняя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'1'!$N$50:$N$52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8</c:v>
                </c:pt>
              </c:numCache>
            </c:numRef>
          </c:xVal>
          <c:yVal>
            <c:numRef>
              <c:f>'1'!$O$50:$O$52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32-45C4-9616-234EE3CD09AA}"/>
            </c:ext>
          </c:extLst>
        </c:ser>
        <c:ser>
          <c:idx val="3"/>
          <c:order val="3"/>
          <c:tx>
            <c:v>Точка напряжения переуплотнения</c:v>
          </c:tx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'1'!$P$55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'1'!$P$56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32-45C4-9616-234EE3CD0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Вертикальное</a:t>
                </a:r>
                <a:r>
                  <a:rPr lang="ru-RU" baseline="0"/>
                  <a:t> напряжение </a:t>
                </a:r>
                <a:r>
                  <a:rPr lang="el-GR" baseline="0"/>
                  <a:t>σ</a:t>
                </a:r>
                <a:r>
                  <a:rPr lang="en-US" baseline="0"/>
                  <a:t>'</a:t>
                </a:r>
                <a:r>
                  <a:rPr lang="ru-RU" baseline="0"/>
                  <a:t>, МПа</a:t>
                </a: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Суммарная</a:t>
                </a:r>
                <a:r>
                  <a:rPr lang="ru-RU" baseline="0"/>
                  <a:t> работа деформации </a:t>
                </a:r>
                <a:r>
                  <a:rPr lang="en-US" baseline="0"/>
                  <a:t>W</a:t>
                </a:r>
                <a:r>
                  <a:rPr lang="ru-RU" baseline="0"/>
                  <a:t>, Дж/м3</a:t>
                </a:r>
                <a:endParaRPr lang="ru-RU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672352</xdr:colOff>
      <xdr:row>58</xdr:row>
      <xdr:rowOff>96075</xdr:rowOff>
    </xdr:from>
    <xdr:to>
      <xdr:col>4</xdr:col>
      <xdr:colOff>766168</xdr:colOff>
      <xdr:row>61</xdr:row>
      <xdr:rowOff>130845</xdr:rowOff>
    </xdr:to>
    <xdr:pic>
      <xdr:nvPicPr>
        <xdr:cNvPr id="8" name="image1-4.png">
          <a:extLst>
            <a:ext uri="{FF2B5EF4-FFF2-40B4-BE49-F238E27FC236}">
              <a16:creationId xmlns:a16="http://schemas.microsoft.com/office/drawing/2014/main" id="{C0A1DCBB-9ABE-40BE-9742-61908578CA28}"/>
            </a:ext>
          </a:extLst>
        </xdr:cNvPr>
        <xdr:cNvPicPr/>
      </xdr:nvPicPr>
      <xdr:blipFill rotWithShape="1">
        <a:blip xmlns:r="http://schemas.openxmlformats.org/officeDocument/2006/relationships" r:embed="rId1" cstate="print"/>
        <a:srcRect l="66382" t="40700" r="-3101" b="46296"/>
        <a:stretch>
          <a:fillRect/>
        </a:stretch>
      </xdr:blipFill>
      <xdr:spPr bwMode="auto">
        <a:xfrm>
          <a:off x="2510117" y="16579928"/>
          <a:ext cx="1785904" cy="60627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3</xdr:col>
      <xdr:colOff>78441</xdr:colOff>
      <xdr:row>56</xdr:row>
      <xdr:rowOff>107281</xdr:rowOff>
    </xdr:from>
    <xdr:to>
      <xdr:col>5</xdr:col>
      <xdr:colOff>79136</xdr:colOff>
      <xdr:row>61</xdr:row>
      <xdr:rowOff>31167</xdr:rowOff>
    </xdr:to>
    <xdr:pic>
      <xdr:nvPicPr>
        <xdr:cNvPr id="9" name="image1-4.png">
          <a:extLst>
            <a:ext uri="{FF2B5EF4-FFF2-40B4-BE49-F238E27FC236}">
              <a16:creationId xmlns:a16="http://schemas.microsoft.com/office/drawing/2014/main" id="{B9EE85B1-F5CE-4516-B7E3-19A5CC925E39}"/>
            </a:ext>
          </a:extLst>
        </xdr:cNvPr>
        <xdr:cNvPicPr/>
      </xdr:nvPicPr>
      <xdr:blipFill rotWithShape="1">
        <a:blip xmlns:r="http://schemas.openxmlformats.org/officeDocument/2006/relationships" r:embed="rId1" cstate="print"/>
        <a:srcRect l="53604" t="72637" r="12698" b="9368"/>
        <a:stretch>
          <a:fillRect/>
        </a:stretch>
      </xdr:blipFill>
      <xdr:spPr bwMode="auto">
        <a:xfrm>
          <a:off x="2745441" y="16210134"/>
          <a:ext cx="1703989" cy="87638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2</xdr:col>
      <xdr:colOff>217957</xdr:colOff>
      <xdr:row>54</xdr:row>
      <xdr:rowOff>1</xdr:rowOff>
    </xdr:from>
    <xdr:to>
      <xdr:col>4</xdr:col>
      <xdr:colOff>408457</xdr:colOff>
      <xdr:row>62</xdr:row>
      <xdr:rowOff>170722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1CFF7BF-08E6-4D59-A5D2-BCB320963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5722" y="15721854"/>
          <a:ext cx="1882588" cy="1694721"/>
        </a:xfrm>
        <a:prstGeom prst="rect">
          <a:avLst/>
        </a:prstGeom>
      </xdr:spPr>
    </xdr:pic>
    <xdr:clientData/>
  </xdr:twoCellAnchor>
  <xdr:twoCellAnchor editAs="oneCell">
    <xdr:from>
      <xdr:col>5</xdr:col>
      <xdr:colOff>4084</xdr:colOff>
      <xdr:row>38</xdr:row>
      <xdr:rowOff>76199</xdr:rowOff>
    </xdr:from>
    <xdr:to>
      <xdr:col>10</xdr:col>
      <xdr:colOff>493941</xdr:colOff>
      <xdr:row>50</xdr:row>
      <xdr:rowOff>109201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A123C1E1-F3FF-4072-954A-C5971156C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WP\NGK\5_2005\&#1057;&#1084;&#1077;&#1090;&#1072;_5_2005_&#1050;&#1072;&#1088;&#1100;&#1077;&#1088;&#1099;-&#104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  <sheetName val="геолог"/>
      <sheetName val="Лист2"/>
      <sheetName val="Лист3"/>
      <sheetName val="геолог м"/>
      <sheetName val="свод 3"/>
      <sheetName val="геодез"/>
      <sheetName val="геоф"/>
      <sheetName val="Справочные данные"/>
    </sheetNames>
    <sheetDataSet>
      <sheetData sheetId="0" refreshError="1"/>
      <sheetData sheetId="1">
        <row r="81">
          <cell r="L81">
            <v>11150.96551828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abSelected="1" view="pageBreakPreview" topLeftCell="A27" zoomScaleNormal="70" zoomScaleSheetLayoutView="100" zoomScalePageLayoutView="40" workbookViewId="0">
      <selection activeCell="K27" sqref="K27"/>
    </sheetView>
  </sheetViews>
  <sheetFormatPr defaultColWidth="9.140625" defaultRowHeight="15"/>
  <cols>
    <col min="1" max="1" width="16.28515625" style="28" customWidth="1"/>
    <col min="2" max="2" width="11.28515625" style="28" customWidth="1"/>
    <col min="3" max="3" width="12.42578125" style="28" customWidth="1"/>
    <col min="4" max="4" width="13" style="28" customWidth="1"/>
    <col min="5" max="5" width="12.5703125" style="28" customWidth="1"/>
    <col min="6" max="6" width="15.85546875" style="28" customWidth="1"/>
    <col min="7" max="7" width="13.42578125" style="28" customWidth="1"/>
    <col min="8" max="8" width="13.28515625" style="28" customWidth="1"/>
    <col min="9" max="9" width="12.7109375" style="28" customWidth="1"/>
    <col min="10" max="10" width="11" style="28" customWidth="1"/>
    <col min="11" max="11" width="13.28515625" style="5" customWidth="1"/>
    <col min="12" max="12" width="11.42578125" style="5" customWidth="1"/>
    <col min="13" max="18" width="9.140625" style="5" customWidth="1"/>
    <col min="19" max="19" width="17.7109375" style="5" customWidth="1"/>
    <col min="20" max="22" width="9.140625" style="5" customWidth="1"/>
    <col min="23" max="23" width="13.7109375" style="5" bestFit="1" customWidth="1"/>
    <col min="24" max="24" width="9.140625" style="5" customWidth="1"/>
    <col min="25" max="16384" width="9.140625" style="5"/>
  </cols>
  <sheetData>
    <row r="1" spans="1:22" s="1" customFormat="1" ht="29.25" customHeight="1">
      <c r="B1" s="68" t="s">
        <v>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45"/>
      <c r="N1" s="4"/>
      <c r="O1" s="4"/>
      <c r="P1" s="5"/>
      <c r="Q1" s="5"/>
      <c r="R1" s="5"/>
      <c r="S1" s="5"/>
      <c r="T1" s="5"/>
      <c r="U1" s="5"/>
      <c r="V1" s="5"/>
    </row>
    <row r="2" spans="1:22" s="1" customFormat="1" ht="12" customHeight="1">
      <c r="B2" s="77" t="s">
        <v>40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45"/>
      <c r="N2" s="4"/>
      <c r="O2" s="4"/>
      <c r="P2" s="5"/>
      <c r="Q2" s="5"/>
      <c r="R2" s="5"/>
      <c r="S2" s="5"/>
      <c r="T2" s="5"/>
      <c r="U2" s="5"/>
      <c r="V2" s="5"/>
    </row>
    <row r="3" spans="1:22" s="1" customFormat="1" ht="13.5" customHeight="1">
      <c r="A3" s="6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45"/>
      <c r="N3" s="4"/>
      <c r="O3" s="4"/>
      <c r="P3" s="5"/>
      <c r="Q3" s="5"/>
      <c r="R3" s="5"/>
      <c r="S3" s="5"/>
      <c r="T3" s="5"/>
      <c r="U3" s="5"/>
      <c r="V3" s="5"/>
    </row>
    <row r="4" spans="1:22" s="1" customFormat="1" ht="20.25" customHeight="1">
      <c r="B4" s="70"/>
      <c r="C4" s="69"/>
      <c r="D4" s="69"/>
      <c r="E4" s="69"/>
      <c r="F4" s="69"/>
      <c r="G4" s="69"/>
      <c r="H4" s="69"/>
      <c r="I4" s="69"/>
      <c r="J4" s="69"/>
      <c r="K4" s="69"/>
      <c r="L4" s="69"/>
      <c r="M4" s="45"/>
      <c r="N4" s="4"/>
      <c r="O4" s="4"/>
      <c r="P4" s="5"/>
      <c r="Q4" s="5"/>
      <c r="R4" s="5"/>
      <c r="S4" s="5"/>
      <c r="T4" s="5"/>
      <c r="U4" s="5"/>
      <c r="V4" s="5"/>
    </row>
    <row r="5" spans="1:22" s="1" customFormat="1" ht="20.25" customHeight="1">
      <c r="B5" s="70" t="s">
        <v>41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45"/>
      <c r="N5" s="4"/>
      <c r="O5" s="4"/>
      <c r="P5" s="5"/>
      <c r="Q5" s="5"/>
      <c r="R5" s="5"/>
      <c r="S5" s="5"/>
      <c r="T5" s="5"/>
      <c r="U5" s="5"/>
      <c r="V5" s="5"/>
    </row>
    <row r="6" spans="1:22" s="1" customFormat="1" ht="15" customHeight="1">
      <c r="B6" s="78" t="s">
        <v>42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45"/>
      <c r="N6" s="4"/>
      <c r="O6" s="4"/>
      <c r="P6" s="5"/>
      <c r="Q6" s="5"/>
      <c r="R6" s="5"/>
      <c r="S6" s="5"/>
      <c r="T6" s="5"/>
      <c r="U6" s="5"/>
      <c r="V6" s="5"/>
    </row>
    <row r="7" spans="1:22" s="1" customFormat="1" ht="15" customHeight="1">
      <c r="B7" s="79" t="s">
        <v>43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45"/>
      <c r="N7" s="4"/>
      <c r="O7" s="4"/>
      <c r="P7" s="5"/>
      <c r="Q7" s="5"/>
      <c r="R7" s="5"/>
      <c r="S7" s="5"/>
      <c r="T7" s="5"/>
      <c r="U7" s="5"/>
      <c r="V7" s="5"/>
    </row>
    <row r="8" spans="1:22" s="1" customFormat="1" ht="15" customHeight="1">
      <c r="A8" s="68" t="s">
        <v>1</v>
      </c>
      <c r="B8" s="69"/>
      <c r="C8" s="69"/>
      <c r="D8" s="69"/>
      <c r="E8" s="69"/>
      <c r="F8" s="69"/>
      <c r="G8" s="69"/>
      <c r="H8" s="69"/>
      <c r="I8" s="69"/>
      <c r="J8" s="45"/>
      <c r="K8" s="7"/>
      <c r="L8" s="7"/>
      <c r="M8" s="5"/>
      <c r="N8" s="4"/>
      <c r="O8" s="4"/>
      <c r="P8" s="5"/>
      <c r="Q8" s="5"/>
      <c r="R8" s="5"/>
      <c r="S8" s="5"/>
      <c r="T8" s="5"/>
      <c r="U8" s="5"/>
      <c r="V8" s="5"/>
    </row>
    <row r="9" spans="1:22" s="1" customFormat="1" ht="15" customHeight="1">
      <c r="A9" s="80" t="s">
        <v>2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4"/>
      <c r="O9" s="4"/>
      <c r="P9" s="5"/>
      <c r="Q9" s="5"/>
      <c r="R9" s="5"/>
      <c r="S9" s="5"/>
      <c r="T9" s="5"/>
      <c r="U9" s="5"/>
      <c r="V9" s="5"/>
    </row>
    <row r="10" spans="1:22" s="1" customFormat="1" ht="15" customHeight="1">
      <c r="A10" s="44"/>
      <c r="B10" s="44"/>
      <c r="C10" s="44"/>
      <c r="D10" s="44"/>
      <c r="E10" s="44"/>
      <c r="F10" s="44"/>
      <c r="G10" s="44"/>
      <c r="H10" s="44"/>
      <c r="I10" s="44"/>
      <c r="J10" s="8"/>
      <c r="K10" s="8"/>
      <c r="L10" s="8"/>
      <c r="M10" s="5"/>
      <c r="N10" s="4"/>
      <c r="O10" s="4"/>
      <c r="P10" s="5"/>
      <c r="Q10" s="5"/>
      <c r="R10" s="5"/>
      <c r="S10" s="5"/>
      <c r="T10" s="5"/>
      <c r="U10" s="5"/>
      <c r="V10" s="5"/>
    </row>
    <row r="11" spans="1:22" s="1" customFormat="1" ht="15.95" customHeight="1" thickBo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5"/>
      <c r="N11" s="4"/>
      <c r="O11" s="4"/>
      <c r="P11" s="5"/>
      <c r="Q11" s="5"/>
      <c r="R11" s="5"/>
      <c r="S11" s="5"/>
      <c r="T11" s="5"/>
      <c r="U11" s="5"/>
      <c r="V11" s="5"/>
    </row>
    <row r="12" spans="1:22" s="1" customFormat="1" ht="40.5" customHeight="1">
      <c r="A12" s="35"/>
      <c r="B12" s="71" t="s">
        <v>3</v>
      </c>
      <c r="C12" s="72"/>
      <c r="D12" s="73"/>
      <c r="E12" s="74" t="s">
        <v>4</v>
      </c>
      <c r="F12" s="72"/>
      <c r="G12" s="72"/>
      <c r="H12" s="72"/>
      <c r="I12" s="72"/>
      <c r="J12" s="72"/>
      <c r="K12" s="72"/>
      <c r="L12" s="73"/>
      <c r="M12" s="5"/>
      <c r="N12" s="4"/>
      <c r="O12" s="4"/>
      <c r="P12" s="5"/>
      <c r="Q12" s="5"/>
      <c r="R12" s="5"/>
      <c r="S12" s="5"/>
      <c r="T12" s="5"/>
      <c r="U12" s="5"/>
      <c r="V12" s="5"/>
    </row>
    <row r="13" spans="1:22" s="1" customFormat="1" ht="15.95" customHeight="1">
      <c r="A13" s="35"/>
      <c r="B13" s="75" t="s">
        <v>5</v>
      </c>
      <c r="C13" s="65"/>
      <c r="D13" s="66"/>
      <c r="E13" s="76" t="s">
        <v>6</v>
      </c>
      <c r="F13" s="65"/>
      <c r="G13" s="65"/>
      <c r="H13" s="65"/>
      <c r="I13" s="65"/>
      <c r="J13" s="65"/>
      <c r="K13" s="65"/>
      <c r="L13" s="66"/>
      <c r="M13" s="5"/>
      <c r="N13" s="4"/>
      <c r="O13" s="4"/>
      <c r="P13" s="5"/>
      <c r="Q13" s="5"/>
      <c r="R13" s="5"/>
      <c r="S13" s="5"/>
      <c r="T13" s="5"/>
      <c r="U13" s="5"/>
      <c r="V13" s="5"/>
    </row>
    <row r="14" spans="1:22" s="1" customFormat="1" ht="15.95" customHeight="1">
      <c r="A14" s="35"/>
      <c r="B14" s="64" t="s">
        <v>7</v>
      </c>
      <c r="C14" s="65"/>
      <c r="D14" s="66"/>
      <c r="E14" s="67">
        <v>33</v>
      </c>
      <c r="F14" s="65"/>
      <c r="G14" s="65"/>
      <c r="H14" s="65"/>
      <c r="I14" s="65"/>
      <c r="J14" s="65"/>
      <c r="K14" s="65"/>
      <c r="L14" s="66"/>
      <c r="M14" s="5"/>
      <c r="N14" s="4"/>
      <c r="O14" s="4"/>
      <c r="P14" s="5"/>
      <c r="Q14" s="5"/>
      <c r="R14" s="5"/>
      <c r="S14" s="5"/>
      <c r="T14" s="5"/>
      <c r="U14" s="5"/>
      <c r="V14" s="5"/>
    </row>
    <row r="15" spans="1:22" s="1" customFormat="1" ht="15.95" customHeight="1">
      <c r="A15" s="35"/>
      <c r="B15" s="64" t="s">
        <v>8</v>
      </c>
      <c r="C15" s="65"/>
      <c r="D15" s="66"/>
      <c r="E15" s="67">
        <v>3.6</v>
      </c>
      <c r="F15" s="65"/>
      <c r="G15" s="65"/>
      <c r="H15" s="65"/>
      <c r="I15" s="65"/>
      <c r="J15" s="65"/>
      <c r="K15" s="65"/>
      <c r="L15" s="66"/>
      <c r="M15" s="5"/>
      <c r="N15" s="4"/>
      <c r="O15" s="4"/>
      <c r="P15" s="5"/>
      <c r="Q15" s="5"/>
      <c r="R15" s="5"/>
      <c r="S15" s="5"/>
      <c r="T15" s="5"/>
      <c r="U15" s="5"/>
      <c r="V15" s="5"/>
    </row>
    <row r="16" spans="1:22" s="1" customFormat="1" ht="15.95" customHeight="1" thickBot="1">
      <c r="A16" s="35"/>
      <c r="B16" s="91" t="s">
        <v>9</v>
      </c>
      <c r="C16" s="85"/>
      <c r="D16" s="86"/>
      <c r="E16" s="92">
        <v>1</v>
      </c>
      <c r="F16" s="85"/>
      <c r="G16" s="85"/>
      <c r="H16" s="85"/>
      <c r="I16" s="85"/>
      <c r="J16" s="85"/>
      <c r="K16" s="85"/>
      <c r="L16" s="86"/>
      <c r="M16" s="5"/>
      <c r="N16" s="4"/>
      <c r="O16" s="4"/>
      <c r="P16" s="5"/>
      <c r="Q16" s="5"/>
      <c r="R16" s="5"/>
      <c r="S16" s="5"/>
      <c r="T16" s="5"/>
      <c r="U16" s="5"/>
      <c r="V16" s="5"/>
    </row>
    <row r="17" spans="1:22" s="1" customFormat="1" ht="15.95" customHeight="1">
      <c r="A17" s="3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5"/>
      <c r="N17" s="4"/>
      <c r="O17" s="4"/>
      <c r="P17" s="5"/>
      <c r="Q17" s="5"/>
      <c r="R17" s="5"/>
      <c r="S17" s="5"/>
      <c r="T17" s="5"/>
      <c r="U17" s="5"/>
      <c r="V17" s="5"/>
    </row>
    <row r="18" spans="1:22" s="1" customFormat="1" ht="15.95" customHeight="1">
      <c r="A18" s="9"/>
      <c r="B18" s="9"/>
      <c r="C18" s="10"/>
      <c r="D18" s="10"/>
      <c r="E18" s="11"/>
      <c r="F18" s="11"/>
      <c r="G18" s="9"/>
      <c r="H18" s="9"/>
      <c r="I18" s="9"/>
      <c r="J18" s="45"/>
      <c r="K18" s="12"/>
      <c r="L18" s="12"/>
      <c r="M18" s="5"/>
      <c r="N18" s="4"/>
      <c r="O18" s="4"/>
      <c r="P18" s="5"/>
      <c r="Q18" s="5"/>
      <c r="R18" s="5"/>
      <c r="S18" s="5"/>
      <c r="T18" s="5"/>
      <c r="U18" s="5"/>
      <c r="V18" s="5"/>
    </row>
    <row r="19" spans="1:22" s="1" customFormat="1" ht="15.95" customHeight="1">
      <c r="B19" s="90" t="s">
        <v>10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5"/>
      <c r="N19" s="4"/>
      <c r="O19" s="4"/>
      <c r="P19" s="5"/>
      <c r="Q19" s="5"/>
      <c r="R19" s="5"/>
      <c r="S19" s="5"/>
      <c r="T19" s="5"/>
      <c r="U19" s="5"/>
      <c r="V19" s="5"/>
    </row>
    <row r="20" spans="1:22" s="1" customFormat="1" ht="15.95" customHeight="1">
      <c r="A20" s="13"/>
      <c r="B20" s="80"/>
      <c r="C20" s="69"/>
      <c r="D20" s="69"/>
      <c r="E20" s="69"/>
      <c r="F20" s="69"/>
      <c r="G20" s="69"/>
      <c r="H20" s="69"/>
      <c r="I20" s="69"/>
      <c r="J20" s="13"/>
      <c r="K20" s="14"/>
      <c r="L20" s="14"/>
    </row>
    <row r="21" spans="1:22" s="1" customFormat="1" ht="45.75" customHeight="1">
      <c r="A21" s="13"/>
      <c r="B21" s="15" t="s">
        <v>39</v>
      </c>
      <c r="C21" s="15" t="s">
        <v>11</v>
      </c>
      <c r="D21" s="15" t="s">
        <v>12</v>
      </c>
      <c r="E21" s="15" t="s">
        <v>13</v>
      </c>
      <c r="F21" s="15" t="s">
        <v>14</v>
      </c>
      <c r="G21" s="15" t="s">
        <v>15</v>
      </c>
      <c r="H21" s="16" t="s">
        <v>16</v>
      </c>
      <c r="I21" s="15" t="s">
        <v>17</v>
      </c>
      <c r="J21" s="15" t="s">
        <v>18</v>
      </c>
      <c r="K21" s="15" t="s">
        <v>19</v>
      </c>
      <c r="L21" s="15" t="s">
        <v>20</v>
      </c>
    </row>
    <row r="22" spans="1:22" s="1" customFormat="1" ht="15.95" customHeight="1">
      <c r="A22" s="13"/>
      <c r="B22" s="3">
        <v>13.85</v>
      </c>
      <c r="C22" s="50">
        <v>2.7</v>
      </c>
      <c r="D22" s="17">
        <v>0.30499999999999999</v>
      </c>
      <c r="E22" s="2">
        <f>F22/(1+D22*0.01)</f>
        <v>1.9141618064902048</v>
      </c>
      <c r="F22" s="2">
        <v>1.92</v>
      </c>
      <c r="G22" s="2">
        <v>0.9860430308699718</v>
      </c>
      <c r="H22" s="2">
        <v>0.83515625000000016</v>
      </c>
      <c r="I22" s="3"/>
      <c r="J22" s="3"/>
      <c r="K22" s="3">
        <f>I22-J22</f>
        <v>0</v>
      </c>
      <c r="L22" s="3">
        <v>0.42</v>
      </c>
    </row>
    <row r="23" spans="1:22" s="1" customFormat="1" ht="15.95" customHeight="1">
      <c r="A23" s="13"/>
      <c r="B23" s="18"/>
      <c r="C23" s="18"/>
      <c r="D23" s="18"/>
      <c r="E23" s="18"/>
      <c r="F23" s="18"/>
      <c r="G23" s="93"/>
      <c r="H23" s="94"/>
      <c r="I23" s="94"/>
      <c r="J23" s="94"/>
      <c r="K23" s="94"/>
      <c r="L23" s="94"/>
    </row>
    <row r="24" spans="1:22" s="1" customFormat="1" ht="15.95" customHeight="1">
      <c r="A24" s="13"/>
      <c r="B24" s="18"/>
      <c r="C24" s="18"/>
      <c r="D24" s="18"/>
      <c r="E24" s="18"/>
      <c r="F24" s="18"/>
      <c r="G24" s="69"/>
      <c r="H24" s="69"/>
      <c r="I24" s="69"/>
      <c r="J24" s="69"/>
      <c r="K24" s="69"/>
      <c r="L24" s="69"/>
    </row>
    <row r="25" spans="1:22" s="1" customFormat="1" ht="15.95" customHeight="1">
      <c r="A25" s="13"/>
      <c r="B25" s="82" t="s">
        <v>21</v>
      </c>
      <c r="C25" s="69"/>
      <c r="D25" s="69"/>
      <c r="E25" s="69"/>
      <c r="F25" s="69"/>
      <c r="G25" s="18"/>
      <c r="H25" s="18"/>
      <c r="I25" s="18"/>
      <c r="J25" s="13"/>
      <c r="K25" s="14"/>
      <c r="L25" s="14"/>
    </row>
    <row r="26" spans="1:22" s="1" customFormat="1" ht="15.95" customHeight="1" thickBot="1">
      <c r="A26" s="13"/>
      <c r="B26" s="18"/>
      <c r="C26" s="18"/>
      <c r="D26" s="18"/>
      <c r="E26" s="18"/>
      <c r="F26" s="18"/>
      <c r="G26" s="18"/>
      <c r="H26" s="18"/>
      <c r="I26" s="18"/>
      <c r="J26" s="13"/>
      <c r="K26" s="14"/>
      <c r="L26" s="14"/>
    </row>
    <row r="27" spans="1:22" s="1" customFormat="1" ht="109.7" customHeight="1">
      <c r="A27" s="13"/>
      <c r="B27" s="19" t="s">
        <v>22</v>
      </c>
      <c r="C27" s="20" t="s">
        <v>23</v>
      </c>
      <c r="D27" s="21" t="s">
        <v>24</v>
      </c>
      <c r="E27" s="18"/>
      <c r="F27" s="18"/>
      <c r="G27" s="18"/>
      <c r="H27" s="22"/>
      <c r="I27" s="22"/>
      <c r="J27" s="13"/>
      <c r="K27" s="14"/>
      <c r="L27" s="14"/>
    </row>
    <row r="28" spans="1:22" s="1" customFormat="1" ht="15" customHeight="1">
      <c r="A28" s="13"/>
      <c r="B28" s="46"/>
      <c r="C28" s="40"/>
      <c r="D28" s="24"/>
      <c r="E28" s="13"/>
      <c r="F28" s="35"/>
      <c r="G28" s="35"/>
      <c r="H28" s="35"/>
      <c r="I28" s="35"/>
      <c r="J28" s="13"/>
      <c r="K28" s="14"/>
      <c r="L28" s="14"/>
    </row>
    <row r="29" spans="1:22" s="1" customFormat="1" ht="15" customHeight="1">
      <c r="A29" s="13"/>
      <c r="B29" s="46"/>
      <c r="C29" s="40"/>
      <c r="D29" s="24"/>
      <c r="E29" s="13"/>
      <c r="F29" s="35"/>
      <c r="G29" s="35"/>
      <c r="H29" s="35"/>
      <c r="I29" s="35"/>
      <c r="J29" s="13"/>
      <c r="K29" s="14"/>
      <c r="L29" s="14"/>
    </row>
    <row r="30" spans="1:22" s="1" customFormat="1" ht="15" customHeight="1">
      <c r="A30" s="13"/>
      <c r="B30" s="46"/>
      <c r="C30" s="40"/>
      <c r="D30" s="24"/>
      <c r="E30" s="13"/>
      <c r="F30" s="35"/>
      <c r="G30" s="35"/>
      <c r="H30" s="35"/>
      <c r="I30" s="35"/>
      <c r="J30" s="13"/>
      <c r="K30" s="14"/>
      <c r="L30" s="14"/>
    </row>
    <row r="31" spans="1:22" s="1" customFormat="1" ht="15" customHeight="1">
      <c r="A31" s="13"/>
      <c r="B31" s="46"/>
      <c r="C31" s="40"/>
      <c r="D31" s="24"/>
      <c r="E31" s="13"/>
      <c r="F31" s="35"/>
      <c r="G31" s="35"/>
      <c r="H31" s="35"/>
      <c r="I31" s="35"/>
      <c r="J31" s="13"/>
      <c r="K31" s="14"/>
      <c r="L31" s="14"/>
    </row>
    <row r="32" spans="1:22" s="1" customFormat="1" ht="15" customHeight="1">
      <c r="A32" s="13"/>
      <c r="B32" s="46"/>
      <c r="C32" s="40"/>
      <c r="D32" s="24"/>
      <c r="E32" s="13"/>
      <c r="F32" s="35"/>
      <c r="G32" s="35"/>
      <c r="H32" s="35"/>
      <c r="I32" s="35"/>
      <c r="J32" s="13"/>
      <c r="K32" s="14"/>
      <c r="L32" s="14"/>
    </row>
    <row r="33" spans="1:20" s="1" customFormat="1" ht="15" customHeight="1">
      <c r="A33" s="13"/>
      <c r="B33" s="46"/>
      <c r="C33" s="40"/>
      <c r="D33" s="24"/>
      <c r="E33" s="13"/>
      <c r="F33" s="35"/>
      <c r="G33" s="35"/>
      <c r="H33" s="35"/>
      <c r="I33" s="35"/>
      <c r="J33" s="13"/>
      <c r="K33" s="14"/>
      <c r="L33" s="14"/>
    </row>
    <row r="34" spans="1:20" s="1" customFormat="1" ht="15" customHeight="1" thickBot="1">
      <c r="A34" s="13"/>
      <c r="B34" s="46"/>
      <c r="C34" s="40"/>
      <c r="D34" s="24"/>
      <c r="G34" s="35"/>
      <c r="H34" s="35"/>
      <c r="I34" s="35"/>
      <c r="J34" s="13"/>
      <c r="K34" s="14"/>
      <c r="L34" s="14"/>
    </row>
    <row r="35" spans="1:20" s="1" customFormat="1" ht="15" customHeight="1">
      <c r="A35" s="13"/>
      <c r="B35" s="46"/>
      <c r="C35" s="40"/>
      <c r="D35" s="24"/>
      <c r="E35" s="13"/>
      <c r="F35" s="89" t="s">
        <v>26</v>
      </c>
      <c r="G35" s="72"/>
      <c r="H35" s="72"/>
      <c r="I35" s="72"/>
      <c r="J35" s="73"/>
      <c r="K35" s="48"/>
      <c r="L35" s="14"/>
    </row>
    <row r="36" spans="1:20" s="1" customFormat="1" ht="15" customHeight="1">
      <c r="A36" s="13"/>
      <c r="B36" s="46"/>
      <c r="C36" s="40"/>
      <c r="D36" s="24"/>
      <c r="E36" s="13"/>
      <c r="F36" s="83" t="s">
        <v>27</v>
      </c>
      <c r="G36" s="65"/>
      <c r="H36" s="65"/>
      <c r="I36" s="65"/>
      <c r="J36" s="66"/>
      <c r="K36" s="24"/>
      <c r="L36" s="14"/>
    </row>
    <row r="37" spans="1:20" s="1" customFormat="1" ht="15" customHeight="1">
      <c r="A37" s="13"/>
      <c r="B37" s="46"/>
      <c r="C37" s="40"/>
      <c r="D37" s="24"/>
      <c r="E37" s="13"/>
      <c r="F37" s="83" t="s">
        <v>28</v>
      </c>
      <c r="G37" s="65"/>
      <c r="H37" s="65"/>
      <c r="I37" s="65"/>
      <c r="J37" s="66"/>
      <c r="K37" s="24"/>
      <c r="L37" s="14"/>
    </row>
    <row r="38" spans="1:20" s="1" customFormat="1" ht="15" customHeight="1" thickBot="1">
      <c r="A38" s="13"/>
      <c r="B38" s="47"/>
      <c r="C38" s="41"/>
      <c r="D38" s="26"/>
      <c r="E38" s="13"/>
      <c r="F38" s="84" t="s">
        <v>29</v>
      </c>
      <c r="G38" s="85"/>
      <c r="H38" s="85"/>
      <c r="I38" s="85"/>
      <c r="J38" s="86"/>
      <c r="K38" s="27"/>
      <c r="L38" s="14"/>
    </row>
    <row r="39" spans="1:20" s="1" customFormat="1" ht="15" customHeight="1">
      <c r="A39" s="13"/>
      <c r="B39" s="13"/>
      <c r="D39" s="13"/>
      <c r="E39" s="13"/>
      <c r="F39" s="35"/>
      <c r="G39" s="35"/>
      <c r="H39" s="35"/>
      <c r="I39" s="35"/>
      <c r="J39" s="13"/>
      <c r="K39" s="14"/>
      <c r="L39" s="14"/>
    </row>
    <row r="40" spans="1:20" s="1" customFormat="1" ht="15" customHeight="1">
      <c r="A40" s="13"/>
      <c r="B40" s="28"/>
      <c r="C40" s="35"/>
      <c r="D40" s="35"/>
      <c r="E40" s="35"/>
      <c r="F40" s="35"/>
      <c r="G40" s="35"/>
      <c r="H40" s="35"/>
      <c r="I40" s="35"/>
      <c r="J40" s="13"/>
      <c r="K40" s="14"/>
      <c r="L40" s="14"/>
    </row>
    <row r="41" spans="1:20" s="1" customFormat="1" ht="15" customHeight="1">
      <c r="A41" s="13"/>
      <c r="B41" s="28"/>
      <c r="C41" s="35"/>
      <c r="D41" s="35"/>
      <c r="E41" s="35"/>
      <c r="F41" s="35"/>
      <c r="G41" s="35"/>
      <c r="H41" s="35"/>
      <c r="I41" s="35"/>
      <c r="J41" s="13"/>
      <c r="K41" s="14"/>
      <c r="L41" s="14"/>
      <c r="N41" s="52" t="s">
        <v>47</v>
      </c>
      <c r="O41" s="52"/>
      <c r="P41" s="52"/>
      <c r="Q41" s="53"/>
      <c r="R41" s="52"/>
      <c r="S41" s="52" t="s">
        <v>48</v>
      </c>
      <c r="T41" s="52"/>
    </row>
    <row r="42" spans="1:20" s="1" customFormat="1" ht="15" customHeight="1">
      <c r="A42" s="13"/>
      <c r="B42" s="82" t="s">
        <v>30</v>
      </c>
      <c r="C42" s="69"/>
      <c r="D42" s="69"/>
      <c r="E42" s="69"/>
      <c r="F42" s="69"/>
      <c r="G42" s="35"/>
      <c r="H42" s="35"/>
      <c r="I42" s="35"/>
      <c r="J42" s="13"/>
      <c r="K42" s="14"/>
      <c r="L42" s="14"/>
      <c r="N42" s="52" t="s">
        <v>49</v>
      </c>
      <c r="O42" s="52" t="e">
        <f t="array" ref="O42:P42">LINEST(D52:D53,B52:B53)</f>
        <v>#VALUE!</v>
      </c>
      <c r="P42" s="52" t="e">
        <v>#VALUE!</v>
      </c>
      <c r="Q42" s="53"/>
      <c r="R42" s="52"/>
      <c r="S42" s="54" t="e">
        <f>DEGREES(-ATAN(ABS((O48-Q44)/(1+O48*Q44))))</f>
        <v>#VALUE!</v>
      </c>
      <c r="T42" s="55"/>
    </row>
    <row r="43" spans="1:20" s="1" customFormat="1" ht="15" customHeight="1" thickBot="1">
      <c r="A43" s="13"/>
      <c r="B43" s="28"/>
      <c r="C43" s="35"/>
      <c r="D43" s="35"/>
      <c r="E43" s="35"/>
      <c r="F43" s="35"/>
      <c r="G43" s="35"/>
      <c r="H43" s="35"/>
      <c r="I43" s="35"/>
      <c r="J43" s="13"/>
      <c r="K43" s="14"/>
      <c r="L43" s="14"/>
      <c r="N43" s="56" t="s">
        <v>50</v>
      </c>
      <c r="O43" s="57" t="s">
        <v>51</v>
      </c>
      <c r="P43" s="52"/>
      <c r="Q43" s="56" t="s">
        <v>52</v>
      </c>
      <c r="R43" s="57" t="s">
        <v>25</v>
      </c>
      <c r="S43" s="52"/>
      <c r="T43" s="52"/>
    </row>
    <row r="44" spans="1:20" s="1" customFormat="1" ht="77.45" customHeight="1">
      <c r="A44" s="13"/>
      <c r="B44" s="29" t="s">
        <v>31</v>
      </c>
      <c r="C44" s="20" t="s">
        <v>32</v>
      </c>
      <c r="D44" s="21" t="s">
        <v>33</v>
      </c>
      <c r="E44" s="35"/>
      <c r="F44" s="35"/>
      <c r="G44" s="35"/>
      <c r="H44" s="35"/>
      <c r="I44" s="35"/>
      <c r="J44" s="13"/>
      <c r="K44" s="14"/>
      <c r="L44" s="14"/>
      <c r="N44" s="56">
        <f>MAX(B45:B53)</f>
        <v>0</v>
      </c>
      <c r="O44" s="57" t="e">
        <f>N44*$O$42+$P$42</f>
        <v>#VALUE!</v>
      </c>
      <c r="P44" s="52"/>
      <c r="Q44" s="53" t="e">
        <f t="array" ref="Q44:R44">LINEST(O44:O45,N44:N45)</f>
        <v>#VALUE!</v>
      </c>
      <c r="R44" s="52" t="e">
        <v>#VALUE!</v>
      </c>
      <c r="S44" s="52"/>
      <c r="T44" s="52"/>
    </row>
    <row r="45" spans="1:20" s="1" customFormat="1" ht="15" customHeight="1">
      <c r="A45" s="13"/>
      <c r="B45" s="23"/>
      <c r="C45" s="40"/>
      <c r="D45" s="42"/>
      <c r="E45" s="35"/>
      <c r="F45" s="35"/>
      <c r="G45" s="35"/>
      <c r="H45" s="35"/>
      <c r="I45" s="35"/>
      <c r="J45" s="13"/>
      <c r="K45" s="14"/>
      <c r="L45" s="14"/>
      <c r="N45" s="56">
        <f>R32</f>
        <v>0</v>
      </c>
      <c r="O45" s="57" t="e">
        <f>N45*$O$42+$P$42</f>
        <v>#VALUE!</v>
      </c>
      <c r="P45" s="52"/>
      <c r="Q45" s="53"/>
      <c r="R45" s="52"/>
      <c r="S45" s="52"/>
      <c r="T45" s="52"/>
    </row>
    <row r="46" spans="1:20" s="1" customFormat="1" ht="15" customHeight="1">
      <c r="A46" s="13"/>
      <c r="B46" s="23"/>
      <c r="C46" s="40"/>
      <c r="D46" s="42"/>
      <c r="E46" s="35"/>
      <c r="F46" s="35"/>
      <c r="G46" s="35"/>
      <c r="H46" s="35"/>
      <c r="I46" s="35"/>
      <c r="J46" s="13"/>
      <c r="K46" s="14"/>
      <c r="L46" s="14"/>
      <c r="N46" s="52"/>
      <c r="O46" s="52"/>
      <c r="P46" s="52"/>
      <c r="Q46" s="53"/>
      <c r="R46" s="52"/>
      <c r="S46" s="52"/>
      <c r="T46" s="52"/>
    </row>
    <row r="47" spans="1:20" s="1" customFormat="1" ht="15" customHeight="1">
      <c r="A47" s="13"/>
      <c r="B47" s="23"/>
      <c r="C47" s="40"/>
      <c r="D47" s="42"/>
      <c r="E47" s="35"/>
      <c r="F47" s="35"/>
      <c r="G47" s="35"/>
      <c r="H47" s="35"/>
      <c r="I47" s="35"/>
      <c r="J47" s="13"/>
      <c r="K47" s="14"/>
      <c r="L47" s="14"/>
      <c r="N47" s="52" t="s">
        <v>53</v>
      </c>
      <c r="O47" s="52"/>
      <c r="P47" s="52"/>
      <c r="Q47" s="53"/>
      <c r="R47" s="52"/>
      <c r="S47" s="52" t="s">
        <v>48</v>
      </c>
      <c r="T47" s="52"/>
    </row>
    <row r="48" spans="1:20" s="1" customFormat="1" ht="15" customHeight="1">
      <c r="A48" s="13"/>
      <c r="B48" s="23"/>
      <c r="C48" s="40"/>
      <c r="D48" s="42"/>
      <c r="E48" s="35"/>
      <c r="F48" s="35"/>
      <c r="G48" s="35"/>
      <c r="H48" s="35"/>
      <c r="I48" s="35"/>
      <c r="J48" s="13"/>
      <c r="K48" s="14"/>
      <c r="L48" s="14"/>
      <c r="N48" s="52" t="s">
        <v>49</v>
      </c>
      <c r="O48" s="52" t="e">
        <f t="array" ref="O48:P48">LINEST(D45:D46,B45:B46)</f>
        <v>#VALUE!</v>
      </c>
      <c r="P48" s="52" t="e">
        <v>#VALUE!</v>
      </c>
      <c r="Q48" s="53"/>
      <c r="R48" s="52"/>
      <c r="S48" s="58" t="e">
        <f>DEGREES(ATAN(ABS((O48-O42)/(1+O48*O42))))</f>
        <v>#VALUE!</v>
      </c>
      <c r="T48" s="55" t="e">
        <f>RADIANS(S48)</f>
        <v>#VALUE!</v>
      </c>
    </row>
    <row r="49" spans="1:20" s="1" customFormat="1" ht="15" customHeight="1">
      <c r="A49" s="13"/>
      <c r="B49" s="23"/>
      <c r="C49" s="40"/>
      <c r="D49" s="42"/>
      <c r="E49" s="35"/>
      <c r="F49" s="35"/>
      <c r="G49" s="35"/>
      <c r="H49" s="35"/>
      <c r="I49" s="35"/>
      <c r="J49" s="13"/>
      <c r="K49" s="14"/>
      <c r="L49" s="14"/>
      <c r="N49" s="56" t="s">
        <v>54</v>
      </c>
      <c r="O49" s="57" t="s">
        <v>55</v>
      </c>
      <c r="P49" s="52"/>
      <c r="Q49" s="56" t="s">
        <v>52</v>
      </c>
      <c r="R49" s="57" t="s">
        <v>25</v>
      </c>
      <c r="S49" s="58"/>
      <c r="T49" s="52"/>
    </row>
    <row r="50" spans="1:20" s="1" customFormat="1" ht="15" customHeight="1">
      <c r="A50" s="13"/>
      <c r="B50" s="23"/>
      <c r="C50" s="40"/>
      <c r="D50" s="42"/>
      <c r="E50" s="35"/>
      <c r="F50" s="35"/>
      <c r="G50" s="35"/>
      <c r="H50" s="35"/>
      <c r="I50" s="35"/>
      <c r="J50" s="13"/>
      <c r="K50" s="14"/>
      <c r="L50" s="14"/>
      <c r="N50" s="56">
        <f>N32</f>
        <v>0</v>
      </c>
      <c r="O50" s="57">
        <f>N50*$G$46+$H$46</f>
        <v>0</v>
      </c>
      <c r="P50" s="52"/>
      <c r="Q50" s="53" t="e">
        <f t="array" ref="Q50:R50">LINEST(O50:O51,N50:N51)</f>
        <v>#VALUE!</v>
      </c>
      <c r="R50" s="52" t="e">
        <v>#VALUE!</v>
      </c>
      <c r="S50" s="52"/>
      <c r="T50" s="52"/>
    </row>
    <row r="51" spans="1:20" s="1" customFormat="1" ht="15" customHeight="1" thickBot="1">
      <c r="A51" s="13"/>
      <c r="B51" s="23"/>
      <c r="C51" s="40"/>
      <c r="D51" s="42"/>
      <c r="E51" s="35"/>
      <c r="F51" s="35"/>
      <c r="G51" s="35"/>
      <c r="H51" s="35"/>
      <c r="I51" s="35"/>
      <c r="J51" s="13"/>
      <c r="K51" s="14"/>
      <c r="L51" s="14"/>
      <c r="N51" s="56" t="e">
        <f>AVERAGE(B45:B55)</f>
        <v>#DIV/0!</v>
      </c>
      <c r="O51" s="57" t="e">
        <f>N51*O48+P48</f>
        <v>#DIV/0!</v>
      </c>
      <c r="P51" s="52"/>
      <c r="Q51" s="53" t="s">
        <v>56</v>
      </c>
      <c r="R51" s="52" t="s">
        <v>57</v>
      </c>
      <c r="S51" s="52"/>
      <c r="T51" s="52"/>
    </row>
    <row r="52" spans="1:20" s="1" customFormat="1" ht="15" customHeight="1">
      <c r="A52" s="13"/>
      <c r="B52" s="23"/>
      <c r="C52" s="40"/>
      <c r="D52" s="42"/>
      <c r="E52" s="35"/>
      <c r="F52" s="89" t="s">
        <v>26</v>
      </c>
      <c r="G52" s="72"/>
      <c r="H52" s="72"/>
      <c r="I52" s="72"/>
      <c r="J52" s="73"/>
      <c r="K52" s="30"/>
      <c r="L52" s="14"/>
      <c r="N52" s="56">
        <v>8</v>
      </c>
      <c r="O52" s="57" t="e">
        <f>N52*Q50+R50</f>
        <v>#VALUE!</v>
      </c>
      <c r="P52" s="52"/>
      <c r="Q52" s="53"/>
      <c r="R52" s="52"/>
      <c r="S52" s="52"/>
      <c r="T52" s="52"/>
    </row>
    <row r="53" spans="1:20" s="1" customFormat="1" ht="15" customHeight="1">
      <c r="A53" s="13"/>
      <c r="B53" s="23"/>
      <c r="C53" s="40"/>
      <c r="D53" s="42"/>
      <c r="E53" s="35"/>
      <c r="F53" s="83" t="s">
        <v>27</v>
      </c>
      <c r="G53" s="65"/>
      <c r="H53" s="65"/>
      <c r="I53" s="65"/>
      <c r="J53" s="66"/>
      <c r="K53" s="31"/>
      <c r="L53" s="14"/>
      <c r="N53" s="56"/>
      <c r="O53" s="57"/>
      <c r="P53" s="52"/>
      <c r="Q53" s="53"/>
      <c r="R53" s="52"/>
      <c r="S53" s="52"/>
      <c r="T53" s="52"/>
    </row>
    <row r="54" spans="1:20" s="1" customFormat="1" ht="15" customHeight="1">
      <c r="A54" s="13"/>
      <c r="B54" s="23"/>
      <c r="C54" s="40"/>
      <c r="D54" s="42"/>
      <c r="E54" s="35"/>
      <c r="F54" s="83" t="s">
        <v>28</v>
      </c>
      <c r="G54" s="65"/>
      <c r="H54" s="65"/>
      <c r="I54" s="65"/>
      <c r="J54" s="66"/>
      <c r="K54" s="49"/>
      <c r="L54" s="14"/>
      <c r="N54" s="59" t="s">
        <v>58</v>
      </c>
      <c r="O54" s="59"/>
      <c r="P54" s="52"/>
      <c r="Q54" s="53"/>
      <c r="R54" s="59"/>
      <c r="S54" s="52"/>
      <c r="T54" s="52"/>
    </row>
    <row r="55" spans="1:20" s="1" customFormat="1" ht="15" customHeight="1" thickBot="1">
      <c r="A55" s="13"/>
      <c r="B55" s="25"/>
      <c r="C55" s="41"/>
      <c r="D55" s="43"/>
      <c r="E55" s="35"/>
      <c r="F55" s="84" t="s">
        <v>29</v>
      </c>
      <c r="G55" s="85"/>
      <c r="H55" s="85"/>
      <c r="I55" s="85"/>
      <c r="J55" s="86"/>
      <c r="K55" s="27"/>
      <c r="L55" s="14"/>
      <c r="N55" s="52" t="s">
        <v>59</v>
      </c>
      <c r="O55" s="59"/>
      <c r="P55" s="60" t="e">
        <f>((ABS(P42-P48)/(O42-O48)))</f>
        <v>#VALUE!</v>
      </c>
      <c r="Q55" s="53" t="s">
        <v>60</v>
      </c>
      <c r="R55" s="59" t="s">
        <v>61</v>
      </c>
      <c r="S55" s="52"/>
      <c r="T55" s="52"/>
    </row>
    <row r="56" spans="1:20" s="1" customFormat="1" ht="15" customHeight="1">
      <c r="A56" s="13"/>
      <c r="B56" s="28"/>
      <c r="C56" s="35"/>
      <c r="D56" s="35"/>
      <c r="E56" s="35"/>
      <c r="F56" s="35"/>
      <c r="G56" s="35"/>
      <c r="H56" s="35"/>
      <c r="I56" s="35"/>
      <c r="J56" s="13"/>
      <c r="K56" s="14"/>
      <c r="L56" s="14"/>
      <c r="N56" s="52" t="s">
        <v>62</v>
      </c>
      <c r="O56" s="59"/>
      <c r="P56" s="60" t="e">
        <f>(P55)*O48+P48</f>
        <v>#VALUE!</v>
      </c>
      <c r="Q56" s="53" t="s">
        <v>63</v>
      </c>
      <c r="R56" s="52" t="s">
        <v>64</v>
      </c>
      <c r="S56" s="52"/>
      <c r="T56" s="52"/>
    </row>
    <row r="57" spans="1:20" s="1" customFormat="1" ht="15" customHeight="1">
      <c r="A57" s="13"/>
      <c r="B57" s="28"/>
      <c r="C57" s="35"/>
      <c r="D57" s="35"/>
      <c r="E57" s="35"/>
      <c r="F57" s="35"/>
      <c r="G57" s="35"/>
      <c r="H57" s="35"/>
      <c r="I57" s="35"/>
      <c r="J57" s="13"/>
      <c r="K57" s="14"/>
      <c r="L57" s="14"/>
      <c r="N57" s="52" t="s">
        <v>65</v>
      </c>
      <c r="O57" s="52"/>
      <c r="P57" s="52"/>
      <c r="Q57" s="53"/>
      <c r="R57" s="52"/>
      <c r="S57" s="52"/>
      <c r="T57" s="52"/>
    </row>
    <row r="58" spans="1:20" s="1" customFormat="1" ht="15" customHeight="1">
      <c r="A58" s="13"/>
      <c r="B58" s="28"/>
      <c r="C58" s="35"/>
      <c r="D58" s="35"/>
      <c r="E58" s="35"/>
      <c r="F58" s="35"/>
      <c r="G58" s="35"/>
      <c r="H58" s="35"/>
      <c r="I58" s="35"/>
      <c r="J58" s="13"/>
      <c r="K58" s="14"/>
      <c r="L58" s="14"/>
      <c r="N58" s="62" t="s">
        <v>68</v>
      </c>
      <c r="O58" s="62"/>
      <c r="P58" s="62">
        <v>0.33</v>
      </c>
      <c r="Q58" s="53"/>
      <c r="T58" s="52"/>
    </row>
    <row r="59" spans="1:20" s="1" customFormat="1" ht="15" customHeight="1">
      <c r="A59" s="13"/>
      <c r="B59" s="51" t="s">
        <v>34</v>
      </c>
      <c r="C59" s="13"/>
      <c r="E59" s="51" t="s">
        <v>44</v>
      </c>
      <c r="F59" s="45"/>
      <c r="G59" s="45"/>
      <c r="H59" s="45"/>
      <c r="I59" s="45"/>
      <c r="J59" s="13"/>
      <c r="K59" s="14"/>
      <c r="L59" s="14"/>
      <c r="N59" s="61" t="s">
        <v>66</v>
      </c>
      <c r="O59" s="62"/>
      <c r="P59" s="62" t="e">
        <f>P55</f>
        <v>#VALUE!</v>
      </c>
    </row>
    <row r="60" spans="1:20" s="1" customFormat="1" ht="15" customHeight="1">
      <c r="A60" s="13"/>
      <c r="B60" s="51"/>
      <c r="C60" s="13"/>
      <c r="D60" s="51"/>
      <c r="E60" s="45"/>
      <c r="F60" s="45"/>
      <c r="G60" s="45"/>
      <c r="H60" s="45"/>
      <c r="I60" s="45"/>
      <c r="J60" s="13"/>
      <c r="K60" s="14"/>
      <c r="L60" s="14"/>
      <c r="N60" s="62" t="s">
        <v>67</v>
      </c>
      <c r="O60" s="1" t="s">
        <v>69</v>
      </c>
      <c r="P60" s="63" t="e">
        <f>P59-P58</f>
        <v>#VALUE!</v>
      </c>
    </row>
    <row r="61" spans="1:20" s="1" customFormat="1" ht="15" customHeight="1">
      <c r="A61" s="13"/>
      <c r="B61" s="51" t="s">
        <v>35</v>
      </c>
      <c r="C61" s="13"/>
      <c r="E61" s="51" t="s">
        <v>45</v>
      </c>
      <c r="F61" s="45"/>
      <c r="G61" s="45"/>
      <c r="H61" s="45"/>
      <c r="I61" s="45"/>
      <c r="J61" s="13"/>
      <c r="K61" s="14"/>
      <c r="L61" s="14"/>
      <c r="N61" s="62" t="s">
        <v>70</v>
      </c>
      <c r="O61" s="1" t="s">
        <v>69</v>
      </c>
      <c r="P61" s="62" t="e">
        <f>P59/P58</f>
        <v>#VALUE!</v>
      </c>
    </row>
    <row r="62" spans="1:20" s="1" customFormat="1" ht="15" customHeight="1">
      <c r="A62" s="13"/>
      <c r="B62" s="32"/>
      <c r="C62" s="45"/>
      <c r="D62" s="45"/>
      <c r="E62" s="45"/>
      <c r="F62" s="45"/>
      <c r="H62" s="45"/>
      <c r="I62" s="45"/>
      <c r="J62" s="13"/>
      <c r="K62" s="14"/>
      <c r="L62" s="14"/>
    </row>
    <row r="63" spans="1:20" s="1" customFormat="1" ht="15" customHeight="1">
      <c r="A63" s="13"/>
      <c r="B63" s="32"/>
      <c r="C63" s="45"/>
      <c r="D63" s="45"/>
      <c r="E63" s="45"/>
      <c r="F63" s="45"/>
      <c r="G63" s="45"/>
      <c r="H63" s="45"/>
      <c r="I63" s="45"/>
      <c r="J63" s="13"/>
      <c r="K63" s="14"/>
      <c r="L63" s="14"/>
    </row>
    <row r="64" spans="1:20" s="1" customFormat="1" ht="15" customHeight="1">
      <c r="A64" s="33" t="s">
        <v>36</v>
      </c>
      <c r="B64" s="34"/>
      <c r="C64" s="35"/>
      <c r="D64" s="34"/>
      <c r="E64" s="35"/>
      <c r="F64" s="35"/>
      <c r="G64" s="35"/>
      <c r="H64" s="35"/>
      <c r="I64" s="35"/>
      <c r="J64" s="13"/>
      <c r="K64" s="14"/>
      <c r="L64" s="14"/>
    </row>
    <row r="65" spans="1:15" s="1" customFormat="1">
      <c r="A65" s="33" t="s">
        <v>37</v>
      </c>
      <c r="B65" s="36"/>
      <c r="C65" s="35"/>
      <c r="D65" s="35"/>
      <c r="E65" s="35"/>
      <c r="F65" s="35"/>
      <c r="G65" s="35"/>
      <c r="H65" s="35"/>
      <c r="I65" s="35"/>
      <c r="J65" s="13"/>
      <c r="K65" s="14"/>
      <c r="L65" s="14"/>
    </row>
    <row r="66" spans="1:15" s="1" customFormat="1">
      <c r="A66" s="88" t="s">
        <v>46</v>
      </c>
      <c r="B66" s="69"/>
      <c r="C66" s="69"/>
      <c r="D66" s="69"/>
      <c r="E66" s="69"/>
      <c r="F66" s="69"/>
      <c r="G66" s="69"/>
      <c r="H66" s="69"/>
      <c r="I66" s="69"/>
      <c r="J66" s="45"/>
      <c r="K66" s="37"/>
      <c r="L66" s="14"/>
    </row>
    <row r="67" spans="1:15" s="1" customFormat="1">
      <c r="A67" s="28"/>
      <c r="B67" s="13"/>
      <c r="C67" s="13"/>
      <c r="D67" s="13"/>
      <c r="E67" s="38"/>
      <c r="F67" s="35"/>
      <c r="G67" s="35"/>
      <c r="H67" s="28"/>
      <c r="I67" s="28"/>
      <c r="J67" s="45"/>
      <c r="K67" s="37"/>
      <c r="L67" s="14"/>
    </row>
    <row r="68" spans="1:15" s="1" customFormat="1">
      <c r="A68" s="35"/>
      <c r="B68" s="28"/>
      <c r="C68" s="28"/>
      <c r="D68" s="28"/>
      <c r="E68" s="28"/>
      <c r="F68" s="28"/>
      <c r="G68" s="35"/>
      <c r="H68" s="87"/>
      <c r="I68" s="69"/>
      <c r="J68" s="81" t="s">
        <v>38</v>
      </c>
      <c r="K68" s="69"/>
      <c r="L68" s="69"/>
      <c r="M68" s="69"/>
      <c r="N68" s="39"/>
      <c r="O68" s="39"/>
    </row>
  </sheetData>
  <mergeCells count="34">
    <mergeCell ref="E15:L15"/>
    <mergeCell ref="F52:J52"/>
    <mergeCell ref="B19:L19"/>
    <mergeCell ref="B20:I20"/>
    <mergeCell ref="B25:F25"/>
    <mergeCell ref="F35:J35"/>
    <mergeCell ref="F36:J36"/>
    <mergeCell ref="F37:J37"/>
    <mergeCell ref="F38:J38"/>
    <mergeCell ref="B16:D16"/>
    <mergeCell ref="E16:L16"/>
    <mergeCell ref="B15:D15"/>
    <mergeCell ref="G23:L24"/>
    <mergeCell ref="J68:M68"/>
    <mergeCell ref="B42:F42"/>
    <mergeCell ref="F53:J53"/>
    <mergeCell ref="F54:J54"/>
    <mergeCell ref="F55:J55"/>
    <mergeCell ref="H68:I68"/>
    <mergeCell ref="A66:I66"/>
    <mergeCell ref="B14:D14"/>
    <mergeCell ref="E14:L14"/>
    <mergeCell ref="B1:L1"/>
    <mergeCell ref="B4:L4"/>
    <mergeCell ref="A8:I8"/>
    <mergeCell ref="B12:D12"/>
    <mergeCell ref="E12:L12"/>
    <mergeCell ref="B13:D13"/>
    <mergeCell ref="E13:L13"/>
    <mergeCell ref="B2:L3"/>
    <mergeCell ref="B5:L5"/>
    <mergeCell ref="B6:L6"/>
    <mergeCell ref="B7:L7"/>
    <mergeCell ref="A9:M9"/>
  </mergeCells>
  <pageMargins left="0.7" right="0.7" top="0.75" bottom="0.75" header="0.3" footer="0.3"/>
  <pageSetup paperSize="9" scale="4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2015-06-05T18:19:34Z</dcterms:created>
  <dcterms:modified xsi:type="dcterms:W3CDTF">2023-06-25T06:05:22Z</dcterms:modified>
</cp:coreProperties>
</file>