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srcs\shablons\"/>
    </mc:Choice>
  </mc:AlternateContent>
  <xr:revisionPtr revIDLastSave="0" documentId="13_ncr:1_{4085E6A1-6FA9-4787-9A9F-422E9E7063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definedNames>
    <definedName name="_xlnm.Print_Area" localSheetId="0">'1'!$L$1:$V$82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" i="1" l="1"/>
  <c r="A90" i="1"/>
  <c r="E89" i="1"/>
  <c r="D89" i="1"/>
  <c r="B89" i="1"/>
  <c r="D88" i="1"/>
  <c r="A88" i="1"/>
  <c r="A85" i="1"/>
  <c r="B97" i="1" s="1"/>
  <c r="A89" i="1" l="1"/>
  <c r="B90" i="1" s="1"/>
  <c r="AH48" i="1" l="1"/>
  <c r="AG48" i="1"/>
  <c r="AF48" i="1"/>
  <c r="J65" i="1"/>
  <c r="L11" i="1"/>
  <c r="L12" i="1"/>
  <c r="L13" i="1"/>
  <c r="L14" i="1"/>
  <c r="L15" i="1"/>
  <c r="L10" i="1"/>
  <c r="U18" i="1"/>
  <c r="U19" i="1"/>
  <c r="U20" i="1"/>
  <c r="U21" i="1"/>
  <c r="U17" i="1"/>
  <c r="N18" i="1"/>
  <c r="N19" i="1"/>
  <c r="N20" i="1"/>
  <c r="N17" i="1"/>
  <c r="N50" i="1"/>
  <c r="O50" i="1" s="1"/>
  <c r="AG51" i="1" s="1"/>
  <c r="X2" i="1" s="1"/>
  <c r="AH51" i="1"/>
  <c r="D93" i="1" l="1"/>
  <c r="D92" i="1"/>
  <c r="D63" i="1"/>
  <c r="AQ51" i="1" s="1"/>
  <c r="AF51" i="1"/>
  <c r="X1" i="1" s="1"/>
  <c r="X4" i="1" s="1"/>
  <c r="AZ51" i="1"/>
  <c r="AV51" i="1"/>
  <c r="AU51" i="1" s="1"/>
  <c r="AZ50" i="1"/>
  <c r="AV50" i="1"/>
  <c r="AU50" i="1" s="1"/>
  <c r="AQ50" i="1"/>
  <c r="AK54" i="1" s="1"/>
  <c r="AH50" i="1"/>
  <c r="AG50" i="1"/>
  <c r="AH52" i="1" s="1"/>
  <c r="AF50" i="1"/>
  <c r="AV49" i="1"/>
  <c r="AQ49" i="1"/>
  <c r="AH49" i="1"/>
  <c r="AG49" i="1"/>
  <c r="AF49" i="1"/>
  <c r="AN1" i="1" l="1"/>
  <c r="AN2" i="1"/>
  <c r="AV1" i="1"/>
  <c r="AV2" i="1"/>
  <c r="AF2" i="1"/>
  <c r="AH53" i="1"/>
  <c r="AF1" i="1"/>
  <c r="X5" i="1"/>
  <c r="AC3" i="1" s="1"/>
  <c r="AE3" i="1"/>
  <c r="AC9" i="1" s="1"/>
  <c r="AZ49" i="1"/>
  <c r="AW49" i="1" s="1"/>
  <c r="AX49" i="1" s="1"/>
  <c r="AY49" i="1" s="1"/>
  <c r="AW50" i="1"/>
  <c r="AX50" i="1" s="1"/>
  <c r="AY50" i="1" s="1"/>
  <c r="AW51" i="1"/>
  <c r="AX51" i="1" s="1"/>
  <c r="AY51" i="1" s="1"/>
  <c r="AG53" i="1"/>
  <c r="AJ54" i="1"/>
  <c r="AU49" i="1"/>
  <c r="AN4" i="1" l="1"/>
  <c r="AN5" i="1" s="1"/>
  <c r="AS3" i="1" s="1"/>
  <c r="AB10" i="1"/>
  <c r="AF4" i="1"/>
  <c r="AM3" i="1" s="1"/>
  <c r="AV4" i="1"/>
  <c r="AV5" i="1" s="1"/>
  <c r="BA3" i="1" s="1"/>
  <c r="AB41" i="1"/>
  <c r="AB26" i="1"/>
  <c r="AB33" i="1"/>
  <c r="AB18" i="1"/>
  <c r="AB42" i="1"/>
  <c r="AB34" i="1"/>
  <c r="AC37" i="1"/>
  <c r="AC22" i="1"/>
  <c r="AC12" i="1"/>
  <c r="AC38" i="1"/>
  <c r="AC18" i="1"/>
  <c r="AC41" i="1"/>
  <c r="AC17" i="1"/>
  <c r="AB31" i="1"/>
  <c r="AC25" i="1"/>
  <c r="AB36" i="1"/>
  <c r="AB35" i="1"/>
  <c r="AB13" i="1"/>
  <c r="AB28" i="1"/>
  <c r="AB27" i="1"/>
  <c r="AB7" i="1"/>
  <c r="AB15" i="1"/>
  <c r="AC6" i="1"/>
  <c r="AB25" i="1"/>
  <c r="AC10" i="1"/>
  <c r="AB14" i="1"/>
  <c r="AC27" i="1"/>
  <c r="AB38" i="1"/>
  <c r="AC11" i="1"/>
  <c r="AB24" i="1"/>
  <c r="AC13" i="1"/>
  <c r="AC28" i="1"/>
  <c r="AB11" i="1"/>
  <c r="AB9" i="1"/>
  <c r="AC35" i="1"/>
  <c r="AC19" i="1"/>
  <c r="AB21" i="1"/>
  <c r="AC20" i="1"/>
  <c r="AC21" i="1"/>
  <c r="AC39" i="1"/>
  <c r="AC14" i="1"/>
  <c r="AB6" i="1"/>
  <c r="AC36" i="1"/>
  <c r="AC33" i="1"/>
  <c r="AB8" i="1"/>
  <c r="AC29" i="1"/>
  <c r="AC42" i="1"/>
  <c r="AB17" i="1"/>
  <c r="AC15" i="1"/>
  <c r="AC30" i="1"/>
  <c r="AB20" i="1"/>
  <c r="AB19" i="1"/>
  <c r="AC31" i="1"/>
  <c r="AC7" i="1"/>
  <c r="AB29" i="1"/>
  <c r="AB22" i="1"/>
  <c r="AC16" i="1"/>
  <c r="AC23" i="1"/>
  <c r="AB30" i="1"/>
  <c r="AB23" i="1"/>
  <c r="AB40" i="1"/>
  <c r="AC32" i="1"/>
  <c r="AC8" i="1"/>
  <c r="AB39" i="1"/>
  <c r="AB16" i="1"/>
  <c r="AC40" i="1"/>
  <c r="AC24" i="1"/>
  <c r="AB12" i="1"/>
  <c r="AB32" i="1"/>
  <c r="AC26" i="1"/>
  <c r="AC34" i="1"/>
  <c r="AB37" i="1"/>
  <c r="AU3" i="1" l="1"/>
  <c r="AR16" i="1" s="1"/>
  <c r="BC3" i="1"/>
  <c r="BA28" i="1" s="1"/>
  <c r="AF5" i="1"/>
  <c r="AK3" i="1" s="1"/>
  <c r="AJ42" i="1" s="1"/>
  <c r="BA29" i="1"/>
  <c r="AZ34" i="1"/>
  <c r="AZ9" i="1"/>
  <c r="AZ20" i="1"/>
  <c r="AZ42" i="1"/>
  <c r="AZ39" i="1"/>
  <c r="BA7" i="1"/>
  <c r="AZ41" i="1"/>
  <c r="BA15" i="1"/>
  <c r="BA41" i="1"/>
  <c r="AZ15" i="1"/>
  <c r="BA32" i="1"/>
  <c r="BA10" i="1"/>
  <c r="BA36" i="1"/>
  <c r="BA24" i="1"/>
  <c r="AZ32" i="1"/>
  <c r="AZ17" i="1"/>
  <c r="AZ24" i="1"/>
  <c r="BA39" i="1"/>
  <c r="BA21" i="1"/>
  <c r="AZ10" i="1"/>
  <c r="BA22" i="1"/>
  <c r="AZ40" i="1"/>
  <c r="AZ16" i="1"/>
  <c r="AZ13" i="1"/>
  <c r="AZ11" i="1"/>
  <c r="AZ29" i="1"/>
  <c r="BA18" i="1"/>
  <c r="BA9" i="1"/>
  <c r="BA27" i="1"/>
  <c r="BA12" i="1"/>
  <c r="BA34" i="1"/>
  <c r="BA35" i="1"/>
  <c r="AZ36" i="1"/>
  <c r="AZ27" i="1"/>
  <c r="BA20" i="1"/>
  <c r="BA42" i="1"/>
  <c r="BA30" i="1"/>
  <c r="AZ26" i="1"/>
  <c r="AZ12" i="1"/>
  <c r="BA16" i="1"/>
  <c r="BA17" i="1"/>
  <c r="AZ14" i="1"/>
  <c r="AK42" i="1"/>
  <c r="AK34" i="1"/>
  <c r="AK26" i="1"/>
  <c r="AK21" i="1"/>
  <c r="AK16" i="1"/>
  <c r="AK8" i="1"/>
  <c r="AK19" i="1"/>
  <c r="AK13" i="1"/>
  <c r="AK39" i="1"/>
  <c r="AK31" i="1"/>
  <c r="AK23" i="1"/>
  <c r="AK36" i="1"/>
  <c r="AK28" i="1"/>
  <c r="AK18" i="1"/>
  <c r="AK10" i="1"/>
  <c r="AK41" i="1"/>
  <c r="AK33" i="1"/>
  <c r="AK25" i="1"/>
  <c r="AK15" i="1"/>
  <c r="AK7" i="1"/>
  <c r="AK30" i="1"/>
  <c r="AK38" i="1"/>
  <c r="AK20" i="1"/>
  <c r="AK12" i="1"/>
  <c r="AK11" i="1"/>
  <c r="AK35" i="1"/>
  <c r="AK27" i="1"/>
  <c r="AK22" i="1"/>
  <c r="AK17" i="1"/>
  <c r="AK9" i="1"/>
  <c r="AK24" i="1"/>
  <c r="AK32" i="1"/>
  <c r="AK40" i="1"/>
  <c r="AK14" i="1"/>
  <c r="AK6" i="1"/>
  <c r="AK37" i="1"/>
  <c r="AK29" i="1"/>
  <c r="AR20" i="1" l="1"/>
  <c r="AZ37" i="1"/>
  <c r="AZ33" i="1"/>
  <c r="AS15" i="1"/>
  <c r="AR29" i="1"/>
  <c r="AS33" i="1"/>
  <c r="AR12" i="1"/>
  <c r="AS40" i="1"/>
  <c r="AR17" i="1"/>
  <c r="AS32" i="1"/>
  <c r="AS38" i="1"/>
  <c r="AS39" i="1"/>
  <c r="AS41" i="1"/>
  <c r="AS21" i="1"/>
  <c r="AR23" i="1"/>
  <c r="AS26" i="1"/>
  <c r="AR15" i="1"/>
  <c r="AR40" i="1"/>
  <c r="AR34" i="1"/>
  <c r="AR11" i="1"/>
  <c r="AS23" i="1"/>
  <c r="AS7" i="1"/>
  <c r="AR27" i="1"/>
  <c r="AS20" i="1"/>
  <c r="AS29" i="1"/>
  <c r="AR31" i="1"/>
  <c r="AR38" i="1"/>
  <c r="AS30" i="1"/>
  <c r="AS25" i="1"/>
  <c r="AS22" i="1"/>
  <c r="AS13" i="1"/>
  <c r="AR14" i="1"/>
  <c r="AS36" i="1"/>
  <c r="AS17" i="1"/>
  <c r="AS24" i="1"/>
  <c r="AR41" i="1"/>
  <c r="AS19" i="1"/>
  <c r="AS28" i="1"/>
  <c r="AR8" i="1"/>
  <c r="AR13" i="1"/>
  <c r="AR33" i="1"/>
  <c r="AR22" i="1"/>
  <c r="AR21" i="1"/>
  <c r="AS11" i="1"/>
  <c r="AR30" i="1"/>
  <c r="AR35" i="1"/>
  <c r="AR25" i="1"/>
  <c r="AR9" i="1"/>
  <c r="AS34" i="1"/>
  <c r="AZ25" i="1"/>
  <c r="BA31" i="1"/>
  <c r="AZ6" i="1"/>
  <c r="AR37" i="1"/>
  <c r="AS8" i="1"/>
  <c r="AS6" i="1"/>
  <c r="AS18" i="1"/>
  <c r="AS10" i="1"/>
  <c r="AS27" i="1"/>
  <c r="AR6" i="1"/>
  <c r="AR26" i="1"/>
  <c r="AS35" i="1"/>
  <c r="AR10" i="1"/>
  <c r="AR19" i="1"/>
  <c r="AZ23" i="1"/>
  <c r="BA40" i="1"/>
  <c r="AZ19" i="1"/>
  <c r="AS16" i="1"/>
  <c r="AR28" i="1"/>
  <c r="AS31" i="1"/>
  <c r="AR42" i="1"/>
  <c r="AR32" i="1"/>
  <c r="AZ35" i="1"/>
  <c r="BA25" i="1"/>
  <c r="BA13" i="1"/>
  <c r="AS9" i="1"/>
  <c r="BA37" i="1"/>
  <c r="AS37" i="1"/>
  <c r="AR24" i="1"/>
  <c r="AR36" i="1"/>
  <c r="AS42" i="1"/>
  <c r="AZ21" i="1"/>
  <c r="AZ8" i="1"/>
  <c r="BA33" i="1"/>
  <c r="AR39" i="1"/>
  <c r="AS14" i="1"/>
  <c r="AR7" i="1"/>
  <c r="AS12" i="1"/>
  <c r="AR18" i="1"/>
  <c r="AJ25" i="1"/>
  <c r="BA19" i="1"/>
  <c r="AZ28" i="1"/>
  <c r="BA26" i="1"/>
  <c r="AZ31" i="1"/>
  <c r="BA38" i="1"/>
  <c r="BA11" i="1"/>
  <c r="AZ18" i="1"/>
  <c r="AZ22" i="1"/>
  <c r="AZ7" i="1"/>
  <c r="BA14" i="1"/>
  <c r="BA8" i="1"/>
  <c r="BA23" i="1"/>
  <c r="AZ38" i="1"/>
  <c r="BA6" i="1"/>
  <c r="AZ30" i="1"/>
  <c r="AJ33" i="1"/>
  <c r="AJ8" i="1"/>
  <c r="AJ32" i="1"/>
  <c r="AJ41" i="1"/>
  <c r="AJ16" i="1"/>
  <c r="AJ24" i="1"/>
  <c r="AJ6" i="1"/>
  <c r="AJ18" i="1"/>
  <c r="AJ11" i="1"/>
  <c r="AJ14" i="1"/>
  <c r="AJ29" i="1"/>
  <c r="AJ19" i="1"/>
  <c r="AJ9" i="1"/>
  <c r="AJ28" i="1"/>
  <c r="AJ40" i="1"/>
  <c r="AJ17" i="1"/>
  <c r="AJ36" i="1"/>
  <c r="AJ22" i="1"/>
  <c r="AJ13" i="1"/>
  <c r="AJ27" i="1"/>
  <c r="AJ23" i="1"/>
  <c r="AJ7" i="1"/>
  <c r="AJ12" i="1"/>
  <c r="AJ31" i="1"/>
  <c r="AJ10" i="1"/>
  <c r="AJ35" i="1"/>
  <c r="AJ20" i="1"/>
  <c r="AJ21" i="1"/>
  <c r="AJ39" i="1"/>
  <c r="AJ26" i="1"/>
  <c r="AJ30" i="1"/>
  <c r="AJ37" i="1"/>
  <c r="AJ38" i="1"/>
  <c r="AJ34" i="1"/>
  <c r="AJ15" i="1"/>
  <c r="D64" i="1" l="1"/>
</calcChain>
</file>

<file path=xl/sharedStrings.xml><?xml version="1.0" encoding="utf-8"?>
<sst xmlns="http://schemas.openxmlformats.org/spreadsheetml/2006/main" count="144" uniqueCount="92">
  <si>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</si>
  <si>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</si>
  <si>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нагр</t>
  </si>
  <si>
    <t>X0</t>
  </si>
  <si>
    <t>Y0</t>
  </si>
  <si>
    <t>R</t>
  </si>
  <si>
    <t>Телефон/факс +7 (495) 132-30-00,  Адрес электронной почты inbox@inj-geo.ru</t>
  </si>
  <si>
    <t>девиатор</t>
  </si>
  <si>
    <t>Испытательная лаборатория ООО «ИнжГео»</t>
  </si>
  <si>
    <t>x0</t>
  </si>
  <si>
    <t>Угол</t>
  </si>
  <si>
    <t>X</t>
  </si>
  <si>
    <t>Y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</si>
  <si>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</si>
  <si>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</si>
  <si>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>Наименование и адрес заказчика: Идиот</t>
  </si>
  <si>
    <t>Наименование объекта: Идиотский</t>
  </si>
  <si>
    <t xml:space="preserve">Наименование используемого метода/методики: ГОСТ 12248.4-2020 </t>
  </si>
  <si>
    <t>Условия проведения испытания: температура окружающей среды (18 - 25)0С, влажность воздуха (40 - 75)%</t>
  </si>
  <si>
    <t>Дата получение объекта подлежащего испытаниям: 07.04.2022</t>
  </si>
  <si>
    <t>Дата испытания: 07.04.2022-29.04.2022</t>
  </si>
  <si>
    <t>Испытание грунтов методом трехосного сжатия</t>
  </si>
  <si>
    <t xml:space="preserve">Лабораторный номер: </t>
  </si>
  <si>
    <t xml:space="preserve">Номер скважины: </t>
  </si>
  <si>
    <t>ρ, г/см3 =</t>
  </si>
  <si>
    <t>BH-95</t>
  </si>
  <si>
    <t xml:space="preserve">Глубина отбора, м: </t>
  </si>
  <si>
    <t>ρs, г/см3 =</t>
  </si>
  <si>
    <t xml:space="preserve">Наименование грунта: </t>
  </si>
  <si>
    <t>e, д.е. =</t>
  </si>
  <si>
    <t>Схема проведения опыта:</t>
  </si>
  <si>
    <t>IL, д.е. =</t>
  </si>
  <si>
    <t>КД</t>
  </si>
  <si>
    <t xml:space="preserve">Результаты испытаний </t>
  </si>
  <si>
    <t xml:space="preserve">Давление в камере, Мпа
σ3 </t>
  </si>
  <si>
    <t>Вертикальная нагрузка, Мпа
σ1</t>
  </si>
  <si>
    <t>Поровое давление, Мпа
u</t>
  </si>
  <si>
    <t>σ3,кПа</t>
  </si>
  <si>
    <t>σ1,кПа</t>
  </si>
  <si>
    <t>u, кПа</t>
  </si>
  <si>
    <t>δ3, Мпа</t>
  </si>
  <si>
    <t>δ1-δ3, МПа</t>
  </si>
  <si>
    <t>δ1, МПа</t>
  </si>
  <si>
    <t>δ1, КПа</t>
  </si>
  <si>
    <t>С, МПа:</t>
  </si>
  <si>
    <t>φ, град:</t>
  </si>
  <si>
    <t>E, Мпа</t>
  </si>
  <si>
    <t>Эффективные значения угла внутреннего трения и удельного сцепления ϕ', С'</t>
  </si>
  <si>
    <t>x</t>
  </si>
  <si>
    <t>ϕ', град. =</t>
  </si>
  <si>
    <t>y</t>
  </si>
  <si>
    <t>С, кПа</t>
  </si>
  <si>
    <t>φ,°</t>
  </si>
  <si>
    <t>С', МПа =</t>
  </si>
  <si>
    <t>Начальник исп. лаборатории:</t>
  </si>
  <si>
    <t>Семиколенова Л.Г.</t>
  </si>
  <si>
    <t>Лист 1 , всего листов 2</t>
  </si>
  <si>
    <t>Лист 2 , всего листов 2</t>
  </si>
  <si>
    <t>Частичное воспроизведение протокола испытаний без письменного разрешения  ООО «ИнжГео» ЗАПРЕЩАЕТСЯ</t>
  </si>
  <si>
    <t>dev50</t>
  </si>
  <si>
    <t>epsE50</t>
  </si>
  <si>
    <t>devE0</t>
  </si>
  <si>
    <t>epsE0</t>
  </si>
  <si>
    <t>dev</t>
  </si>
  <si>
    <t>eps</t>
  </si>
  <si>
    <t>dev1</t>
  </si>
  <si>
    <t>eps1</t>
  </si>
  <si>
    <t>E0</t>
  </si>
  <si>
    <t>Коэфф. Точки</t>
  </si>
  <si>
    <t>K0, д.е.</t>
  </si>
  <si>
    <t>Модуль деформации E0, МПа:</t>
  </si>
  <si>
    <t>Модуль деформации E50, МПа:</t>
  </si>
  <si>
    <t>Коэф. Поперечной деформации, ϑ:</t>
  </si>
  <si>
    <t>Эффективное напряжение, Мпа:</t>
  </si>
  <si>
    <t>Точки нахождения модуля Е0, Мпа (полное напряжение):</t>
  </si>
  <si>
    <r>
      <t>q</t>
    </r>
    <r>
      <rPr>
        <b/>
        <sz val="8"/>
        <color theme="1"/>
        <rFont val="Times New Roman"/>
        <family val="1"/>
        <charset val="204"/>
      </rPr>
      <t>max</t>
    </r>
    <r>
      <rPr>
        <b/>
        <sz val="12"/>
        <color theme="1"/>
        <rFont val="Times New Roman"/>
        <family val="1"/>
        <charset val="204"/>
      </rPr>
      <t xml:space="preserve"> Давление при разрушении образца, Мпа (девиатор):</t>
    </r>
  </si>
  <si>
    <r>
      <t>0,5 q</t>
    </r>
    <r>
      <rPr>
        <b/>
        <sz val="8"/>
        <color theme="1"/>
        <rFont val="Times New Roman"/>
        <family val="1"/>
        <charset val="204"/>
      </rPr>
      <t>max</t>
    </r>
    <r>
      <rPr>
        <b/>
        <sz val="12"/>
        <color theme="1"/>
        <rFont val="Times New Roman"/>
        <family val="1"/>
        <charset val="204"/>
      </rPr>
      <t>, Мпа (девиатор):</t>
    </r>
  </si>
  <si>
    <t>E50</t>
  </si>
  <si>
    <t>Секущая модуля Е0</t>
  </si>
  <si>
    <t>Линия Q max</t>
  </si>
  <si>
    <t>Линия 0,5 Q max</t>
  </si>
  <si>
    <t>Деформация</t>
  </si>
  <si>
    <t>Первая прочность</t>
  </si>
  <si>
    <t>Вторая прочность</t>
  </si>
  <si>
    <t>Третья прочность</t>
  </si>
  <si>
    <t>ev</t>
  </si>
  <si>
    <t>ev1</t>
  </si>
  <si>
    <t>ev2</t>
  </si>
  <si>
    <t>ev3</t>
  </si>
  <si>
    <t>We, % =</t>
  </si>
  <si>
    <t>суглинок</t>
  </si>
  <si>
    <t>КН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</si>
</sst>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"/>
    <numFmt numFmtId="166" formatCode="0.0000"/>
    <numFmt numFmtId="167" formatCode="General_)"/>
    <numFmt numFmtId="168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theme="0"/>
      <name val="Arial"/>
      <family val="2"/>
      <charset val="204"/>
    </font>
    <font>
      <b/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73">
    <xf numFmtId="0" fontId="0" fillId="0" borderId="0" xfId="0"/>
    <xf numFmtId="0" fontId="3" fillId="0" borderId="0" xfId="0" applyFont="1"/>
    <xf numFmtId="0" fontId="6" fillId="0" borderId="0" xfId="1" applyFont="1"/>
    <xf numFmtId="0" fontId="5" fillId="0" borderId="0" xfId="2" quotePrefix="1" applyFont="1" applyAlignment="1">
      <alignment horizontal="left"/>
    </xf>
    <xf numFmtId="0" fontId="6" fillId="0" borderId="0" xfId="2" quotePrefix="1" applyFont="1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6" fillId="0" borderId="0" xfId="2" applyFont="1" applyProtection="1">
      <protection locked="0"/>
    </xf>
    <xf numFmtId="0" fontId="6" fillId="0" borderId="0" xfId="0" applyFont="1"/>
    <xf numFmtId="0" fontId="6" fillId="0" borderId="0" xfId="2" applyFont="1"/>
    <xf numFmtId="0" fontId="8" fillId="0" borderId="0" xfId="1" applyFont="1"/>
    <xf numFmtId="0" fontId="10" fillId="0" borderId="0" xfId="2" applyFont="1" applyProtection="1">
      <protection locked="0"/>
    </xf>
    <xf numFmtId="0" fontId="8" fillId="0" borderId="0" xfId="2" quotePrefix="1" applyFont="1" applyAlignment="1">
      <alignment horizontal="left"/>
    </xf>
    <xf numFmtId="0" fontId="10" fillId="0" borderId="0" xfId="2" quotePrefix="1" applyFont="1" applyAlignment="1">
      <alignment horizontal="left"/>
    </xf>
    <xf numFmtId="0" fontId="8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2" applyFont="1"/>
    <xf numFmtId="0" fontId="10" fillId="0" borderId="0" xfId="2" applyFont="1"/>
    <xf numFmtId="0" fontId="8" fillId="0" borderId="0" xfId="2" applyFont="1" applyAlignment="1">
      <alignment horizontal="right"/>
    </xf>
    <xf numFmtId="0" fontId="10" fillId="0" borderId="0" xfId="0" applyFont="1"/>
    <xf numFmtId="0" fontId="8" fillId="0" borderId="0" xfId="0" applyFont="1" applyAlignment="1" applyProtection="1">
      <alignment horizontal="left"/>
      <protection locked="0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quotePrefix="1" applyFont="1" applyAlignment="1">
      <alignment horizontal="left"/>
    </xf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164" fontId="11" fillId="0" borderId="0" xfId="0" applyNumberFormat="1" applyFont="1"/>
    <xf numFmtId="1" fontId="4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9" fillId="0" borderId="0" xfId="0" applyFont="1"/>
    <xf numFmtId="14" fontId="10" fillId="0" borderId="0" xfId="2" applyNumberFormat="1" applyFont="1"/>
    <xf numFmtId="14" fontId="10" fillId="0" borderId="0" xfId="2" applyNumberFormat="1" applyFont="1" applyProtection="1">
      <protection locked="0"/>
    </xf>
    <xf numFmtId="1" fontId="8" fillId="0" borderId="0" xfId="0" applyNumberFormat="1" applyFont="1"/>
    <xf numFmtId="165" fontId="8" fillId="0" borderId="0" xfId="0" applyNumberFormat="1" applyFont="1" applyAlignment="1">
      <alignment horizontal="left"/>
    </xf>
    <xf numFmtId="2" fontId="8" fillId="0" borderId="0" xfId="0" applyNumberFormat="1" applyFont="1"/>
    <xf numFmtId="0" fontId="8" fillId="0" borderId="0" xfId="2" applyFont="1" applyProtection="1">
      <protection locked="0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167" fontId="8" fillId="0" borderId="0" xfId="2" applyNumberFormat="1" applyFont="1"/>
    <xf numFmtId="168" fontId="8" fillId="0" borderId="0" xfId="0" applyNumberFormat="1" applyFont="1"/>
    <xf numFmtId="168" fontId="0" fillId="0" borderId="1" xfId="0" applyNumberFormat="1" applyBorder="1" applyAlignment="1">
      <alignment horizontal="center" vertical="center"/>
    </xf>
    <xf numFmtId="168" fontId="4" fillId="0" borderId="0" xfId="0" applyNumberFormat="1" applyFont="1" applyAlignment="1">
      <alignment horizontal="left"/>
    </xf>
    <xf numFmtId="168" fontId="9" fillId="0" borderId="0" xfId="0" applyNumberFormat="1" applyFont="1"/>
    <xf numFmtId="166" fontId="9" fillId="0" borderId="0" xfId="0" applyNumberFormat="1" applyFont="1"/>
    <xf numFmtId="0" fontId="9" fillId="0" borderId="0" xfId="0" applyFont="1" applyAlignment="1">
      <alignment horizontal="right" vertical="center"/>
    </xf>
    <xf numFmtId="0" fontId="12" fillId="0" borderId="0" xfId="0" applyFont="1"/>
    <xf numFmtId="0" fontId="12" fillId="0" borderId="0" xfId="0" applyFont="1" applyAlignment="1">
      <alignment horizontal="right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168" fontId="13" fillId="0" borderId="0" xfId="0" applyNumberFormat="1" applyFont="1"/>
    <xf numFmtId="2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center"/>
    </xf>
    <xf numFmtId="168" fontId="9" fillId="0" borderId="0" xfId="0" applyNumberFormat="1" applyFont="1" applyAlignment="1">
      <alignment horizontal="center"/>
    </xf>
    <xf numFmtId="165" fontId="8" fillId="0" borderId="0" xfId="0" applyNumberFormat="1" applyFont="1"/>
    <xf numFmtId="0" fontId="6" fillId="0" borderId="0" xfId="1" applyFont="1" applyAlignment="1">
      <alignment horizontal="right" vertical="center"/>
    </xf>
    <xf numFmtId="0" fontId="9" fillId="0" borderId="0" xfId="0" applyFont="1"/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9" fillId="0" borderId="0" xfId="0" applyFont="1" applyAlignment="1">
      <alignment horizontal="center"/>
    </xf>
  </cellXfs>
  <cellStyles count="4">
    <cellStyle name="Обычный" xfId="0" builtinId="0"/>
    <cellStyle name="Обычный 2" xfId="2" xr:uid="{00000000-0005-0000-0000-000002000000}"/>
    <cellStyle name="Обычный 2 2" xfId="1" xr:uid="{00000000-0005-0000-0000-000001000000}"/>
    <cellStyle name="Обычный 2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703523865135117E-2"/>
          <c:y val="0.14730512923172739"/>
          <c:w val="0.86387156122393227"/>
          <c:h val="0.67606916154396046"/>
        </c:manualLayout>
      </c:layout>
      <c:scatterChart>
        <c:scatterStyle val="smoothMarker"/>
        <c:varyColors val="0"/>
        <c:ser>
          <c:idx val="0"/>
          <c:order val="0"/>
          <c:tx>
            <c:v>прямая</c:v>
          </c:tx>
          <c:spPr>
            <a:ln w="19050" cap="rnd">
              <a:solidFill>
                <a:schemeClr val="accent1"/>
              </a:solidFill>
              <a:prstDash val="solid"/>
              <a:miter lim="800000"/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dPt>
            <c:idx val="1"/>
            <c:bubble3D val="0"/>
            <c:spPr>
              <a:ln w="19050" cap="rnd">
                <a:solidFill>
                  <a:schemeClr val="tx1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1-4AA2-424A-A104-67485105CAB5}"/>
              </c:ext>
            </c:extLst>
          </c:dPt>
          <c:xVal>
            <c:numRef>
              <c:f>'1'!$AG$52:$AH$52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'1'!$AG$53:$AH$53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A2-424A-A104-67485105CAB5}"/>
            </c:ext>
          </c:extLst>
        </c:ser>
        <c:ser>
          <c:idx val="1"/>
          <c:order val="1"/>
          <c:tx>
            <c:v>круг1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c:spPr>
          </c:marker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AA2-424A-A104-67485105CAB5}"/>
              </c:ext>
            </c:extLst>
          </c:dPt>
          <c:xVal>
            <c:numRef>
              <c:f>'1'!$AJ$6:$AJ$42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'1'!$AK$6:$AK$42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A2-424A-A104-67485105CAB5}"/>
            </c:ext>
          </c:extLst>
        </c:ser>
        <c:ser>
          <c:idx val="2"/>
          <c:order val="2"/>
          <c:tx>
            <c:v>круг2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c:spPr>
          </c:marker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AA2-424A-A104-67485105CAB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AA2-424A-A104-67485105CAB5}"/>
              </c:ext>
            </c:extLst>
          </c:dPt>
          <c:xVal>
            <c:numRef>
              <c:f>'1'!$AR$6:$AR$42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'1'!$AS$6:$AS$42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AA2-424A-A104-67485105CAB5}"/>
            </c:ext>
          </c:extLst>
        </c:ser>
        <c:ser>
          <c:idx val="3"/>
          <c:order val="3"/>
          <c:tx>
            <c:v>круг3</c:v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c:spPr>
          </c:marker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AA2-424A-A104-67485105CAB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AA2-424A-A104-67485105CAB5}"/>
              </c:ext>
            </c:extLst>
          </c:dPt>
          <c:xVal>
            <c:numRef>
              <c:f>'1'!$AZ$6:$AZ$42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'1'!$BA$6:$BA$42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AA2-424A-A104-67485105CAB5}"/>
            </c:ext>
          </c:extLst>
        </c:ser>
        <c:ser>
          <c:idx val="4"/>
          <c:order val="4"/>
          <c:tx>
            <c:v>круг4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'1'!$AB$6:$AB$42</c:f>
              <c:numCache>
                <c:formatCode>General</c:formatCode>
                <c:ptCount val="37"/>
                <c:pt idx="0">
                  <c:v>42.178276747988455</c:v>
                </c:pt>
                <c:pt idx="1">
                  <c:v>42.178276747988455</c:v>
                </c:pt>
                <c:pt idx="2">
                  <c:v>42.178276747988455</c:v>
                </c:pt>
                <c:pt idx="3">
                  <c:v>42.178276747988455</c:v>
                </c:pt>
                <c:pt idx="4">
                  <c:v>42.178276747988455</c:v>
                </c:pt>
                <c:pt idx="5">
                  <c:v>42.178276747988455</c:v>
                </c:pt>
                <c:pt idx="6">
                  <c:v>42.178276747988455</c:v>
                </c:pt>
                <c:pt idx="7">
                  <c:v>42.178276747988455</c:v>
                </c:pt>
                <c:pt idx="8">
                  <c:v>42.178276747988455</c:v>
                </c:pt>
                <c:pt idx="9">
                  <c:v>42.178276747988455</c:v>
                </c:pt>
                <c:pt idx="10">
                  <c:v>42.178276747988455</c:v>
                </c:pt>
                <c:pt idx="11">
                  <c:v>42.178276747988455</c:v>
                </c:pt>
                <c:pt idx="12">
                  <c:v>42.178276747988455</c:v>
                </c:pt>
                <c:pt idx="13">
                  <c:v>42.178276747988455</c:v>
                </c:pt>
                <c:pt idx="14">
                  <c:v>42.178276747988455</c:v>
                </c:pt>
                <c:pt idx="15">
                  <c:v>42.178276747988455</c:v>
                </c:pt>
                <c:pt idx="16">
                  <c:v>42.178276747988455</c:v>
                </c:pt>
                <c:pt idx="17">
                  <c:v>42.178276747988455</c:v>
                </c:pt>
                <c:pt idx="18">
                  <c:v>42.178276747988455</c:v>
                </c:pt>
                <c:pt idx="19">
                  <c:v>42.178276747988455</c:v>
                </c:pt>
                <c:pt idx="20">
                  <c:v>42.178276747988455</c:v>
                </c:pt>
                <c:pt idx="21">
                  <c:v>42.178276747988455</c:v>
                </c:pt>
                <c:pt idx="22">
                  <c:v>42.178276747988455</c:v>
                </c:pt>
                <c:pt idx="23">
                  <c:v>42.178276747988455</c:v>
                </c:pt>
                <c:pt idx="24">
                  <c:v>42.178276747988455</c:v>
                </c:pt>
                <c:pt idx="25">
                  <c:v>42.178276747988455</c:v>
                </c:pt>
                <c:pt idx="26">
                  <c:v>42.178276747988455</c:v>
                </c:pt>
                <c:pt idx="27">
                  <c:v>42.178276747988455</c:v>
                </c:pt>
                <c:pt idx="28">
                  <c:v>42.178276747988455</c:v>
                </c:pt>
                <c:pt idx="29">
                  <c:v>42.178276747988455</c:v>
                </c:pt>
                <c:pt idx="30">
                  <c:v>42.178276747988455</c:v>
                </c:pt>
                <c:pt idx="31">
                  <c:v>42.178276747988455</c:v>
                </c:pt>
                <c:pt idx="32">
                  <c:v>42.178276747988455</c:v>
                </c:pt>
                <c:pt idx="33">
                  <c:v>42.178276747988455</c:v>
                </c:pt>
                <c:pt idx="34">
                  <c:v>42.178276747988455</c:v>
                </c:pt>
                <c:pt idx="35">
                  <c:v>42.178276747988455</c:v>
                </c:pt>
                <c:pt idx="36">
                  <c:v>42.178276747988455</c:v>
                </c:pt>
              </c:numCache>
            </c:numRef>
          </c:xVal>
          <c:yVal>
            <c:numRef>
              <c:f>'1'!$AC$6:$AC$42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58C-4394-9440-AEB7E322F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8720"/>
        <c:axId val="386800640"/>
      </c:scatterChart>
      <c:valAx>
        <c:axId val="3867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80139984619734494"/>
              <c:y val="0.9080807983330203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800640"/>
        <c:crosses val="autoZero"/>
        <c:crossBetween val="midCat"/>
      </c:valAx>
      <c:valAx>
        <c:axId val="3868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c:rich>
          </c:tx>
          <c:layout>
            <c:manualLayout>
              <c:xMode val="edge"/>
              <c:yMode val="edge"/>
              <c:x val="7.693939317261432E-2"/>
              <c:y val="2.780031578783273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79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>) </a:t>
            </a:r>
            <a:endParaRPr lang="ru-RU"/>
          </a:p>
        </c:rich>
      </c:tx>
      <c:layout>
        <c:manualLayout>
          <c:xMode val="edge"/>
          <c:yMode val="edge"/>
          <c:x val="0.4209003690036901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90799371664847"/>
          <c:y val="0.1296296872559167"/>
          <c:w val="0.80471762904636912"/>
          <c:h val="0.72035505978419367"/>
        </c:manualLayout>
      </c:layout>
      <c:scatterChart>
        <c:scatterStyle val="smoothMarker"/>
        <c:varyColors val="0"/>
        <c:ser>
          <c:idx val="0"/>
          <c:order val="0"/>
          <c:tx>
            <c:v>Первая прочность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'1'!$K$85:$K$20000</c:f>
              <c:numCache>
                <c:formatCode>General</c:formatCode>
                <c:ptCount val="19916"/>
              </c:numCache>
            </c:numRef>
          </c:xVal>
          <c:yVal>
            <c:numRef>
              <c:f>'1'!$J$85:$J$20000</c:f>
              <c:numCache>
                <c:formatCode>General</c:formatCode>
                <c:ptCount val="199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BA-4065-A9E8-578BDB42C7BA}"/>
            </c:ext>
          </c:extLst>
        </c:ser>
        <c:ser>
          <c:idx val="1"/>
          <c:order val="1"/>
          <c:tx>
            <c:v>Вторая прочность</c:v>
          </c:tx>
          <c:spPr>
            <a:ln w="508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'1'!$N$85:$N$20000</c:f>
              <c:numCache>
                <c:formatCode>General</c:formatCode>
                <c:ptCount val="19916"/>
              </c:numCache>
            </c:numRef>
          </c:xVal>
          <c:yVal>
            <c:numRef>
              <c:f>'1'!$M$85:$M$20000</c:f>
              <c:numCache>
                <c:formatCode>General</c:formatCode>
                <c:ptCount val="199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BA-4065-A9E8-578BDB42C7BA}"/>
            </c:ext>
          </c:extLst>
        </c:ser>
        <c:ser>
          <c:idx val="2"/>
          <c:order val="2"/>
          <c:tx>
            <c:v>Третья прочность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'1'!$Q$85:$Q$20000</c:f>
              <c:numCache>
                <c:formatCode>General</c:formatCode>
                <c:ptCount val="19916"/>
              </c:numCache>
            </c:numRef>
          </c:xVal>
          <c:yVal>
            <c:numRef>
              <c:f>'1'!$P$85:$P$20000</c:f>
              <c:numCache>
                <c:formatCode>General</c:formatCode>
                <c:ptCount val="199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BA-4065-A9E8-578BDB42C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87392"/>
        <c:axId val="387810048"/>
      </c:scatterChart>
      <c:valAx>
        <c:axId val="387787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c:rich>
          </c:tx>
          <c:layout>
            <c:manualLayout>
              <c:xMode val="edge"/>
              <c:yMode val="edge"/>
              <c:x val="0.85012729658792652"/>
              <c:y val="0.9157174103237095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810048"/>
        <c:crosses val="autoZero"/>
        <c:crossBetween val="midCat"/>
      </c:valAx>
      <c:valAx>
        <c:axId val="38781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c:rich>
          </c:tx>
          <c:layout>
            <c:manualLayout>
              <c:xMode val="edge"/>
              <c:yMode val="edge"/>
              <c:x val="7.4999999999999997E-2"/>
              <c:y val="2.074475065616798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8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02157422790747"/>
          <c:y val="3.25801754077978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652287553068384E-2"/>
          <c:y val="0.1170513888888889"/>
          <c:w val="0.77408186582809235"/>
          <c:h val="0.73381916666666669"/>
        </c:manualLayout>
      </c:layout>
      <c:scatterChart>
        <c:scatterStyle val="smoothMarker"/>
        <c:varyColors val="0"/>
        <c:ser>
          <c:idx val="2"/>
          <c:order val="0"/>
          <c:tx>
            <c:v>q max, МПа</c:v>
          </c:tx>
          <c:spPr>
            <a:ln w="12700">
              <a:solidFill>
                <a:srgbClr val="00B0F0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410D-4C8A-BE47-159DAFEDB4D2}"/>
              </c:ext>
            </c:extLst>
          </c:dPt>
          <c:xVal>
            <c:numRef>
              <c:f>'1'!$E$88:$E$89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'1'!$D$88:$D$89</c:f>
              <c:numCache>
                <c:formatCode>General</c:formatCode>
                <c:ptCount val="2"/>
                <c:pt idx="0">
                  <c:v>0.10061393209758621</c:v>
                </c:pt>
                <c:pt idx="1">
                  <c:v>0.10061393209758621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0D-4C8A-BE47-159DAFEDB4D2}"/>
            </c:ext>
          </c:extLst>
        </c:ser>
        <c:ser>
          <c:idx val="1"/>
          <c:order val="1"/>
          <c:tx>
            <c:v>0,5 q max, МПа</c:v>
          </c:tx>
          <c:spPr>
            <a:ln cmpd="sng">
              <a:solidFill>
                <a:srgbClr val="00B050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19050" cmpd="sng">
                <a:solidFill>
                  <a:srgbClr val="00B05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8-ED7D-4578-BC1C-8CC4F3E871B5}"/>
              </c:ext>
            </c:extLst>
          </c:dPt>
          <c:xVal>
            <c:numRef>
              <c:f>'1'!$E$92:$E$93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'1'!$D$92:$D$93</c:f>
              <c:numCache>
                <c:formatCode>General</c:formatCode>
                <c:ptCount val="2"/>
                <c:pt idx="0">
                  <c:v>5.0306966048793103E-2</c:v>
                </c:pt>
                <c:pt idx="1">
                  <c:v>5.0306966048793103E-2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7D-4578-BC1C-8CC4F3E871B5}"/>
            </c:ext>
          </c:extLst>
        </c:ser>
        <c:ser>
          <c:idx val="0"/>
          <c:order val="2"/>
          <c:tx>
            <c:v>Трехосное испытание</c:v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5"/>
              </a:solidFill>
              <a:ln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wer"/>
            <c:dispRSqr val="0"/>
            <c:dispEq val="0"/>
          </c:trendline>
          <c:xVal>
            <c:numRef>
              <c:f>'1'!$G$85:$G$200020</c:f>
              <c:numCache>
                <c:formatCode>General</c:formatCode>
                <c:ptCount val="199936"/>
              </c:numCache>
            </c:numRef>
          </c:xVal>
          <c:yVal>
            <c:numRef>
              <c:f>'1'!$F$85:$F$200020</c:f>
              <c:numCache>
                <c:formatCode>General</c:formatCode>
                <c:ptCount val="199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D-4C8A-BE47-159DAFEDB4D2}"/>
            </c:ext>
          </c:extLst>
        </c:ser>
        <c:ser>
          <c:idx val="3"/>
          <c:order val="3"/>
          <c:tx>
            <c:v>Секущая модуля Е0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'1'!$B$88:$B$90</c:f>
              <c:numCache>
                <c:formatCode>General</c:formatCode>
                <c:ptCount val="3"/>
                <c:pt idx="0">
                  <c:v>0</c:v>
                </c:pt>
                <c:pt idx="1">
                  <c:v>1.6999999999999999E-3</c:v>
                </c:pt>
                <c:pt idx="2">
                  <c:v>6.0828831007440501E-3</c:v>
                </c:pt>
              </c:numCache>
            </c:numRef>
          </c:xVal>
          <c:yVal>
            <c:numRef>
              <c:f>'1'!$A$88:$A$90</c:f>
              <c:numCache>
                <c:formatCode>General</c:formatCode>
                <c:ptCount val="3"/>
                <c:pt idx="0">
                  <c:v>0</c:v>
                </c:pt>
                <c:pt idx="1">
                  <c:v>2.5306966048793088E-2</c:v>
                </c:pt>
                <c:pt idx="2">
                  <c:v>9.0552538887827591E-2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D7D-4578-BC1C-8CC4F3E871B5}"/>
            </c:ext>
          </c:extLst>
        </c:ser>
        <c:ser>
          <c:idx val="4"/>
          <c:order val="4"/>
          <c:tx>
            <c:v>Первая точка Е0, МПа</c:v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'1'!$B$88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'1'!$A$88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7D-4578-BC1C-8CC4F3E871B5}"/>
            </c:ext>
          </c:extLst>
        </c:ser>
        <c:ser>
          <c:idx val="5"/>
          <c:order val="5"/>
          <c:tx>
            <c:v>Вторая точка Е0, МПа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'1'!$B$89</c:f>
              <c:numCache>
                <c:formatCode>General</c:formatCode>
                <c:ptCount val="1"/>
                <c:pt idx="0">
                  <c:v>1.6999999999999999E-3</c:v>
                </c:pt>
              </c:numCache>
            </c:numRef>
          </c:xVal>
          <c:yVal>
            <c:numRef>
              <c:f>'1'!$A$89</c:f>
              <c:numCache>
                <c:formatCode>General</c:formatCode>
                <c:ptCount val="1"/>
                <c:pt idx="0">
                  <c:v>2.5306966048793088E-2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D7D-4578-BC1C-8CC4F3E8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53920"/>
        <c:axId val="391156096"/>
      </c:scatterChart>
      <c:valAx>
        <c:axId val="391153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c:rich>
          </c:tx>
          <c:layout>
            <c:manualLayout>
              <c:xMode val="edge"/>
              <c:yMode val="edge"/>
              <c:x val="0.91026191962444192"/>
              <c:y val="0.9220653589585936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6096"/>
        <c:crosses val="autoZero"/>
        <c:crossBetween val="midCat"/>
        <c:minorUnit val="0.01"/>
      </c:valAx>
      <c:valAx>
        <c:axId val="39115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c:rich>
          </c:tx>
          <c:layout>
            <c:manualLayout>
              <c:xMode val="edge"/>
              <c:yMode val="edge"/>
              <c:x val="4.2651831247102458E-2"/>
              <c:y val="4.322682586591034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392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1853238993710686"/>
          <c:y val="0.22851166666666667"/>
          <c:w val="0.17481142557651991"/>
          <c:h val="0.5729624999999999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8993922099234668"/>
          <c:y val="4.85337617771541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652287553068384E-2"/>
          <c:y val="0.14849805463600854"/>
          <c:w val="0.77139088050314464"/>
          <c:h val="0.70237265630667567"/>
        </c:manualLayout>
      </c:layout>
      <c:scatterChart>
        <c:scatterStyle val="smoothMarker"/>
        <c:varyColors val="0"/>
        <c:ser>
          <c:idx val="0"/>
          <c:order val="0"/>
          <c:tx>
            <c:v>Объемные деформации</c:v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5"/>
              </a:solidFill>
              <a:ln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wer"/>
            <c:dispRSqr val="0"/>
            <c:dispEq val="0"/>
          </c:trendline>
          <c:xVal>
            <c:numRef>
              <c:f>'1'!$G$85:$G$20000</c:f>
              <c:numCache>
                <c:formatCode>General</c:formatCode>
                <c:ptCount val="19916"/>
              </c:numCache>
            </c:numRef>
          </c:xVal>
          <c:yVal>
            <c:numRef>
              <c:f>'1'!$H$85:$H$20000</c:f>
              <c:numCache>
                <c:formatCode>General</c:formatCode>
                <c:ptCount val="199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4-443A-B0A0-EC5FA0E3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53920"/>
        <c:axId val="391156096"/>
      </c:scatterChart>
      <c:valAx>
        <c:axId val="391153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c:rich>
          </c:tx>
          <c:layout>
            <c:manualLayout>
              <c:xMode val="edge"/>
              <c:yMode val="edge"/>
              <c:x val="0.91026191962444192"/>
              <c:y val="0.9220653589585936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6096"/>
        <c:crosses val="autoZero"/>
        <c:crossBetween val="midCat"/>
        <c:minorUnit val="0.01"/>
      </c:valAx>
      <c:valAx>
        <c:axId val="3911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c:rich>
          </c:tx>
          <c:layout>
            <c:manualLayout>
              <c:xMode val="edge"/>
              <c:yMode val="edge"/>
              <c:x val="4.2651831247102458E-2"/>
              <c:y val="4.322682586591034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392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86044</xdr:colOff>
      <xdr:row>22</xdr:row>
      <xdr:rowOff>31619</xdr:rowOff>
    </xdr:from>
    <xdr:to>
      <xdr:col>15</xdr:col>
      <xdr:colOff>761999</xdr:colOff>
      <xdr:row>43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826032</xdr:colOff>
      <xdr:row>22</xdr:row>
      <xdr:rowOff>27215</xdr:rowOff>
    </xdr:from>
    <xdr:to>
      <xdr:col>21</xdr:col>
      <xdr:colOff>851646</xdr:colOff>
      <xdr:row>43</xdr:row>
      <xdr:rowOff>22410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79371</xdr:colOff>
      <xdr:row>22</xdr:row>
      <xdr:rowOff>54261</xdr:rowOff>
    </xdr:from>
    <xdr:to>
      <xdr:col>10</xdr:col>
      <xdr:colOff>766724</xdr:colOff>
      <xdr:row>41</xdr:row>
      <xdr:rowOff>12349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564370</xdr:colOff>
      <xdr:row>72</xdr:row>
      <xdr:rowOff>170441</xdr:rowOff>
    </xdr:from>
    <xdr:to>
      <xdr:col>5</xdr:col>
      <xdr:colOff>576688</xdr:colOff>
      <xdr:row>75</xdr:row>
      <xdr:rowOff>183818</xdr:rowOff>
    </xdr:to>
    <xdr:pic>
      <xdr:nvPicPr>
        <xdr:cNvPr id="8" name="image1-4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66382" t="40700" r="-3101" b="46296"/>
        <a:stretch>
          <a:fillRect/>
        </a:stretch>
      </xdr:blipFill>
      <xdr:spPr bwMode="auto">
        <a:xfrm>
          <a:off x="3668399" y="11813353"/>
          <a:ext cx="1782848" cy="61849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692680</xdr:colOff>
      <xdr:row>68</xdr:row>
      <xdr:rowOff>115115</xdr:rowOff>
    </xdr:from>
    <xdr:to>
      <xdr:col>6</xdr:col>
      <xdr:colOff>799647</xdr:colOff>
      <xdr:row>77</xdr:row>
      <xdr:rowOff>140160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33739" y="13685439"/>
          <a:ext cx="1877496" cy="172833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527696</xdr:colOff>
      <xdr:row>72</xdr:row>
      <xdr:rowOff>163310</xdr:rowOff>
    </xdr:from>
    <xdr:to>
      <xdr:col>17</xdr:col>
      <xdr:colOff>537978</xdr:colOff>
      <xdr:row>75</xdr:row>
      <xdr:rowOff>176687</xdr:rowOff>
    </xdr:to>
    <xdr:pic>
      <xdr:nvPicPr>
        <xdr:cNvPr id="11" name="image1-4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66382" t="40700" r="-3101" b="46296"/>
        <a:stretch>
          <a:fillRect/>
        </a:stretch>
      </xdr:blipFill>
      <xdr:spPr bwMode="auto">
        <a:xfrm>
          <a:off x="13806667" y="14518045"/>
          <a:ext cx="1780811" cy="61849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689625</xdr:colOff>
      <xdr:row>68</xdr:row>
      <xdr:rowOff>51956</xdr:rowOff>
    </xdr:from>
    <xdr:to>
      <xdr:col>18</xdr:col>
      <xdr:colOff>795571</xdr:colOff>
      <xdr:row>77</xdr:row>
      <xdr:rowOff>77001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853860" y="13689515"/>
          <a:ext cx="1876476" cy="1728339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0</xdr:col>
      <xdr:colOff>78440</xdr:colOff>
      <xdr:row>41</xdr:row>
      <xdr:rowOff>56029</xdr:rowOff>
    </xdr:from>
    <xdr:to>
      <xdr:col>10</xdr:col>
      <xdr:colOff>765793</xdr:colOff>
      <xdr:row>57</xdr:row>
      <xdr:rowOff>103764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D5DC763E-34A2-4F1A-AEA5-6D77CF22A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65"/>
  <sheetViews>
    <sheetView tabSelected="1" view="pageBreakPreview" topLeftCell="A28" zoomScale="70" zoomScaleNormal="40" zoomScaleSheetLayoutView="70" workbookViewId="0">
      <selection activeCell="S50" sqref="S50"/>
    </sheetView>
  </sheetViews>
  <sheetFormatPr defaultColWidth="9.140625" defaultRowHeight="14.25" x14ac:dyDescent="0.2"/>
  <cols>
    <col min="1" max="22" width="13.28515625" style="35" customWidth="1"/>
    <col min="23" max="39" width="9.140625" style="35" customWidth="1"/>
    <col min="40" max="16384" width="9.140625" style="35"/>
  </cols>
  <sheetData>
    <row r="1" spans="1:58" ht="15" customHeight="1" x14ac:dyDescent="0.2">
      <c r="A1" s="69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9" t="s">
        <v>0</v>
      </c>
      <c r="M1" s="69"/>
      <c r="N1" s="69"/>
      <c r="O1" s="69"/>
      <c r="P1" s="69"/>
      <c r="Q1" s="69"/>
      <c r="R1" s="69"/>
      <c r="S1" s="69"/>
      <c r="T1" s="69"/>
      <c r="U1" s="69"/>
      <c r="V1" s="69"/>
      <c r="X1" s="35">
        <f>AF51-AH51</f>
        <v>42.178276747988455</v>
      </c>
      <c r="AF1" s="35">
        <f>AF48-AH48</f>
        <v>0</v>
      </c>
      <c r="AN1" s="35">
        <f>AF49-AH49</f>
        <v>0</v>
      </c>
      <c r="AV1" s="35">
        <f>AF50-AH50</f>
        <v>0</v>
      </c>
    </row>
    <row r="2" spans="1:58" ht="15" customHeight="1" x14ac:dyDescent="0.2">
      <c r="A2" s="69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9" t="s">
        <v>1</v>
      </c>
      <c r="M2" s="69"/>
      <c r="N2" s="69"/>
      <c r="O2" s="69"/>
      <c r="P2" s="69"/>
      <c r="Q2" s="69"/>
      <c r="R2" s="69"/>
      <c r="S2" s="69"/>
      <c r="T2" s="69"/>
      <c r="U2" s="69"/>
      <c r="V2" s="69"/>
      <c r="X2" s="35">
        <f>AG51-AH51</f>
        <v>42.178276747988455</v>
      </c>
      <c r="Y2" s="35" t="s">
        <v>2</v>
      </c>
      <c r="AC2" s="35" t="s">
        <v>3</v>
      </c>
      <c r="AD2" s="35" t="s">
        <v>4</v>
      </c>
      <c r="AE2" s="35" t="s">
        <v>5</v>
      </c>
      <c r="AF2" s="35">
        <f>AG48-AH48</f>
        <v>0</v>
      </c>
      <c r="AG2" s="35" t="s">
        <v>2</v>
      </c>
      <c r="AK2" s="35" t="s">
        <v>3</v>
      </c>
      <c r="AL2" s="35" t="s">
        <v>4</v>
      </c>
      <c r="AM2" s="35" t="s">
        <v>5</v>
      </c>
      <c r="AN2" s="35">
        <f>AG49-AH49</f>
        <v>0</v>
      </c>
      <c r="AO2" s="35" t="s">
        <v>2</v>
      </c>
      <c r="AS2" s="35" t="s">
        <v>3</v>
      </c>
      <c r="AT2" s="35" t="s">
        <v>4</v>
      </c>
      <c r="AU2" s="35" t="s">
        <v>5</v>
      </c>
      <c r="AV2" s="35">
        <f>AG50-AH50</f>
        <v>0</v>
      </c>
      <c r="AW2" s="35" t="s">
        <v>2</v>
      </c>
      <c r="BA2" s="35" t="s">
        <v>3</v>
      </c>
      <c r="BB2" s="35" t="s">
        <v>4</v>
      </c>
      <c r="BC2" s="35" t="s">
        <v>5</v>
      </c>
    </row>
    <row r="3" spans="1:58" ht="15" customHeight="1" x14ac:dyDescent="0.2">
      <c r="A3" s="69" t="s">
        <v>6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9" t="s">
        <v>6</v>
      </c>
      <c r="M3" s="69"/>
      <c r="N3" s="69"/>
      <c r="O3" s="69"/>
      <c r="P3" s="69"/>
      <c r="Q3" s="69"/>
      <c r="R3" s="69"/>
      <c r="S3" s="69"/>
      <c r="T3" s="69"/>
      <c r="U3" s="69"/>
      <c r="V3" s="69"/>
      <c r="AC3" s="35">
        <f>X5</f>
        <v>42.178276747988455</v>
      </c>
      <c r="AD3" s="35">
        <v>0</v>
      </c>
      <c r="AE3" s="35">
        <f>X4/2</f>
        <v>0</v>
      </c>
      <c r="AK3" s="35">
        <f>AF5</f>
        <v>0</v>
      </c>
      <c r="AL3" s="35">
        <v>0</v>
      </c>
      <c r="AM3" s="35">
        <f>AF4/2</f>
        <v>0</v>
      </c>
      <c r="AS3" s="35">
        <f>AN5</f>
        <v>0</v>
      </c>
      <c r="AT3" s="35">
        <v>0</v>
      </c>
      <c r="AU3" s="35">
        <f>AN4/2</f>
        <v>0</v>
      </c>
      <c r="BA3" s="35">
        <f>AV5</f>
        <v>0</v>
      </c>
      <c r="BB3" s="35">
        <v>0</v>
      </c>
      <c r="BC3" s="35">
        <f>AV4/2</f>
        <v>0</v>
      </c>
    </row>
    <row r="4" spans="1:58" ht="15" customHeigh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X4" s="35">
        <f>X2-X1</f>
        <v>0</v>
      </c>
      <c r="Y4" s="35" t="s">
        <v>7</v>
      </c>
      <c r="AF4" s="35">
        <f>AF2-AF1</f>
        <v>0</v>
      </c>
      <c r="AG4" s="35" t="s">
        <v>7</v>
      </c>
      <c r="AN4" s="35">
        <f>AN2-AN1</f>
        <v>0</v>
      </c>
      <c r="AO4" s="35" t="s">
        <v>7</v>
      </c>
      <c r="AV4" s="35">
        <f>AV2-AV1</f>
        <v>0</v>
      </c>
      <c r="AW4" s="35" t="s">
        <v>7</v>
      </c>
    </row>
    <row r="5" spans="1:58" ht="15" customHeight="1" x14ac:dyDescent="0.2">
      <c r="A5" s="69" t="s">
        <v>8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9" t="s">
        <v>8</v>
      </c>
      <c r="M5" s="69"/>
      <c r="N5" s="69"/>
      <c r="O5" s="69"/>
      <c r="P5" s="69"/>
      <c r="Q5" s="69"/>
      <c r="R5" s="69"/>
      <c r="S5" s="69"/>
      <c r="T5" s="69"/>
      <c r="U5" s="69"/>
      <c r="V5" s="69"/>
      <c r="X5" s="35">
        <f>X4/2+X1</f>
        <v>42.178276747988455</v>
      </c>
      <c r="Y5" s="35" t="s">
        <v>9</v>
      </c>
      <c r="AA5" s="35" t="s">
        <v>10</v>
      </c>
      <c r="AB5" s="35" t="s">
        <v>11</v>
      </c>
      <c r="AC5" s="35" t="s">
        <v>12</v>
      </c>
      <c r="AF5" s="35">
        <f>AF4/2+AF1</f>
        <v>0</v>
      </c>
      <c r="AG5" s="35" t="s">
        <v>9</v>
      </c>
      <c r="AI5" s="35" t="s">
        <v>10</v>
      </c>
      <c r="AJ5" s="35" t="s">
        <v>11</v>
      </c>
      <c r="AK5" s="35" t="s">
        <v>12</v>
      </c>
      <c r="AN5" s="35">
        <f>AN4/2+AN1</f>
        <v>0</v>
      </c>
      <c r="AO5" s="35" t="s">
        <v>9</v>
      </c>
      <c r="AQ5" s="35" t="s">
        <v>10</v>
      </c>
      <c r="AR5" s="35" t="s">
        <v>11</v>
      </c>
      <c r="AS5" s="35" t="s">
        <v>12</v>
      </c>
      <c r="AV5" s="35">
        <f>AV4/2+AV1</f>
        <v>0</v>
      </c>
      <c r="AW5" s="35" t="s">
        <v>9</v>
      </c>
      <c r="AY5" s="35" t="s">
        <v>10</v>
      </c>
      <c r="AZ5" s="35" t="s">
        <v>11</v>
      </c>
      <c r="BA5" s="35" t="s">
        <v>12</v>
      </c>
    </row>
    <row r="6" spans="1:58" ht="15" customHeight="1" x14ac:dyDescent="0.25">
      <c r="A6" s="68" t="s">
        <v>13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8" t="s">
        <v>13</v>
      </c>
      <c r="M6" s="68"/>
      <c r="N6" s="68"/>
      <c r="O6" s="68"/>
      <c r="P6" s="68"/>
      <c r="Q6" s="68"/>
      <c r="R6" s="68"/>
      <c r="S6" s="68"/>
      <c r="T6" s="68"/>
      <c r="U6" s="68"/>
      <c r="V6" s="68"/>
      <c r="AA6" s="35">
        <v>0</v>
      </c>
      <c r="AB6" s="35">
        <f>$AC$3+$AE$3*COS(AA6*PI()/180)</f>
        <v>42.178276747988455</v>
      </c>
      <c r="AC6" s="35">
        <f>$AD$3+$AE$3*SIN(AA6*PI()/180)</f>
        <v>0</v>
      </c>
      <c r="AI6" s="35">
        <v>0</v>
      </c>
      <c r="AJ6" s="35">
        <f t="shared" ref="AJ6:AJ42" si="0">$AK$3+$AM$3*COS(AI6*PI()/180)</f>
        <v>0</v>
      </c>
      <c r="AK6" s="35">
        <f t="shared" ref="AK6:AK42" si="1">$AL$3+$AM$3*SIN(AI6*PI()/180)</f>
        <v>0</v>
      </c>
      <c r="AQ6" s="35">
        <v>0</v>
      </c>
      <c r="AR6" s="35">
        <f t="shared" ref="AR6:AR42" si="2">$AS$3+$AU$3*COS(AQ6*PI()/180)</f>
        <v>0</v>
      </c>
      <c r="AS6" s="35">
        <f t="shared" ref="AS6:AS42" si="3">$AT$3+$AU$3*SIN(AQ6*PI()/180)</f>
        <v>0</v>
      </c>
      <c r="AY6" s="35">
        <v>0</v>
      </c>
      <c r="AZ6" s="35">
        <f t="shared" ref="AZ6:AZ42" si="4">$BA$3+$BC$3*COS(AY6*PI()/180)</f>
        <v>0</v>
      </c>
      <c r="BA6" s="35">
        <f t="shared" ref="BA6:BA42" si="5">$BB$3+$BC$3*SIN(AY6*PI()/180)</f>
        <v>0</v>
      </c>
      <c r="BF6" s="33"/>
    </row>
    <row r="7" spans="1:58" ht="15" customHeight="1" x14ac:dyDescent="0.25">
      <c r="A7" s="69" t="s">
        <v>14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9" t="s">
        <v>14</v>
      </c>
      <c r="M7" s="69"/>
      <c r="N7" s="69"/>
      <c r="O7" s="69"/>
      <c r="P7" s="69"/>
      <c r="Q7" s="69"/>
      <c r="R7" s="69"/>
      <c r="S7" s="69"/>
      <c r="T7" s="69"/>
      <c r="U7" s="69"/>
      <c r="V7" s="69"/>
      <c r="AA7" s="35">
        <v>5</v>
      </c>
      <c r="AB7" s="35">
        <f t="shared" ref="AB7:AB42" si="6">$AC$3+$AE$3*COS(AA7*PI()/180)</f>
        <v>42.178276747988455</v>
      </c>
      <c r="AC7" s="35">
        <f t="shared" ref="AC7:AC42" si="7">$AD$3+$AE$3*SIN(AA7*PI()/180)</f>
        <v>0</v>
      </c>
      <c r="AI7" s="35">
        <v>5</v>
      </c>
      <c r="AJ7" s="35">
        <f t="shared" si="0"/>
        <v>0</v>
      </c>
      <c r="AK7" s="35">
        <f t="shared" si="1"/>
        <v>0</v>
      </c>
      <c r="AQ7" s="35">
        <v>5</v>
      </c>
      <c r="AR7" s="35">
        <f t="shared" si="2"/>
        <v>0</v>
      </c>
      <c r="AS7" s="35">
        <f t="shared" si="3"/>
        <v>0</v>
      </c>
      <c r="AY7" s="35">
        <v>5</v>
      </c>
      <c r="AZ7" s="35">
        <f t="shared" si="4"/>
        <v>0</v>
      </c>
      <c r="BA7" s="35">
        <f t="shared" si="5"/>
        <v>0</v>
      </c>
      <c r="BF7" s="34"/>
    </row>
    <row r="8" spans="1:58" ht="15" customHeight="1" x14ac:dyDescent="0.25">
      <c r="A8" s="2"/>
      <c r="B8" s="7"/>
      <c r="C8" s="7"/>
      <c r="D8" s="7"/>
      <c r="E8" s="7"/>
      <c r="F8" s="9"/>
      <c r="G8" s="9"/>
      <c r="H8" s="3"/>
      <c r="I8" s="4"/>
      <c r="J8" s="5"/>
      <c r="K8" s="6"/>
      <c r="L8" s="6"/>
      <c r="M8" s="2"/>
      <c r="N8" s="7"/>
      <c r="O8" s="7"/>
      <c r="P8" s="7"/>
      <c r="Q8" s="7"/>
      <c r="R8" s="9"/>
      <c r="S8" s="9"/>
      <c r="T8" s="3"/>
      <c r="U8" s="4"/>
      <c r="AA8" s="35">
        <v>10</v>
      </c>
      <c r="AB8" s="35">
        <f t="shared" si="6"/>
        <v>42.178276747988455</v>
      </c>
      <c r="AC8" s="35">
        <f t="shared" si="7"/>
        <v>0</v>
      </c>
      <c r="AI8" s="35">
        <v>10</v>
      </c>
      <c r="AJ8" s="35">
        <f t="shared" si="0"/>
        <v>0</v>
      </c>
      <c r="AK8" s="35">
        <f t="shared" si="1"/>
        <v>0</v>
      </c>
      <c r="AQ8" s="35">
        <v>10</v>
      </c>
      <c r="AR8" s="35">
        <f t="shared" si="2"/>
        <v>0</v>
      </c>
      <c r="AS8" s="35">
        <f t="shared" si="3"/>
        <v>0</v>
      </c>
      <c r="AY8" s="35">
        <v>10</v>
      </c>
      <c r="AZ8" s="35">
        <f t="shared" si="4"/>
        <v>0</v>
      </c>
      <c r="BA8" s="35">
        <f t="shared" si="5"/>
        <v>0</v>
      </c>
      <c r="BF8" s="33"/>
    </row>
    <row r="9" spans="1:58" ht="15" customHeight="1" x14ac:dyDescent="0.25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AA9" s="35">
        <v>15</v>
      </c>
      <c r="AB9" s="35">
        <f t="shared" si="6"/>
        <v>42.178276747988455</v>
      </c>
      <c r="AC9" s="35">
        <f t="shared" si="7"/>
        <v>0</v>
      </c>
      <c r="AI9" s="35">
        <v>15</v>
      </c>
      <c r="AJ9" s="35">
        <f t="shared" si="0"/>
        <v>0</v>
      </c>
      <c r="AK9" s="35">
        <f t="shared" si="1"/>
        <v>0</v>
      </c>
      <c r="AQ9" s="35">
        <v>15</v>
      </c>
      <c r="AR9" s="35">
        <f t="shared" si="2"/>
        <v>0</v>
      </c>
      <c r="AS9" s="35">
        <f t="shared" si="3"/>
        <v>0</v>
      </c>
      <c r="AY9" s="35">
        <v>15</v>
      </c>
      <c r="AZ9" s="35">
        <f t="shared" si="4"/>
        <v>0</v>
      </c>
      <c r="BA9" s="35">
        <f t="shared" si="5"/>
        <v>0</v>
      </c>
      <c r="BF9" s="33"/>
    </row>
    <row r="10" spans="1:58" ht="15" customHeight="1" x14ac:dyDescent="0.25">
      <c r="A10" s="16" t="s">
        <v>15</v>
      </c>
      <c r="B10" s="11"/>
      <c r="C10" s="11"/>
      <c r="D10" s="11"/>
      <c r="E10" s="11"/>
      <c r="F10" s="19"/>
      <c r="G10" s="19"/>
      <c r="H10" s="12"/>
      <c r="I10" s="13"/>
      <c r="J10" s="14"/>
      <c r="K10" s="15"/>
      <c r="L10" s="16" t="str">
        <f>A10</f>
        <v>Наименование и адрес заказчика: Идиот</v>
      </c>
      <c r="M10" s="11"/>
      <c r="N10" s="11"/>
      <c r="O10" s="11"/>
      <c r="P10" s="11"/>
      <c r="Q10" s="19"/>
      <c r="R10" s="19"/>
      <c r="S10" s="12"/>
      <c r="T10" s="13"/>
      <c r="U10" s="13"/>
      <c r="AA10" s="35">
        <v>20</v>
      </c>
      <c r="AB10" s="35">
        <f t="shared" si="6"/>
        <v>42.178276747988455</v>
      </c>
      <c r="AC10" s="35">
        <f t="shared" si="7"/>
        <v>0</v>
      </c>
      <c r="AI10" s="35">
        <v>20</v>
      </c>
      <c r="AJ10" s="35">
        <f t="shared" si="0"/>
        <v>0</v>
      </c>
      <c r="AK10" s="35">
        <f t="shared" si="1"/>
        <v>0</v>
      </c>
      <c r="AQ10" s="35">
        <v>20</v>
      </c>
      <c r="AR10" s="35">
        <f t="shared" si="2"/>
        <v>0</v>
      </c>
      <c r="AS10" s="35">
        <f t="shared" si="3"/>
        <v>0</v>
      </c>
      <c r="AY10" s="35">
        <v>20</v>
      </c>
      <c r="AZ10" s="35">
        <f t="shared" si="4"/>
        <v>0</v>
      </c>
      <c r="BA10" s="35">
        <f t="shared" si="5"/>
        <v>0</v>
      </c>
      <c r="BF10" s="33"/>
    </row>
    <row r="11" spans="1:58" ht="15" customHeight="1" x14ac:dyDescent="0.25">
      <c r="A11" s="10" t="s">
        <v>16</v>
      </c>
      <c r="B11" s="11"/>
      <c r="C11" s="11"/>
      <c r="D11" s="41"/>
      <c r="E11" s="11"/>
      <c r="F11" s="19"/>
      <c r="G11" s="19"/>
      <c r="H11" s="12"/>
      <c r="I11" s="13"/>
      <c r="J11" s="14"/>
      <c r="K11" s="15"/>
      <c r="L11" s="16" t="str">
        <f t="shared" ref="L11:L15" si="8">A11</f>
        <v>Наименование объекта: Идиотский</v>
      </c>
      <c r="M11" s="17"/>
      <c r="N11" s="17"/>
      <c r="O11" s="17"/>
      <c r="P11" s="17"/>
      <c r="Q11" s="17"/>
      <c r="R11" s="17"/>
      <c r="S11" s="17"/>
      <c r="T11" s="17"/>
      <c r="AA11" s="35">
        <v>25</v>
      </c>
      <c r="AB11" s="35">
        <f t="shared" si="6"/>
        <v>42.178276747988455</v>
      </c>
      <c r="AC11" s="35">
        <f t="shared" si="7"/>
        <v>0</v>
      </c>
      <c r="AI11" s="35">
        <v>25</v>
      </c>
      <c r="AJ11" s="35">
        <f t="shared" si="0"/>
        <v>0</v>
      </c>
      <c r="AK11" s="35">
        <f t="shared" si="1"/>
        <v>0</v>
      </c>
      <c r="AQ11" s="35">
        <v>25</v>
      </c>
      <c r="AR11" s="35">
        <f t="shared" si="2"/>
        <v>0</v>
      </c>
      <c r="AS11" s="35">
        <f t="shared" si="3"/>
        <v>0</v>
      </c>
      <c r="AY11" s="35">
        <v>25</v>
      </c>
      <c r="AZ11" s="35">
        <f t="shared" si="4"/>
        <v>0</v>
      </c>
      <c r="BA11" s="35">
        <f t="shared" si="5"/>
        <v>0</v>
      </c>
      <c r="BF11" s="33"/>
    </row>
    <row r="12" spans="1:58" ht="15" customHeight="1" x14ac:dyDescent="0.25">
      <c r="A12" s="16" t="s">
        <v>17</v>
      </c>
      <c r="B12" s="17"/>
      <c r="C12" s="17"/>
      <c r="D12" s="10"/>
      <c r="E12" s="17"/>
      <c r="F12" s="17"/>
      <c r="G12" s="17"/>
      <c r="H12" s="17"/>
      <c r="I12" s="17"/>
      <c r="J12" s="17"/>
      <c r="K12" s="17"/>
      <c r="L12" s="16" t="str">
        <f t="shared" si="8"/>
        <v xml:space="preserve">Наименование используемого метода/методики: ГОСТ 12248.4-2020 </v>
      </c>
      <c r="M12" s="11"/>
      <c r="N12" s="11"/>
      <c r="O12" s="11"/>
      <c r="P12" s="11"/>
      <c r="Q12" s="19"/>
      <c r="R12" s="19"/>
      <c r="S12" s="18"/>
      <c r="T12" s="18"/>
      <c r="V12" s="17"/>
      <c r="AA12" s="35">
        <v>30</v>
      </c>
      <c r="AB12" s="35">
        <f t="shared" si="6"/>
        <v>42.178276747988455</v>
      </c>
      <c r="AC12" s="35">
        <f t="shared" si="7"/>
        <v>0</v>
      </c>
      <c r="AI12" s="35">
        <v>30</v>
      </c>
      <c r="AJ12" s="35">
        <f t="shared" si="0"/>
        <v>0</v>
      </c>
      <c r="AK12" s="35">
        <f t="shared" si="1"/>
        <v>0</v>
      </c>
      <c r="AQ12" s="35">
        <v>30</v>
      </c>
      <c r="AR12" s="35">
        <f t="shared" si="2"/>
        <v>0</v>
      </c>
      <c r="AS12" s="35">
        <f t="shared" si="3"/>
        <v>0</v>
      </c>
      <c r="AY12" s="35">
        <v>30</v>
      </c>
      <c r="AZ12" s="35">
        <f t="shared" si="4"/>
        <v>0</v>
      </c>
      <c r="BA12" s="35">
        <f t="shared" si="5"/>
        <v>0</v>
      </c>
    </row>
    <row r="13" spans="1:58" ht="15" customHeight="1" x14ac:dyDescent="0.25">
      <c r="A13" s="16" t="s">
        <v>18</v>
      </c>
      <c r="B13" s="11"/>
      <c r="C13" s="11"/>
      <c r="D13" s="11"/>
      <c r="E13" s="11"/>
      <c r="F13" s="19"/>
      <c r="G13" s="19"/>
      <c r="H13" s="18"/>
      <c r="I13" s="18"/>
      <c r="J13" s="18"/>
      <c r="K13" s="19"/>
      <c r="L13" s="16" t="str">
        <f t="shared" si="8"/>
        <v>Условия проведения испытания: температура окружающей среды (18 - 25)0С, влажность воздуха (40 - 75)%</v>
      </c>
      <c r="M13" s="11"/>
      <c r="N13" s="11"/>
      <c r="O13" s="11"/>
      <c r="P13" s="11"/>
      <c r="Q13" s="19"/>
      <c r="R13" s="19"/>
      <c r="S13" s="14"/>
      <c r="T13" s="14"/>
      <c r="AA13" s="35">
        <v>35</v>
      </c>
      <c r="AB13" s="35">
        <f t="shared" si="6"/>
        <v>42.178276747988455</v>
      </c>
      <c r="AC13" s="35">
        <f t="shared" si="7"/>
        <v>0</v>
      </c>
      <c r="AI13" s="35">
        <v>35</v>
      </c>
      <c r="AJ13" s="35">
        <f t="shared" si="0"/>
        <v>0</v>
      </c>
      <c r="AK13" s="35">
        <f t="shared" si="1"/>
        <v>0</v>
      </c>
      <c r="AQ13" s="35">
        <v>35</v>
      </c>
      <c r="AR13" s="35">
        <f t="shared" si="2"/>
        <v>0</v>
      </c>
      <c r="AS13" s="35">
        <f t="shared" si="3"/>
        <v>0</v>
      </c>
      <c r="AY13" s="35">
        <v>35</v>
      </c>
      <c r="AZ13" s="35">
        <f t="shared" si="4"/>
        <v>0</v>
      </c>
      <c r="BA13" s="35">
        <f t="shared" si="5"/>
        <v>0</v>
      </c>
    </row>
    <row r="14" spans="1:58" ht="17.649999999999999" customHeight="1" x14ac:dyDescent="0.25">
      <c r="A14" s="16" t="s">
        <v>19</v>
      </c>
      <c r="B14" s="11"/>
      <c r="C14" s="11"/>
      <c r="D14" s="11"/>
      <c r="E14" s="11"/>
      <c r="F14" s="19"/>
      <c r="G14" s="19"/>
      <c r="H14" s="14"/>
      <c r="I14" s="14"/>
      <c r="J14" s="20"/>
      <c r="K14" s="18"/>
      <c r="L14" s="16" t="str">
        <f t="shared" si="8"/>
        <v>Дата получение объекта подлежащего испытаниям: 07.04.2022</v>
      </c>
      <c r="M14" s="11"/>
      <c r="N14" s="11"/>
      <c r="O14" s="11"/>
      <c r="P14" s="37"/>
      <c r="Q14" s="19"/>
      <c r="R14" s="19"/>
      <c r="S14" s="14"/>
      <c r="T14" s="14"/>
      <c r="AA14" s="35">
        <v>40</v>
      </c>
      <c r="AB14" s="35">
        <f t="shared" si="6"/>
        <v>42.178276747988455</v>
      </c>
      <c r="AC14" s="35">
        <f t="shared" si="7"/>
        <v>0</v>
      </c>
      <c r="AI14" s="35">
        <v>40</v>
      </c>
      <c r="AJ14" s="35">
        <f t="shared" si="0"/>
        <v>0</v>
      </c>
      <c r="AK14" s="35">
        <f t="shared" si="1"/>
        <v>0</v>
      </c>
      <c r="AQ14" s="35">
        <v>40</v>
      </c>
      <c r="AR14" s="35">
        <f t="shared" si="2"/>
        <v>0</v>
      </c>
      <c r="AS14" s="35">
        <f t="shared" si="3"/>
        <v>0</v>
      </c>
      <c r="AY14" s="35">
        <v>40</v>
      </c>
      <c r="AZ14" s="35">
        <f t="shared" si="4"/>
        <v>0</v>
      </c>
      <c r="BA14" s="35">
        <f t="shared" si="5"/>
        <v>0</v>
      </c>
    </row>
    <row r="15" spans="1:58" ht="15" customHeight="1" x14ac:dyDescent="0.25">
      <c r="A15" s="16" t="s">
        <v>20</v>
      </c>
      <c r="B15" s="11"/>
      <c r="C15" s="11"/>
      <c r="D15" s="11"/>
      <c r="E15" s="11"/>
      <c r="F15" s="36"/>
      <c r="G15" s="19"/>
      <c r="H15" s="14"/>
      <c r="I15" s="14"/>
      <c r="J15" s="20"/>
      <c r="K15" s="18"/>
      <c r="L15" s="16" t="str">
        <f t="shared" si="8"/>
        <v>Дата испытания: 07.04.2022-29.04.2022</v>
      </c>
      <c r="M15" s="11"/>
      <c r="N15" s="37"/>
      <c r="O15" s="11"/>
      <c r="P15" s="11"/>
      <c r="Q15" s="19"/>
      <c r="R15" s="19"/>
      <c r="S15" s="46"/>
      <c r="T15" s="14"/>
      <c r="AA15" s="35">
        <v>45</v>
      </c>
      <c r="AB15" s="35">
        <f t="shared" si="6"/>
        <v>42.178276747988455</v>
      </c>
      <c r="AC15" s="35">
        <f t="shared" si="7"/>
        <v>0</v>
      </c>
      <c r="AI15" s="35">
        <v>45</v>
      </c>
      <c r="AJ15" s="35">
        <f t="shared" si="0"/>
        <v>0</v>
      </c>
      <c r="AK15" s="35">
        <f t="shared" si="1"/>
        <v>0</v>
      </c>
      <c r="AQ15" s="35">
        <v>45</v>
      </c>
      <c r="AR15" s="35">
        <f t="shared" si="2"/>
        <v>0</v>
      </c>
      <c r="AS15" s="35">
        <f t="shared" si="3"/>
        <v>0</v>
      </c>
      <c r="AY15" s="35">
        <v>45</v>
      </c>
      <c r="AZ15" s="35">
        <f t="shared" si="4"/>
        <v>0</v>
      </c>
      <c r="BA15" s="35">
        <f t="shared" si="5"/>
        <v>0</v>
      </c>
    </row>
    <row r="16" spans="1:58" ht="15.6" customHeight="1" x14ac:dyDescent="0.2">
      <c r="A16" s="65" t="s">
        <v>21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5" t="s">
        <v>21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AA16" s="35">
        <v>50</v>
      </c>
      <c r="AB16" s="35">
        <f t="shared" si="6"/>
        <v>42.178276747988455</v>
      </c>
      <c r="AC16" s="35">
        <f t="shared" si="7"/>
        <v>0</v>
      </c>
      <c r="AI16" s="35">
        <v>50</v>
      </c>
      <c r="AJ16" s="35">
        <f t="shared" si="0"/>
        <v>0</v>
      </c>
      <c r="AK16" s="35">
        <f t="shared" si="1"/>
        <v>0</v>
      </c>
      <c r="AQ16" s="35">
        <v>50</v>
      </c>
      <c r="AR16" s="35">
        <f t="shared" si="2"/>
        <v>0</v>
      </c>
      <c r="AS16" s="35">
        <f t="shared" si="3"/>
        <v>0</v>
      </c>
      <c r="AY16" s="35">
        <v>50</v>
      </c>
      <c r="AZ16" s="35">
        <f t="shared" si="4"/>
        <v>0</v>
      </c>
      <c r="BA16" s="35">
        <f t="shared" si="5"/>
        <v>0</v>
      </c>
    </row>
    <row r="17" spans="1:53" ht="15" customHeight="1" x14ac:dyDescent="0.25">
      <c r="A17" s="22" t="s">
        <v>22</v>
      </c>
      <c r="B17" s="23"/>
      <c r="C17" s="32">
        <v>1</v>
      </c>
      <c r="D17" s="23"/>
      <c r="E17" s="23"/>
      <c r="F17" s="23"/>
      <c r="G17" s="23"/>
      <c r="H17" s="18"/>
      <c r="I17" s="24" t="s">
        <v>89</v>
      </c>
      <c r="J17" s="62">
        <v>0</v>
      </c>
      <c r="K17" s="21"/>
      <c r="L17" s="22" t="s">
        <v>22</v>
      </c>
      <c r="M17" s="23"/>
      <c r="N17" s="32">
        <f>C17</f>
        <v>1</v>
      </c>
      <c r="O17" s="23"/>
      <c r="P17" s="23"/>
      <c r="Q17" s="23"/>
      <c r="R17" s="23"/>
      <c r="T17" s="24" t="s">
        <v>89</v>
      </c>
      <c r="U17" s="62">
        <f>J17</f>
        <v>0</v>
      </c>
      <c r="AA17" s="35">
        <v>55</v>
      </c>
      <c r="AB17" s="35">
        <f t="shared" si="6"/>
        <v>42.178276747988455</v>
      </c>
      <c r="AC17" s="35">
        <f t="shared" si="7"/>
        <v>0</v>
      </c>
      <c r="AI17" s="35">
        <v>55</v>
      </c>
      <c r="AJ17" s="35">
        <f t="shared" si="0"/>
        <v>0</v>
      </c>
      <c r="AK17" s="35">
        <f t="shared" si="1"/>
        <v>0</v>
      </c>
      <c r="AQ17" s="35">
        <v>55</v>
      </c>
      <c r="AR17" s="35">
        <f t="shared" si="2"/>
        <v>0</v>
      </c>
      <c r="AS17" s="35">
        <f t="shared" si="3"/>
        <v>0</v>
      </c>
      <c r="AY17" s="35">
        <v>55</v>
      </c>
      <c r="AZ17" s="35">
        <f t="shared" si="4"/>
        <v>0</v>
      </c>
      <c r="BA17" s="35">
        <f t="shared" si="5"/>
        <v>0</v>
      </c>
    </row>
    <row r="18" spans="1:53" ht="15" customHeight="1" x14ac:dyDescent="0.25">
      <c r="A18" s="22" t="s">
        <v>23</v>
      </c>
      <c r="B18" s="23"/>
      <c r="C18" s="32" t="s">
        <v>25</v>
      </c>
      <c r="D18" s="23"/>
      <c r="E18" s="23"/>
      <c r="F18" s="23"/>
      <c r="G18" s="23"/>
      <c r="H18" s="18"/>
      <c r="I18" s="24" t="s">
        <v>24</v>
      </c>
      <c r="J18" s="40">
        <v>0</v>
      </c>
      <c r="L18" s="22" t="s">
        <v>23</v>
      </c>
      <c r="M18" s="23"/>
      <c r="N18" s="32" t="str">
        <f t="shared" ref="N18:N21" si="9">C18</f>
        <v>BH-95</v>
      </c>
      <c r="O18" s="23"/>
      <c r="P18" s="23"/>
      <c r="Q18" s="23"/>
      <c r="R18" s="23"/>
      <c r="T18" s="24" t="s">
        <v>24</v>
      </c>
      <c r="U18" s="40">
        <f t="shared" ref="U18:U21" si="10">J18</f>
        <v>0</v>
      </c>
      <c r="AA18" s="35">
        <v>60</v>
      </c>
      <c r="AB18" s="35">
        <f t="shared" si="6"/>
        <v>42.178276747988455</v>
      </c>
      <c r="AC18" s="35">
        <f t="shared" si="7"/>
        <v>0</v>
      </c>
      <c r="AI18" s="35">
        <v>60</v>
      </c>
      <c r="AJ18" s="35">
        <f t="shared" si="0"/>
        <v>0</v>
      </c>
      <c r="AK18" s="35">
        <f t="shared" si="1"/>
        <v>0</v>
      </c>
      <c r="AQ18" s="35">
        <v>60</v>
      </c>
      <c r="AR18" s="35">
        <f t="shared" si="2"/>
        <v>0</v>
      </c>
      <c r="AS18" s="35">
        <f t="shared" si="3"/>
        <v>0</v>
      </c>
      <c r="AY18" s="35">
        <v>60</v>
      </c>
      <c r="AZ18" s="35">
        <f t="shared" si="4"/>
        <v>0</v>
      </c>
      <c r="BA18" s="35">
        <f t="shared" si="5"/>
        <v>0</v>
      </c>
    </row>
    <row r="19" spans="1:53" ht="15" customHeight="1" x14ac:dyDescent="0.25">
      <c r="A19" s="22" t="s">
        <v>26</v>
      </c>
      <c r="B19" s="23"/>
      <c r="C19" s="39">
        <v>20</v>
      </c>
      <c r="D19" s="23"/>
      <c r="E19" s="23"/>
      <c r="F19" s="23"/>
      <c r="G19" s="23"/>
      <c r="H19" s="18"/>
      <c r="I19" s="24" t="s">
        <v>27</v>
      </c>
      <c r="J19" s="40">
        <v>0</v>
      </c>
      <c r="K19" s="21"/>
      <c r="L19" s="22" t="s">
        <v>26</v>
      </c>
      <c r="M19" s="23"/>
      <c r="N19" s="39">
        <f t="shared" si="9"/>
        <v>20</v>
      </c>
      <c r="O19" s="23"/>
      <c r="P19" s="23"/>
      <c r="Q19" s="23"/>
      <c r="R19" s="23"/>
      <c r="T19" s="24" t="s">
        <v>27</v>
      </c>
      <c r="U19" s="40">
        <f t="shared" si="10"/>
        <v>0</v>
      </c>
      <c r="AA19" s="35">
        <v>65</v>
      </c>
      <c r="AB19" s="35">
        <f t="shared" si="6"/>
        <v>42.178276747988455</v>
      </c>
      <c r="AC19" s="35">
        <f t="shared" si="7"/>
        <v>0</v>
      </c>
      <c r="AI19" s="35">
        <v>65</v>
      </c>
      <c r="AJ19" s="35">
        <f t="shared" si="0"/>
        <v>0</v>
      </c>
      <c r="AK19" s="35">
        <f t="shared" si="1"/>
        <v>0</v>
      </c>
      <c r="AQ19" s="35">
        <v>65</v>
      </c>
      <c r="AR19" s="35">
        <f t="shared" si="2"/>
        <v>0</v>
      </c>
      <c r="AS19" s="35">
        <f t="shared" si="3"/>
        <v>0</v>
      </c>
      <c r="AY19" s="35">
        <v>65</v>
      </c>
      <c r="AZ19" s="35">
        <f t="shared" si="4"/>
        <v>0</v>
      </c>
      <c r="BA19" s="35">
        <f t="shared" si="5"/>
        <v>0</v>
      </c>
    </row>
    <row r="20" spans="1:53" ht="16.899999999999999" customHeight="1" x14ac:dyDescent="0.25">
      <c r="A20" s="22" t="s">
        <v>28</v>
      </c>
      <c r="B20" s="23"/>
      <c r="C20" s="32" t="s">
        <v>90</v>
      </c>
      <c r="D20" s="23"/>
      <c r="E20" s="23"/>
      <c r="F20" s="23"/>
      <c r="G20" s="23"/>
      <c r="H20" s="18"/>
      <c r="I20" s="24" t="s">
        <v>29</v>
      </c>
      <c r="J20" s="47">
        <v>0</v>
      </c>
      <c r="K20" s="23"/>
      <c r="L20" s="22" t="s">
        <v>28</v>
      </c>
      <c r="M20" s="23"/>
      <c r="N20" s="32" t="str">
        <f t="shared" si="9"/>
        <v>суглинок</v>
      </c>
      <c r="O20" s="23"/>
      <c r="P20" s="23"/>
      <c r="Q20" s="23"/>
      <c r="R20" s="23"/>
      <c r="T20" s="24" t="s">
        <v>29</v>
      </c>
      <c r="U20" s="47">
        <f t="shared" si="10"/>
        <v>0</v>
      </c>
      <c r="AA20" s="35">
        <v>70</v>
      </c>
      <c r="AB20" s="35">
        <f t="shared" si="6"/>
        <v>42.178276747988455</v>
      </c>
      <c r="AC20" s="35">
        <f t="shared" si="7"/>
        <v>0</v>
      </c>
      <c r="AI20" s="35">
        <v>70</v>
      </c>
      <c r="AJ20" s="35">
        <f t="shared" si="0"/>
        <v>0</v>
      </c>
      <c r="AK20" s="35">
        <f t="shared" si="1"/>
        <v>0</v>
      </c>
      <c r="AQ20" s="35">
        <v>70</v>
      </c>
      <c r="AR20" s="35">
        <f t="shared" si="2"/>
        <v>0</v>
      </c>
      <c r="AS20" s="35">
        <f t="shared" si="3"/>
        <v>0</v>
      </c>
      <c r="AY20" s="35">
        <v>70</v>
      </c>
      <c r="AZ20" s="35">
        <f t="shared" si="4"/>
        <v>0</v>
      </c>
      <c r="BA20" s="35">
        <f t="shared" si="5"/>
        <v>0</v>
      </c>
    </row>
    <row r="21" spans="1:53" ht="15" customHeight="1" x14ac:dyDescent="0.25">
      <c r="A21" s="23" t="s">
        <v>30</v>
      </c>
      <c r="B21" s="23"/>
      <c r="C21" s="32" t="s">
        <v>32</v>
      </c>
      <c r="D21" s="23"/>
      <c r="E21" s="23"/>
      <c r="F21" s="23"/>
      <c r="G21" s="23"/>
      <c r="H21" s="18"/>
      <c r="I21" s="24" t="s">
        <v>31</v>
      </c>
      <c r="J21" s="40">
        <v>0</v>
      </c>
      <c r="K21" s="23"/>
      <c r="L21" s="23" t="s">
        <v>30</v>
      </c>
      <c r="M21" s="23"/>
      <c r="N21" s="32" t="s">
        <v>91</v>
      </c>
      <c r="O21" s="23"/>
      <c r="P21" s="23"/>
      <c r="Q21" s="23"/>
      <c r="R21" s="23"/>
      <c r="T21" s="24" t="s">
        <v>31</v>
      </c>
      <c r="U21" s="40">
        <f t="shared" si="10"/>
        <v>0</v>
      </c>
      <c r="AA21" s="35">
        <v>75</v>
      </c>
      <c r="AB21" s="35">
        <f t="shared" si="6"/>
        <v>42.178276747988455</v>
      </c>
      <c r="AC21" s="35">
        <f t="shared" si="7"/>
        <v>0</v>
      </c>
      <c r="AI21" s="35">
        <v>75</v>
      </c>
      <c r="AJ21" s="35">
        <f t="shared" si="0"/>
        <v>0</v>
      </c>
      <c r="AK21" s="35">
        <f t="shared" si="1"/>
        <v>0</v>
      </c>
      <c r="AQ21" s="35">
        <v>75</v>
      </c>
      <c r="AR21" s="35">
        <f t="shared" si="2"/>
        <v>0</v>
      </c>
      <c r="AS21" s="35">
        <f t="shared" si="3"/>
        <v>0</v>
      </c>
      <c r="AY21" s="35">
        <v>75</v>
      </c>
      <c r="AZ21" s="35">
        <f t="shared" si="4"/>
        <v>0</v>
      </c>
      <c r="BA21" s="35">
        <f t="shared" si="5"/>
        <v>0</v>
      </c>
    </row>
    <row r="22" spans="1:53" ht="16.899999999999999" customHeight="1" x14ac:dyDescent="0.2">
      <c r="A22" s="65" t="s">
        <v>33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5" t="s">
        <v>33</v>
      </c>
      <c r="M22" s="65"/>
      <c r="N22" s="65"/>
      <c r="O22" s="65"/>
      <c r="P22" s="65"/>
      <c r="Q22" s="65"/>
      <c r="R22" s="65"/>
      <c r="S22" s="65"/>
      <c r="T22" s="65"/>
      <c r="U22" s="65"/>
      <c r="V22" s="65"/>
      <c r="AA22" s="35">
        <v>80</v>
      </c>
      <c r="AB22" s="35">
        <f t="shared" si="6"/>
        <v>42.178276747988455</v>
      </c>
      <c r="AC22" s="35">
        <f t="shared" si="7"/>
        <v>0</v>
      </c>
      <c r="AI22" s="35">
        <v>80</v>
      </c>
      <c r="AJ22" s="35">
        <f t="shared" si="0"/>
        <v>0</v>
      </c>
      <c r="AK22" s="35">
        <f t="shared" si="1"/>
        <v>0</v>
      </c>
      <c r="AQ22" s="35">
        <v>80</v>
      </c>
      <c r="AR22" s="35">
        <f t="shared" si="2"/>
        <v>0</v>
      </c>
      <c r="AS22" s="35">
        <f t="shared" si="3"/>
        <v>0</v>
      </c>
      <c r="AY22" s="35">
        <v>80</v>
      </c>
      <c r="AZ22" s="35">
        <f t="shared" si="4"/>
        <v>0</v>
      </c>
      <c r="BA22" s="35">
        <f t="shared" si="5"/>
        <v>0</v>
      </c>
    </row>
    <row r="23" spans="1:53" ht="15.6" customHeight="1" x14ac:dyDescent="0.25">
      <c r="J23" s="23"/>
      <c r="K23" s="23"/>
      <c r="AA23" s="35">
        <v>85</v>
      </c>
      <c r="AB23" s="35">
        <f t="shared" si="6"/>
        <v>42.178276747988455</v>
      </c>
      <c r="AC23" s="35">
        <f t="shared" si="7"/>
        <v>0</v>
      </c>
      <c r="AI23" s="35">
        <v>85</v>
      </c>
      <c r="AJ23" s="35">
        <f t="shared" si="0"/>
        <v>0</v>
      </c>
      <c r="AK23" s="35">
        <f t="shared" si="1"/>
        <v>0</v>
      </c>
      <c r="AQ23" s="35">
        <v>85</v>
      </c>
      <c r="AR23" s="35">
        <f t="shared" si="2"/>
        <v>0</v>
      </c>
      <c r="AS23" s="35">
        <f t="shared" si="3"/>
        <v>0</v>
      </c>
      <c r="AY23" s="35">
        <v>85</v>
      </c>
      <c r="AZ23" s="35">
        <f t="shared" si="4"/>
        <v>0</v>
      </c>
      <c r="BA23" s="35">
        <f t="shared" si="5"/>
        <v>0</v>
      </c>
    </row>
    <row r="24" spans="1:53" ht="16.899999999999999" customHeight="1" x14ac:dyDescent="0.25">
      <c r="J24" s="38"/>
      <c r="K24" s="23"/>
      <c r="L24" s="23"/>
      <c r="AA24" s="35">
        <v>90</v>
      </c>
      <c r="AB24" s="35">
        <f t="shared" si="6"/>
        <v>42.178276747988455</v>
      </c>
      <c r="AC24" s="35">
        <f t="shared" si="7"/>
        <v>0</v>
      </c>
      <c r="AI24" s="35">
        <v>90</v>
      </c>
      <c r="AJ24" s="35">
        <f t="shared" si="0"/>
        <v>0</v>
      </c>
      <c r="AK24" s="35">
        <f t="shared" si="1"/>
        <v>0</v>
      </c>
      <c r="AQ24" s="35">
        <v>90</v>
      </c>
      <c r="AR24" s="35">
        <f t="shared" si="2"/>
        <v>0</v>
      </c>
      <c r="AS24" s="35">
        <f t="shared" si="3"/>
        <v>0</v>
      </c>
      <c r="AY24" s="35">
        <v>90</v>
      </c>
      <c r="AZ24" s="35">
        <f t="shared" si="4"/>
        <v>0</v>
      </c>
      <c r="BA24" s="35">
        <f t="shared" si="5"/>
        <v>0</v>
      </c>
    </row>
    <row r="25" spans="1:53" ht="15" customHeight="1" x14ac:dyDescent="0.25">
      <c r="A25" s="23"/>
      <c r="B25" s="23"/>
      <c r="C25" s="32"/>
      <c r="D25" s="23"/>
      <c r="E25" s="23"/>
      <c r="F25" s="23"/>
      <c r="G25" s="25"/>
      <c r="H25" s="23"/>
      <c r="I25" s="32"/>
      <c r="J25" s="23"/>
      <c r="K25" s="23"/>
      <c r="L25" s="23"/>
      <c r="M25" s="23"/>
      <c r="N25" s="23"/>
      <c r="O25" s="23"/>
      <c r="P25" s="23"/>
      <c r="Q25" s="23"/>
      <c r="R25" s="23"/>
      <c r="S25" s="25"/>
      <c r="T25" s="23"/>
      <c r="U25" s="23"/>
      <c r="AA25" s="35">
        <v>95</v>
      </c>
      <c r="AB25" s="35">
        <f t="shared" si="6"/>
        <v>42.178276747988455</v>
      </c>
      <c r="AC25" s="35">
        <f t="shared" si="7"/>
        <v>0</v>
      </c>
      <c r="AI25" s="35">
        <v>95</v>
      </c>
      <c r="AJ25" s="35">
        <f t="shared" si="0"/>
        <v>0</v>
      </c>
      <c r="AK25" s="35">
        <f t="shared" si="1"/>
        <v>0</v>
      </c>
      <c r="AQ25" s="35">
        <v>95</v>
      </c>
      <c r="AR25" s="35">
        <f t="shared" si="2"/>
        <v>0</v>
      </c>
      <c r="AS25" s="35">
        <f t="shared" si="3"/>
        <v>0</v>
      </c>
      <c r="AY25" s="35">
        <v>95</v>
      </c>
      <c r="AZ25" s="35">
        <f t="shared" si="4"/>
        <v>0</v>
      </c>
      <c r="BA25" s="35">
        <f t="shared" si="5"/>
        <v>0</v>
      </c>
    </row>
    <row r="26" spans="1:53" ht="15" customHeight="1" x14ac:dyDescent="0.2">
      <c r="AA26" s="35">
        <v>100</v>
      </c>
      <c r="AB26" s="35">
        <f t="shared" si="6"/>
        <v>42.178276747988455</v>
      </c>
      <c r="AC26" s="35">
        <f t="shared" si="7"/>
        <v>0</v>
      </c>
      <c r="AI26" s="35">
        <v>100</v>
      </c>
      <c r="AJ26" s="35">
        <f t="shared" si="0"/>
        <v>0</v>
      </c>
      <c r="AK26" s="35">
        <f t="shared" si="1"/>
        <v>0</v>
      </c>
      <c r="AQ26" s="35">
        <v>100</v>
      </c>
      <c r="AR26" s="35">
        <f t="shared" si="2"/>
        <v>0</v>
      </c>
      <c r="AS26" s="35">
        <f t="shared" si="3"/>
        <v>0</v>
      </c>
      <c r="AY26" s="35">
        <v>100</v>
      </c>
      <c r="AZ26" s="35">
        <f t="shared" si="4"/>
        <v>0</v>
      </c>
      <c r="BA26" s="35">
        <f t="shared" si="5"/>
        <v>0</v>
      </c>
    </row>
    <row r="27" spans="1:53" ht="15" customHeight="1" x14ac:dyDescent="0.2">
      <c r="L27" s="44"/>
      <c r="AA27" s="35">
        <v>105</v>
      </c>
      <c r="AB27" s="35">
        <f t="shared" si="6"/>
        <v>42.178276747988455</v>
      </c>
      <c r="AC27" s="35">
        <f t="shared" si="7"/>
        <v>0</v>
      </c>
      <c r="AI27" s="35">
        <v>105</v>
      </c>
      <c r="AJ27" s="35">
        <f t="shared" si="0"/>
        <v>0</v>
      </c>
      <c r="AK27" s="35">
        <f t="shared" si="1"/>
        <v>0</v>
      </c>
      <c r="AQ27" s="35">
        <v>105</v>
      </c>
      <c r="AR27" s="35">
        <f t="shared" si="2"/>
        <v>0</v>
      </c>
      <c r="AS27" s="35">
        <f t="shared" si="3"/>
        <v>0</v>
      </c>
      <c r="AY27" s="35">
        <v>105</v>
      </c>
      <c r="AZ27" s="35">
        <f t="shared" si="4"/>
        <v>0</v>
      </c>
      <c r="BA27" s="35">
        <f t="shared" si="5"/>
        <v>0</v>
      </c>
    </row>
    <row r="28" spans="1:53" ht="15" customHeight="1" x14ac:dyDescent="0.2">
      <c r="AA28" s="35">
        <v>110</v>
      </c>
      <c r="AB28" s="35">
        <f t="shared" si="6"/>
        <v>42.178276747988455</v>
      </c>
      <c r="AC28" s="35">
        <f t="shared" si="7"/>
        <v>0</v>
      </c>
      <c r="AI28" s="35">
        <v>110</v>
      </c>
      <c r="AJ28" s="35">
        <f t="shared" si="0"/>
        <v>0</v>
      </c>
      <c r="AK28" s="35">
        <f t="shared" si="1"/>
        <v>0</v>
      </c>
      <c r="AQ28" s="35">
        <v>110</v>
      </c>
      <c r="AR28" s="35">
        <f t="shared" si="2"/>
        <v>0</v>
      </c>
      <c r="AS28" s="35">
        <f t="shared" si="3"/>
        <v>0</v>
      </c>
      <c r="AY28" s="35">
        <v>110</v>
      </c>
      <c r="AZ28" s="35">
        <f t="shared" si="4"/>
        <v>0</v>
      </c>
      <c r="BA28" s="35">
        <f t="shared" si="5"/>
        <v>0</v>
      </c>
    </row>
    <row r="29" spans="1:53" ht="15" customHeight="1" x14ac:dyDescent="0.2">
      <c r="AA29" s="35">
        <v>115</v>
      </c>
      <c r="AB29" s="35">
        <f t="shared" si="6"/>
        <v>42.178276747988455</v>
      </c>
      <c r="AC29" s="35">
        <f t="shared" si="7"/>
        <v>0</v>
      </c>
      <c r="AI29" s="35">
        <v>115</v>
      </c>
      <c r="AJ29" s="35">
        <f t="shared" si="0"/>
        <v>0</v>
      </c>
      <c r="AK29" s="35">
        <f t="shared" si="1"/>
        <v>0</v>
      </c>
      <c r="AQ29" s="35">
        <v>115</v>
      </c>
      <c r="AR29" s="35">
        <f t="shared" si="2"/>
        <v>0</v>
      </c>
      <c r="AS29" s="35">
        <f t="shared" si="3"/>
        <v>0</v>
      </c>
      <c r="AY29" s="35">
        <v>115</v>
      </c>
      <c r="AZ29" s="35">
        <f t="shared" si="4"/>
        <v>0</v>
      </c>
      <c r="BA29" s="35">
        <f t="shared" si="5"/>
        <v>0</v>
      </c>
    </row>
    <row r="30" spans="1:53" ht="15.6" customHeight="1" x14ac:dyDescent="0.2">
      <c r="AA30" s="35">
        <v>120</v>
      </c>
      <c r="AB30" s="35">
        <f t="shared" si="6"/>
        <v>42.178276747988455</v>
      </c>
      <c r="AC30" s="35">
        <f t="shared" si="7"/>
        <v>0</v>
      </c>
      <c r="AI30" s="35">
        <v>120</v>
      </c>
      <c r="AJ30" s="35">
        <f t="shared" si="0"/>
        <v>0</v>
      </c>
      <c r="AK30" s="35">
        <f t="shared" si="1"/>
        <v>0</v>
      </c>
      <c r="AQ30" s="35">
        <v>120</v>
      </c>
      <c r="AR30" s="35">
        <f t="shared" si="2"/>
        <v>0</v>
      </c>
      <c r="AS30" s="35">
        <f t="shared" si="3"/>
        <v>0</v>
      </c>
      <c r="AY30" s="35">
        <v>120</v>
      </c>
      <c r="AZ30" s="35">
        <f t="shared" si="4"/>
        <v>0</v>
      </c>
      <c r="BA30" s="35">
        <f t="shared" si="5"/>
        <v>0</v>
      </c>
    </row>
    <row r="31" spans="1:53" ht="15" customHeight="1" x14ac:dyDescent="0.2">
      <c r="AA31" s="35">
        <v>125</v>
      </c>
      <c r="AB31" s="35">
        <f t="shared" si="6"/>
        <v>42.178276747988455</v>
      </c>
      <c r="AC31" s="35">
        <f t="shared" si="7"/>
        <v>0</v>
      </c>
      <c r="AI31" s="35">
        <v>125</v>
      </c>
      <c r="AJ31" s="35">
        <f t="shared" si="0"/>
        <v>0</v>
      </c>
      <c r="AK31" s="35">
        <f t="shared" si="1"/>
        <v>0</v>
      </c>
      <c r="AQ31" s="35">
        <v>125</v>
      </c>
      <c r="AR31" s="35">
        <f t="shared" si="2"/>
        <v>0</v>
      </c>
      <c r="AS31" s="35">
        <f t="shared" si="3"/>
        <v>0</v>
      </c>
      <c r="AY31" s="35">
        <v>125</v>
      </c>
      <c r="AZ31" s="35">
        <f t="shared" si="4"/>
        <v>0</v>
      </c>
      <c r="BA31" s="35">
        <f t="shared" si="5"/>
        <v>0</v>
      </c>
    </row>
    <row r="32" spans="1:53" ht="15" customHeight="1" x14ac:dyDescent="0.2">
      <c r="AA32" s="35">
        <v>130</v>
      </c>
      <c r="AB32" s="35">
        <f t="shared" si="6"/>
        <v>42.178276747988455</v>
      </c>
      <c r="AC32" s="35">
        <f t="shared" si="7"/>
        <v>0</v>
      </c>
      <c r="AI32" s="35">
        <v>130</v>
      </c>
      <c r="AJ32" s="35">
        <f t="shared" si="0"/>
        <v>0</v>
      </c>
      <c r="AK32" s="35">
        <f t="shared" si="1"/>
        <v>0</v>
      </c>
      <c r="AQ32" s="35">
        <v>130</v>
      </c>
      <c r="AR32" s="35">
        <f t="shared" si="2"/>
        <v>0</v>
      </c>
      <c r="AS32" s="35">
        <f t="shared" si="3"/>
        <v>0</v>
      </c>
      <c r="AY32" s="35">
        <v>130</v>
      </c>
      <c r="AZ32" s="35">
        <f t="shared" si="4"/>
        <v>0</v>
      </c>
      <c r="BA32" s="35">
        <f t="shared" si="5"/>
        <v>0</v>
      </c>
    </row>
    <row r="33" spans="1:53" ht="15" customHeight="1" x14ac:dyDescent="0.2">
      <c r="AA33" s="35">
        <v>135</v>
      </c>
      <c r="AB33" s="35">
        <f t="shared" si="6"/>
        <v>42.178276747988455</v>
      </c>
      <c r="AC33" s="35">
        <f t="shared" si="7"/>
        <v>0</v>
      </c>
      <c r="AI33" s="35">
        <v>135</v>
      </c>
      <c r="AJ33" s="35">
        <f t="shared" si="0"/>
        <v>0</v>
      </c>
      <c r="AK33" s="35">
        <f t="shared" si="1"/>
        <v>0</v>
      </c>
      <c r="AQ33" s="35">
        <v>135</v>
      </c>
      <c r="AR33" s="35">
        <f t="shared" si="2"/>
        <v>0</v>
      </c>
      <c r="AS33" s="35">
        <f t="shared" si="3"/>
        <v>0</v>
      </c>
      <c r="AY33" s="35">
        <v>135</v>
      </c>
      <c r="AZ33" s="35">
        <f t="shared" si="4"/>
        <v>0</v>
      </c>
      <c r="BA33" s="35">
        <f t="shared" si="5"/>
        <v>0</v>
      </c>
    </row>
    <row r="34" spans="1:53" ht="15" customHeight="1" x14ac:dyDescent="0.2">
      <c r="AA34" s="35">
        <v>140</v>
      </c>
      <c r="AB34" s="35">
        <f t="shared" si="6"/>
        <v>42.178276747988455</v>
      </c>
      <c r="AC34" s="35">
        <f t="shared" si="7"/>
        <v>0</v>
      </c>
      <c r="AI34" s="35">
        <v>140</v>
      </c>
      <c r="AJ34" s="35">
        <f t="shared" si="0"/>
        <v>0</v>
      </c>
      <c r="AK34" s="35">
        <f t="shared" si="1"/>
        <v>0</v>
      </c>
      <c r="AQ34" s="35">
        <v>140</v>
      </c>
      <c r="AR34" s="35">
        <f t="shared" si="2"/>
        <v>0</v>
      </c>
      <c r="AS34" s="35">
        <f t="shared" si="3"/>
        <v>0</v>
      </c>
      <c r="AY34" s="35">
        <v>140</v>
      </c>
      <c r="AZ34" s="35">
        <f t="shared" si="4"/>
        <v>0</v>
      </c>
      <c r="BA34" s="35">
        <f t="shared" si="5"/>
        <v>0</v>
      </c>
    </row>
    <row r="35" spans="1:53" ht="15" customHeight="1" x14ac:dyDescent="0.2">
      <c r="AA35" s="35">
        <v>145</v>
      </c>
      <c r="AB35" s="35">
        <f t="shared" si="6"/>
        <v>42.178276747988455</v>
      </c>
      <c r="AC35" s="35">
        <f t="shared" si="7"/>
        <v>0</v>
      </c>
      <c r="AI35" s="35">
        <v>145</v>
      </c>
      <c r="AJ35" s="35">
        <f t="shared" si="0"/>
        <v>0</v>
      </c>
      <c r="AK35" s="35">
        <f t="shared" si="1"/>
        <v>0</v>
      </c>
      <c r="AQ35" s="35">
        <v>145</v>
      </c>
      <c r="AR35" s="35">
        <f t="shared" si="2"/>
        <v>0</v>
      </c>
      <c r="AS35" s="35">
        <f t="shared" si="3"/>
        <v>0</v>
      </c>
      <c r="AY35" s="35">
        <v>145</v>
      </c>
      <c r="AZ35" s="35">
        <f t="shared" si="4"/>
        <v>0</v>
      </c>
      <c r="BA35" s="35">
        <f t="shared" si="5"/>
        <v>0</v>
      </c>
    </row>
    <row r="36" spans="1:53" ht="15" customHeight="1" x14ac:dyDescent="0.2">
      <c r="AA36" s="35">
        <v>150</v>
      </c>
      <c r="AB36" s="35">
        <f t="shared" si="6"/>
        <v>42.178276747988455</v>
      </c>
      <c r="AC36" s="35">
        <f t="shared" si="7"/>
        <v>0</v>
      </c>
      <c r="AI36" s="35">
        <v>150</v>
      </c>
      <c r="AJ36" s="35">
        <f t="shared" si="0"/>
        <v>0</v>
      </c>
      <c r="AK36" s="35">
        <f t="shared" si="1"/>
        <v>0</v>
      </c>
      <c r="AQ36" s="35">
        <v>150</v>
      </c>
      <c r="AR36" s="35">
        <f t="shared" si="2"/>
        <v>0</v>
      </c>
      <c r="AS36" s="35">
        <f t="shared" si="3"/>
        <v>0</v>
      </c>
      <c r="AY36" s="35">
        <v>150</v>
      </c>
      <c r="AZ36" s="35">
        <f t="shared" si="4"/>
        <v>0</v>
      </c>
      <c r="BA36" s="35">
        <f t="shared" si="5"/>
        <v>0</v>
      </c>
    </row>
    <row r="37" spans="1:53" ht="15" customHeight="1" x14ac:dyDescent="0.2">
      <c r="AA37" s="35">
        <v>155</v>
      </c>
      <c r="AB37" s="35">
        <f t="shared" si="6"/>
        <v>42.178276747988455</v>
      </c>
      <c r="AC37" s="35">
        <f t="shared" si="7"/>
        <v>0</v>
      </c>
      <c r="AI37" s="35">
        <v>155</v>
      </c>
      <c r="AJ37" s="35">
        <f t="shared" si="0"/>
        <v>0</v>
      </c>
      <c r="AK37" s="35">
        <f t="shared" si="1"/>
        <v>0</v>
      </c>
      <c r="AQ37" s="35">
        <v>155</v>
      </c>
      <c r="AR37" s="35">
        <f t="shared" si="2"/>
        <v>0</v>
      </c>
      <c r="AS37" s="35">
        <f t="shared" si="3"/>
        <v>0</v>
      </c>
      <c r="AY37" s="35">
        <v>155</v>
      </c>
      <c r="AZ37" s="35">
        <f t="shared" si="4"/>
        <v>0</v>
      </c>
      <c r="BA37" s="35">
        <f t="shared" si="5"/>
        <v>0</v>
      </c>
    </row>
    <row r="38" spans="1:53" ht="15" customHeight="1" x14ac:dyDescent="0.2">
      <c r="AA38" s="35">
        <v>160</v>
      </c>
      <c r="AB38" s="35">
        <f t="shared" si="6"/>
        <v>42.178276747988455</v>
      </c>
      <c r="AC38" s="35">
        <f t="shared" si="7"/>
        <v>0</v>
      </c>
      <c r="AI38" s="35">
        <v>160</v>
      </c>
      <c r="AJ38" s="35">
        <f t="shared" si="0"/>
        <v>0</v>
      </c>
      <c r="AK38" s="35">
        <f t="shared" si="1"/>
        <v>0</v>
      </c>
      <c r="AQ38" s="35">
        <v>160</v>
      </c>
      <c r="AR38" s="35">
        <f t="shared" si="2"/>
        <v>0</v>
      </c>
      <c r="AS38" s="35">
        <f t="shared" si="3"/>
        <v>0</v>
      </c>
      <c r="AY38" s="35">
        <v>160</v>
      </c>
      <c r="AZ38" s="35">
        <f t="shared" si="4"/>
        <v>0</v>
      </c>
      <c r="BA38" s="35">
        <f t="shared" si="5"/>
        <v>0</v>
      </c>
    </row>
    <row r="39" spans="1:53" ht="15" customHeight="1" x14ac:dyDescent="0.2">
      <c r="AA39" s="35">
        <v>165</v>
      </c>
      <c r="AB39" s="35">
        <f t="shared" si="6"/>
        <v>42.178276747988455</v>
      </c>
      <c r="AC39" s="35">
        <f t="shared" si="7"/>
        <v>0</v>
      </c>
      <c r="AI39" s="35">
        <v>165</v>
      </c>
      <c r="AJ39" s="35">
        <f t="shared" si="0"/>
        <v>0</v>
      </c>
      <c r="AK39" s="35">
        <f t="shared" si="1"/>
        <v>0</v>
      </c>
      <c r="AQ39" s="35">
        <v>165</v>
      </c>
      <c r="AR39" s="35">
        <f t="shared" si="2"/>
        <v>0</v>
      </c>
      <c r="AS39" s="35">
        <f t="shared" si="3"/>
        <v>0</v>
      </c>
      <c r="AY39" s="35">
        <v>165</v>
      </c>
      <c r="AZ39" s="35">
        <f t="shared" si="4"/>
        <v>0</v>
      </c>
      <c r="BA39" s="35">
        <f t="shared" si="5"/>
        <v>0</v>
      </c>
    </row>
    <row r="40" spans="1:53" ht="15" customHeight="1" x14ac:dyDescent="0.2">
      <c r="AA40" s="35">
        <v>170</v>
      </c>
      <c r="AB40" s="35">
        <f t="shared" si="6"/>
        <v>42.178276747988455</v>
      </c>
      <c r="AC40" s="35">
        <f t="shared" si="7"/>
        <v>0</v>
      </c>
      <c r="AI40" s="35">
        <v>170</v>
      </c>
      <c r="AJ40" s="35">
        <f t="shared" si="0"/>
        <v>0</v>
      </c>
      <c r="AK40" s="35">
        <f t="shared" si="1"/>
        <v>0</v>
      </c>
      <c r="AQ40" s="35">
        <v>170</v>
      </c>
      <c r="AR40" s="35">
        <f t="shared" si="2"/>
        <v>0</v>
      </c>
      <c r="AS40" s="35">
        <f t="shared" si="3"/>
        <v>0</v>
      </c>
      <c r="AY40" s="35">
        <v>170</v>
      </c>
      <c r="AZ40" s="35">
        <f t="shared" si="4"/>
        <v>0</v>
      </c>
      <c r="BA40" s="35">
        <f t="shared" si="5"/>
        <v>0</v>
      </c>
    </row>
    <row r="41" spans="1:53" ht="15" customHeight="1" x14ac:dyDescent="0.2">
      <c r="AA41" s="35">
        <v>175</v>
      </c>
      <c r="AB41" s="35">
        <f t="shared" si="6"/>
        <v>42.178276747988455</v>
      </c>
      <c r="AC41" s="35">
        <f t="shared" si="7"/>
        <v>0</v>
      </c>
      <c r="AI41" s="35">
        <v>175</v>
      </c>
      <c r="AJ41" s="35">
        <f t="shared" si="0"/>
        <v>0</v>
      </c>
      <c r="AK41" s="35">
        <f t="shared" si="1"/>
        <v>0</v>
      </c>
      <c r="AQ41" s="35">
        <v>175</v>
      </c>
      <c r="AR41" s="35">
        <f t="shared" si="2"/>
        <v>0</v>
      </c>
      <c r="AS41" s="35">
        <f t="shared" si="3"/>
        <v>0</v>
      </c>
      <c r="AY41" s="35">
        <v>175</v>
      </c>
      <c r="AZ41" s="35">
        <f t="shared" si="4"/>
        <v>0</v>
      </c>
      <c r="BA41" s="35">
        <f t="shared" si="5"/>
        <v>0</v>
      </c>
    </row>
    <row r="42" spans="1:53" ht="15" customHeight="1" x14ac:dyDescent="0.25">
      <c r="D42" s="53"/>
      <c r="E42" s="53"/>
      <c r="F42" s="53"/>
      <c r="G42" s="53"/>
      <c r="K42" s="53"/>
      <c r="AA42" s="35">
        <v>180</v>
      </c>
      <c r="AB42" s="35">
        <f t="shared" si="6"/>
        <v>42.178276747988455</v>
      </c>
      <c r="AC42" s="35">
        <f t="shared" si="7"/>
        <v>0</v>
      </c>
      <c r="AI42" s="35">
        <v>180</v>
      </c>
      <c r="AJ42" s="35">
        <f t="shared" si="0"/>
        <v>0</v>
      </c>
      <c r="AK42" s="35">
        <f t="shared" si="1"/>
        <v>0</v>
      </c>
      <c r="AQ42" s="35">
        <v>180</v>
      </c>
      <c r="AR42" s="35">
        <f t="shared" si="2"/>
        <v>0</v>
      </c>
      <c r="AS42" s="35">
        <f t="shared" si="3"/>
        <v>0</v>
      </c>
      <c r="AY42" s="35">
        <v>180</v>
      </c>
      <c r="AZ42" s="35">
        <f t="shared" si="4"/>
        <v>0</v>
      </c>
      <c r="BA42" s="35">
        <f t="shared" si="5"/>
        <v>0</v>
      </c>
    </row>
    <row r="43" spans="1:53" ht="15.75" x14ac:dyDescent="0.25">
      <c r="D43" s="53"/>
      <c r="E43" s="53"/>
      <c r="F43" s="53"/>
      <c r="G43" s="53"/>
      <c r="H43" s="53"/>
      <c r="I43" s="53"/>
      <c r="J43" s="53"/>
      <c r="K43" s="53"/>
    </row>
    <row r="44" spans="1:53" ht="15.75" x14ac:dyDescent="0.25">
      <c r="B44" s="53"/>
      <c r="C44" s="53"/>
      <c r="D44" s="54"/>
      <c r="E44" s="53"/>
      <c r="F44" s="53"/>
      <c r="G44" s="53"/>
      <c r="H44" s="53"/>
      <c r="I44" s="53"/>
      <c r="J44" s="53"/>
      <c r="K44" s="53"/>
    </row>
    <row r="45" spans="1:53" ht="15.75" x14ac:dyDescent="0.25">
      <c r="B45" s="53"/>
      <c r="C45" s="53"/>
      <c r="D45" s="54"/>
    </row>
    <row r="46" spans="1:53" ht="43.5" customHeight="1" x14ac:dyDescent="0.25">
      <c r="B46" s="53"/>
      <c r="C46" s="53"/>
      <c r="D46" s="54"/>
      <c r="K46" s="53"/>
      <c r="N46" s="27" t="s">
        <v>34</v>
      </c>
      <c r="O46" s="27" t="s">
        <v>35</v>
      </c>
      <c r="P46" s="66" t="s">
        <v>36</v>
      </c>
      <c r="Q46" s="66"/>
    </row>
    <row r="47" spans="1:53" ht="16.5" customHeight="1" x14ac:dyDescent="0.25">
      <c r="A47" s="53"/>
      <c r="B47" s="53"/>
      <c r="C47" s="53"/>
      <c r="D47" s="54"/>
      <c r="E47" s="55"/>
      <c r="F47" s="53"/>
      <c r="G47" s="53"/>
      <c r="H47" s="53"/>
      <c r="I47" s="53"/>
      <c r="J47" s="53"/>
      <c r="K47" s="53"/>
      <c r="L47" s="53"/>
      <c r="N47" s="48"/>
      <c r="O47" s="48"/>
      <c r="P47" s="67"/>
      <c r="Q47" s="67"/>
      <c r="W47" s="35">
        <v>1</v>
      </c>
      <c r="AF47" s="35" t="s">
        <v>37</v>
      </c>
      <c r="AG47" s="35" t="s">
        <v>38</v>
      </c>
      <c r="AH47" s="35" t="s">
        <v>39</v>
      </c>
      <c r="AL47" s="35">
        <v>4</v>
      </c>
    </row>
    <row r="48" spans="1:53" ht="16.5" customHeight="1" x14ac:dyDescent="0.25">
      <c r="A48" s="53"/>
      <c r="L48" s="53"/>
      <c r="N48" s="48"/>
      <c r="O48" s="48"/>
      <c r="P48" s="67"/>
      <c r="Q48" s="67"/>
      <c r="AF48" s="35">
        <f>N47*1000</f>
        <v>0</v>
      </c>
      <c r="AG48" s="35">
        <f>O47*1000</f>
        <v>0</v>
      </c>
      <c r="AH48" s="35">
        <f>P47*1000</f>
        <v>0</v>
      </c>
      <c r="AV48" s="35" t="s">
        <v>40</v>
      </c>
      <c r="AW48" s="35" t="s">
        <v>41</v>
      </c>
      <c r="AX48" s="35" t="s">
        <v>42</v>
      </c>
      <c r="AY48" s="35" t="s">
        <v>43</v>
      </c>
    </row>
    <row r="49" spans="1:52" ht="16.5" customHeight="1" x14ac:dyDescent="0.25">
      <c r="A49" s="53"/>
      <c r="L49" s="53"/>
      <c r="N49" s="48"/>
      <c r="O49" s="48"/>
      <c r="P49" s="67"/>
      <c r="Q49" s="67"/>
      <c r="AF49" s="35">
        <f>N48*1000</f>
        <v>0</v>
      </c>
      <c r="AG49" s="35">
        <f t="shared" ref="AF49:AH51" si="11">O48*1000</f>
        <v>0</v>
      </c>
      <c r="AH49" s="35">
        <f t="shared" si="11"/>
        <v>0</v>
      </c>
      <c r="AP49" s="35" t="s">
        <v>44</v>
      </c>
      <c r="AQ49" s="35">
        <f>O57</f>
        <v>0</v>
      </c>
      <c r="AU49" s="35" t="str">
        <f>CONCATENATE(ROUND(AV49,2)," МПа")</f>
        <v>0 МПа</v>
      </c>
      <c r="AV49" s="35">
        <f>N47</f>
        <v>0</v>
      </c>
      <c r="AW49" s="35" t="e">
        <f ca="1">2*(AV49+AQ49/TAN(RADIANS(AQ50)))*SIN(RADIANS(AQ50))/(1-SIN(RADIANS(AQ50)))+AZ49</f>
        <v>#DIV/0!</v>
      </c>
      <c r="AX49" s="35" t="e">
        <f ca="1">AW49+AV49</f>
        <v>#DIV/0!</v>
      </c>
      <c r="AY49" s="35" t="e">
        <f ca="1">AX49*1000</f>
        <v>#DIV/0!</v>
      </c>
      <c r="AZ49" s="35">
        <f ca="1">-AZ50-AZ51</f>
        <v>-0.03</v>
      </c>
    </row>
    <row r="50" spans="1:52" ht="16.5" customHeight="1" x14ac:dyDescent="0.25">
      <c r="A50" s="53"/>
      <c r="L50" s="53"/>
      <c r="N50" s="56">
        <f>J63</f>
        <v>4.2178276747988457E-2</v>
      </c>
      <c r="O50" s="57">
        <f>MAX(F85:F553)+N50</f>
        <v>4.2178276747988457E-2</v>
      </c>
      <c r="Q50" s="26"/>
      <c r="AF50" s="35">
        <f>N49*1000</f>
        <v>0</v>
      </c>
      <c r="AG50" s="35">
        <f t="shared" si="11"/>
        <v>0</v>
      </c>
      <c r="AH50" s="35">
        <f t="shared" si="11"/>
        <v>0</v>
      </c>
      <c r="AP50" s="35" t="s">
        <v>45</v>
      </c>
      <c r="AQ50" s="35">
        <f>O56</f>
        <v>0</v>
      </c>
      <c r="AU50" s="35" t="str">
        <f>CONCATENATE(ROUND(AV50,2)," МПа")</f>
        <v>0 МПа</v>
      </c>
      <c r="AV50" s="35">
        <f>N48</f>
        <v>0</v>
      </c>
      <c r="AW50" s="35" t="e">
        <f ca="1">2*(AV50+AQ49/TAN(RADIANS(AQ50)))*SIN(RADIANS(AQ50))/(1-SIN(RADIANS(AQ50)))+AZ50</f>
        <v>#DIV/0!</v>
      </c>
      <c r="AX50" s="35" t="e">
        <f ca="1">AW50+AV50</f>
        <v>#DIV/0!</v>
      </c>
      <c r="AY50" s="35" t="e">
        <f ca="1">AX50*1000</f>
        <v>#DIV/0!</v>
      </c>
      <c r="AZ50" s="35">
        <f ca="1">RANDBETWEEN(-3,3)*0.01</f>
        <v>0.03</v>
      </c>
    </row>
    <row r="51" spans="1:52" ht="16.5" customHeight="1" x14ac:dyDescent="0.25">
      <c r="A51" s="53"/>
      <c r="L51" s="53"/>
      <c r="M51" s="1"/>
      <c r="N51" s="1"/>
      <c r="O51" s="1"/>
      <c r="P51" s="1"/>
      <c r="Q51" s="30"/>
      <c r="R51" s="1"/>
      <c r="S51" s="1"/>
      <c r="T51" s="1"/>
      <c r="U51" s="1"/>
      <c r="AF51" s="35">
        <f t="shared" si="11"/>
        <v>42.178276747988455</v>
      </c>
      <c r="AG51" s="35">
        <f t="shared" si="11"/>
        <v>42.178276747988455</v>
      </c>
      <c r="AH51" s="35">
        <f t="shared" si="11"/>
        <v>0</v>
      </c>
      <c r="AP51" s="35" t="s">
        <v>46</v>
      </c>
      <c r="AQ51" s="35">
        <f>D63</f>
        <v>14.886450616937111</v>
      </c>
      <c r="AU51" s="35" t="str">
        <f>CONCATENATE(ROUND(AV51,2)," МПа")</f>
        <v>0 МПа</v>
      </c>
      <c r="AV51" s="35">
        <f>N49</f>
        <v>0</v>
      </c>
      <c r="AW51" s="35" t="e">
        <f ca="1">2*(AV51+AQ49/TAN(RADIANS(AQ50)))*SIN(RADIANS(AQ50))/(1-SIN(RADIANS(AQ50)))+AZ51</f>
        <v>#DIV/0!</v>
      </c>
      <c r="AX51" s="35" t="e">
        <f ca="1">AW51+AV51</f>
        <v>#DIV/0!</v>
      </c>
      <c r="AY51" s="35" t="e">
        <f ca="1">AX51*1000</f>
        <v>#DIV/0!</v>
      </c>
      <c r="AZ51" s="35">
        <f ca="1">RANDBETWEEN(-3,3)*0.01</f>
        <v>0</v>
      </c>
    </row>
    <row r="52" spans="1:52" ht="16.5" customHeight="1" x14ac:dyDescent="0.25">
      <c r="A52" s="53"/>
      <c r="L52" s="53"/>
      <c r="M52" s="1"/>
      <c r="U52" s="1"/>
      <c r="AF52" s="35" t="s">
        <v>48</v>
      </c>
      <c r="AG52" s="35">
        <v>0</v>
      </c>
      <c r="AH52" s="35">
        <f>AG50</f>
        <v>0</v>
      </c>
    </row>
    <row r="53" spans="1:52" ht="16.5" customHeight="1" x14ac:dyDescent="0.25">
      <c r="L53" s="53"/>
      <c r="M53" s="1"/>
      <c r="U53" s="1"/>
      <c r="AF53" s="35" t="s">
        <v>50</v>
      </c>
      <c r="AG53" s="35">
        <f>AQ49*1000</f>
        <v>0</v>
      </c>
      <c r="AH53" s="35">
        <f>((AH52)*TAN(RADIANS(AQ50))+AQ49*1000)</f>
        <v>0</v>
      </c>
      <c r="AJ53" s="35" t="s">
        <v>51</v>
      </c>
      <c r="AK53" s="35" t="s">
        <v>52</v>
      </c>
    </row>
    <row r="54" spans="1:52" ht="16.5" customHeight="1" x14ac:dyDescent="0.25">
      <c r="L54" s="53"/>
      <c r="M54" s="1"/>
      <c r="U54" s="1"/>
      <c r="AJ54" s="35">
        <f>AQ49*1000</f>
        <v>0</v>
      </c>
      <c r="AK54" s="35">
        <f>AQ50</f>
        <v>0</v>
      </c>
    </row>
    <row r="55" spans="1:52" ht="15" customHeight="1" x14ac:dyDescent="0.25">
      <c r="N55" s="28" t="s">
        <v>47</v>
      </c>
      <c r="O55" s="1"/>
      <c r="P55" s="1"/>
      <c r="Q55" s="1"/>
      <c r="R55" s="1"/>
      <c r="S55" s="1"/>
      <c r="T55" s="1"/>
    </row>
    <row r="56" spans="1:52" ht="15" customHeight="1" x14ac:dyDescent="0.25">
      <c r="N56" s="29" t="s">
        <v>49</v>
      </c>
      <c r="O56" s="31"/>
      <c r="P56" s="1"/>
      <c r="Q56" s="1"/>
      <c r="R56" s="1"/>
      <c r="S56" s="1"/>
      <c r="T56" s="1"/>
    </row>
    <row r="57" spans="1:52" ht="15" customHeight="1" x14ac:dyDescent="0.25">
      <c r="N57" s="29" t="s">
        <v>53</v>
      </c>
      <c r="O57" s="49"/>
      <c r="P57" s="1"/>
      <c r="Q57" s="1"/>
      <c r="R57" s="1"/>
      <c r="S57" s="1"/>
      <c r="T57" s="1"/>
    </row>
    <row r="59" spans="1:52" ht="15.75" x14ac:dyDescent="0.25">
      <c r="L59" s="53"/>
    </row>
    <row r="60" spans="1:52" ht="15.75" x14ac:dyDescent="0.25">
      <c r="L60" s="53"/>
    </row>
    <row r="61" spans="1:52" x14ac:dyDescent="0.2">
      <c r="L61" s="6"/>
    </row>
    <row r="62" spans="1:52" ht="15.75" x14ac:dyDescent="0.25">
      <c r="A62" s="53"/>
      <c r="C62" s="53" t="s">
        <v>69</v>
      </c>
      <c r="D62" s="58">
        <v>0.84356553495976916</v>
      </c>
      <c r="E62" s="53" t="s">
        <v>73</v>
      </c>
      <c r="G62" s="54"/>
      <c r="J62" s="60">
        <v>4.2178276747988457E-2</v>
      </c>
      <c r="K62" s="61"/>
      <c r="L62" s="6"/>
    </row>
    <row r="63" spans="1:52" ht="15.75" x14ac:dyDescent="0.25">
      <c r="A63" s="53"/>
      <c r="C63" s="54" t="s">
        <v>70</v>
      </c>
      <c r="D63" s="59">
        <f>A85/B85</f>
        <v>14.886450616937111</v>
      </c>
      <c r="E63" s="53" t="s">
        <v>74</v>
      </c>
      <c r="F63" s="53"/>
      <c r="G63" s="53"/>
      <c r="H63" s="53"/>
      <c r="J63" s="60">
        <v>4.2178276747988457E-2</v>
      </c>
      <c r="K63" s="60">
        <v>6.7485242796781544E-2</v>
      </c>
      <c r="L63" s="9"/>
    </row>
    <row r="64" spans="1:52" ht="15.75" x14ac:dyDescent="0.25">
      <c r="C64" s="54" t="s">
        <v>71</v>
      </c>
      <c r="D64" s="59">
        <f>D85/E85</f>
        <v>10.06139320975862</v>
      </c>
      <c r="E64" s="53" t="s">
        <v>75</v>
      </c>
      <c r="F64" s="53"/>
      <c r="G64" s="53"/>
      <c r="H64" s="53"/>
      <c r="J64" s="60">
        <v>0.10061393209758621</v>
      </c>
      <c r="K64" s="61"/>
      <c r="L64" s="45"/>
    </row>
    <row r="65" spans="1:21" ht="15.75" x14ac:dyDescent="0.25">
      <c r="B65" s="54"/>
      <c r="C65" s="54" t="s">
        <v>72</v>
      </c>
      <c r="E65" s="53" t="s">
        <v>76</v>
      </c>
      <c r="J65" s="60">
        <f>D85</f>
        <v>5.0306966048793103E-2</v>
      </c>
      <c r="K65" s="61"/>
      <c r="L65" s="43"/>
    </row>
    <row r="66" spans="1:21" x14ac:dyDescent="0.2">
      <c r="L66" s="43"/>
    </row>
    <row r="67" spans="1:21" x14ac:dyDescent="0.2">
      <c r="L67" s="43"/>
    </row>
    <row r="68" spans="1:21" x14ac:dyDescent="0.2">
      <c r="L68" s="43"/>
    </row>
    <row r="69" spans="1:21" x14ac:dyDescent="0.2">
      <c r="L69" s="43"/>
    </row>
    <row r="70" spans="1:21" x14ac:dyDescent="0.2">
      <c r="A70" s="43"/>
      <c r="L70" s="43"/>
    </row>
    <row r="71" spans="1:21" x14ac:dyDescent="0.2">
      <c r="L71" s="43"/>
    </row>
    <row r="72" spans="1:21" x14ac:dyDescent="0.2">
      <c r="L72" s="43"/>
    </row>
    <row r="73" spans="1:21" ht="15.75" x14ac:dyDescent="0.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43"/>
    </row>
    <row r="74" spans="1:21" ht="15.75" x14ac:dyDescent="0.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43"/>
    </row>
    <row r="75" spans="1:21" ht="15.75" x14ac:dyDescent="0.25">
      <c r="A75" s="53"/>
      <c r="B75" s="7"/>
      <c r="C75" s="8"/>
      <c r="D75" s="7"/>
      <c r="E75" s="7"/>
      <c r="F75" s="7"/>
      <c r="G75" s="7"/>
      <c r="H75" s="7"/>
      <c r="I75" s="9"/>
      <c r="J75" s="9"/>
      <c r="K75" s="6"/>
      <c r="L75" s="43"/>
      <c r="M75" s="9"/>
      <c r="N75" s="7"/>
      <c r="O75" s="8"/>
      <c r="P75" s="7"/>
      <c r="Q75" s="7"/>
      <c r="R75" s="7"/>
      <c r="S75" s="7"/>
      <c r="T75" s="9"/>
    </row>
    <row r="76" spans="1:21" ht="15.75" x14ac:dyDescent="0.25">
      <c r="A76" s="53"/>
      <c r="B76" s="7" t="s">
        <v>54</v>
      </c>
      <c r="C76" s="8"/>
      <c r="D76" s="7"/>
      <c r="E76" s="7"/>
      <c r="F76" s="7"/>
      <c r="G76" s="7"/>
      <c r="H76" s="7"/>
      <c r="I76" s="7" t="s">
        <v>55</v>
      </c>
      <c r="J76" s="9"/>
      <c r="K76" s="6"/>
      <c r="L76" s="43"/>
      <c r="M76" s="9"/>
      <c r="N76" s="7" t="s">
        <v>54</v>
      </c>
      <c r="O76" s="8"/>
      <c r="P76" s="7"/>
      <c r="Q76" s="7"/>
      <c r="R76" s="7"/>
      <c r="S76" s="7"/>
      <c r="T76" s="7" t="s">
        <v>55</v>
      </c>
    </row>
    <row r="77" spans="1:21" x14ac:dyDescent="0.2">
      <c r="A77" s="9"/>
      <c r="B77" s="9"/>
      <c r="C77" s="7"/>
      <c r="D77" s="7"/>
      <c r="E77" s="7"/>
      <c r="F77" s="7"/>
      <c r="G77" s="7"/>
      <c r="H77" s="7"/>
      <c r="I77" s="9"/>
      <c r="J77" s="9"/>
      <c r="K77" s="9"/>
      <c r="L77" s="43"/>
      <c r="M77" s="9"/>
      <c r="N77" s="9"/>
      <c r="O77" s="7"/>
      <c r="P77" s="7"/>
      <c r="Q77" s="7"/>
      <c r="R77" s="7"/>
      <c r="S77" s="7"/>
      <c r="T77" s="7"/>
      <c r="U77" s="9"/>
    </row>
    <row r="78" spans="1:21" x14ac:dyDescent="0.2">
      <c r="A78" s="9"/>
      <c r="L78" s="43"/>
    </row>
    <row r="79" spans="1:21" x14ac:dyDescent="0.2">
      <c r="A79" s="9"/>
      <c r="L79" s="43"/>
    </row>
    <row r="80" spans="1:21" x14ac:dyDescent="0.2">
      <c r="A80" s="63" t="s">
        <v>56</v>
      </c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43"/>
      <c r="M80" s="63" t="s">
        <v>57</v>
      </c>
      <c r="N80" s="64"/>
      <c r="O80" s="64"/>
      <c r="P80" s="64"/>
      <c r="Q80" s="64"/>
      <c r="R80" s="64"/>
      <c r="S80" s="64"/>
      <c r="T80" s="64"/>
      <c r="U80" s="64"/>
    </row>
    <row r="81" spans="1:22" x14ac:dyDescent="0.2">
      <c r="A81" s="70" t="s">
        <v>58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43"/>
      <c r="M81" s="70" t="s">
        <v>58</v>
      </c>
      <c r="N81" s="64"/>
      <c r="O81" s="64"/>
      <c r="P81" s="64"/>
      <c r="Q81" s="64"/>
      <c r="R81" s="64"/>
      <c r="S81" s="64"/>
      <c r="T81" s="64"/>
      <c r="U81" s="64"/>
    </row>
    <row r="82" spans="1:22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</row>
    <row r="83" spans="1:22" ht="18.75" customHeight="1" x14ac:dyDescent="0.2">
      <c r="A83" s="35" t="s">
        <v>67</v>
      </c>
      <c r="D83" s="35" t="s">
        <v>77</v>
      </c>
      <c r="F83" s="35" t="s">
        <v>81</v>
      </c>
      <c r="J83" s="35" t="s">
        <v>82</v>
      </c>
      <c r="M83" s="35" t="s">
        <v>83</v>
      </c>
      <c r="P83" s="35" t="s">
        <v>84</v>
      </c>
    </row>
    <row r="84" spans="1:22" x14ac:dyDescent="0.2">
      <c r="A84" s="35" t="s">
        <v>61</v>
      </c>
      <c r="B84" s="35" t="s">
        <v>62</v>
      </c>
      <c r="D84" s="35" t="s">
        <v>59</v>
      </c>
      <c r="E84" s="35" t="s">
        <v>60</v>
      </c>
      <c r="F84" s="35" t="s">
        <v>63</v>
      </c>
      <c r="G84" s="35" t="s">
        <v>64</v>
      </c>
      <c r="H84" s="35" t="s">
        <v>85</v>
      </c>
      <c r="J84" s="35" t="s">
        <v>65</v>
      </c>
      <c r="K84" s="35" t="s">
        <v>66</v>
      </c>
      <c r="L84" s="35" t="s">
        <v>86</v>
      </c>
      <c r="M84" s="35" t="s">
        <v>65</v>
      </c>
      <c r="N84" s="35" t="s">
        <v>66</v>
      </c>
      <c r="O84" s="35" t="s">
        <v>87</v>
      </c>
      <c r="P84" s="35" t="s">
        <v>65</v>
      </c>
      <c r="Q84" s="35" t="s">
        <v>66</v>
      </c>
      <c r="R84" s="35" t="s">
        <v>88</v>
      </c>
    </row>
    <row r="85" spans="1:22" x14ac:dyDescent="0.2">
      <c r="A85" s="35">
        <f>K63-J62</f>
        <v>2.5306966048793088E-2</v>
      </c>
      <c r="B85" s="35">
        <v>1.6999999999999999E-3</v>
      </c>
      <c r="D85" s="35">
        <v>5.0306966048793103E-2</v>
      </c>
      <c r="E85" s="35">
        <v>5.0000000000000001E-3</v>
      </c>
    </row>
    <row r="87" spans="1:22" x14ac:dyDescent="0.2">
      <c r="A87" s="35" t="s">
        <v>78</v>
      </c>
      <c r="D87" s="35" t="s">
        <v>79</v>
      </c>
    </row>
    <row r="88" spans="1:22" x14ac:dyDescent="0.2">
      <c r="A88" s="35">
        <f>J63-J62</f>
        <v>0</v>
      </c>
      <c r="B88" s="35">
        <v>0</v>
      </c>
      <c r="D88" s="35">
        <f>J64</f>
        <v>0.10061393209758621</v>
      </c>
      <c r="E88" s="35">
        <v>0</v>
      </c>
    </row>
    <row r="89" spans="1:22" x14ac:dyDescent="0.2">
      <c r="A89" s="35">
        <f>A85</f>
        <v>2.5306966048793088E-2</v>
      </c>
      <c r="B89" s="35">
        <f>B85</f>
        <v>1.6999999999999999E-3</v>
      </c>
      <c r="D89" s="35">
        <f>J64</f>
        <v>0.10061393209758621</v>
      </c>
      <c r="E89" s="35">
        <f>MAX(G85:G20000)</f>
        <v>0</v>
      </c>
    </row>
    <row r="90" spans="1:22" ht="15" customHeight="1" x14ac:dyDescent="0.2">
      <c r="A90" s="35">
        <f>J64*0.9</f>
        <v>9.0552538887827591E-2</v>
      </c>
      <c r="B90" s="35">
        <f>_xlfn.FORECAST.LINEAR(A90,B88:B89,A88:A89)</f>
        <v>6.0828831007440501E-3</v>
      </c>
    </row>
    <row r="91" spans="1:22" x14ac:dyDescent="0.2">
      <c r="D91" s="35" t="s">
        <v>80</v>
      </c>
    </row>
    <row r="92" spans="1:22" x14ac:dyDescent="0.2">
      <c r="D92" s="35">
        <f>J65</f>
        <v>5.0306966048793103E-2</v>
      </c>
      <c r="E92" s="35">
        <v>0</v>
      </c>
    </row>
    <row r="93" spans="1:22" x14ac:dyDescent="0.2">
      <c r="D93" s="35">
        <f>J65</f>
        <v>5.0306966048793103E-2</v>
      </c>
      <c r="E93" s="35">
        <f>MAX(G85:G20000)</f>
        <v>0</v>
      </c>
    </row>
    <row r="97" spans="1:2" ht="15" customHeight="1" x14ac:dyDescent="0.2">
      <c r="A97" s="35" t="s">
        <v>68</v>
      </c>
      <c r="B97" s="35">
        <f>(J62+A85)/J62</f>
        <v>1.6000000000000003</v>
      </c>
    </row>
    <row r="98" spans="1:2" ht="15" customHeight="1" x14ac:dyDescent="0.2"/>
    <row r="99" spans="1:2" ht="15" customHeight="1" x14ac:dyDescent="0.2"/>
    <row r="100" spans="1:2" ht="15" customHeight="1" x14ac:dyDescent="0.2"/>
    <row r="101" spans="1:2" ht="15" customHeight="1" x14ac:dyDescent="0.2"/>
    <row r="102" spans="1:2" ht="15" customHeight="1" x14ac:dyDescent="0.2"/>
    <row r="103" spans="1:2" ht="15" customHeight="1" x14ac:dyDescent="0.2"/>
    <row r="104" spans="1:2" ht="15" customHeight="1" x14ac:dyDescent="0.2"/>
    <row r="105" spans="1:2" ht="15" customHeight="1" x14ac:dyDescent="0.2"/>
    <row r="106" spans="1:2" ht="15" customHeight="1" x14ac:dyDescent="0.2"/>
    <row r="107" spans="1:2" ht="15" customHeight="1" x14ac:dyDescent="0.2"/>
    <row r="108" spans="1:2" ht="15" customHeight="1" x14ac:dyDescent="0.2"/>
    <row r="109" spans="1:2" ht="15" customHeight="1" x14ac:dyDescent="0.2"/>
    <row r="110" spans="1:2" ht="15" customHeight="1" x14ac:dyDescent="0.2"/>
    <row r="111" spans="1:2" ht="15" customHeight="1" x14ac:dyDescent="0.2"/>
    <row r="112" spans="1:2" ht="15" customHeight="1" x14ac:dyDescent="0.2"/>
    <row r="113" spans="1:2" ht="15" customHeight="1" x14ac:dyDescent="0.2"/>
    <row r="114" spans="1:2" ht="15" customHeight="1" x14ac:dyDescent="0.2"/>
    <row r="115" spans="1:2" ht="15" customHeight="1" x14ac:dyDescent="0.2">
      <c r="A115" s="52"/>
      <c r="B115" s="52"/>
    </row>
    <row r="116" spans="1:2" ht="15" customHeight="1" x14ac:dyDescent="0.2"/>
    <row r="117" spans="1:2" ht="15" customHeight="1" x14ac:dyDescent="0.2"/>
    <row r="118" spans="1:2" ht="15" customHeight="1" x14ac:dyDescent="0.2">
      <c r="A118" s="51"/>
    </row>
    <row r="119" spans="1:2" ht="15" customHeight="1" x14ac:dyDescent="0.2"/>
    <row r="120" spans="1:2" ht="15" customHeight="1" x14ac:dyDescent="0.2">
      <c r="A120" s="51"/>
    </row>
    <row r="121" spans="1:2" ht="15" customHeight="1" x14ac:dyDescent="0.2">
      <c r="A121" s="51"/>
    </row>
    <row r="122" spans="1:2" ht="15" customHeight="1" x14ac:dyDescent="0.2"/>
    <row r="123" spans="1:2" ht="15" customHeight="1" x14ac:dyDescent="0.2"/>
    <row r="124" spans="1:2" ht="15" customHeight="1" x14ac:dyDescent="0.2">
      <c r="A124" s="51"/>
      <c r="B124" s="51"/>
    </row>
    <row r="125" spans="1:2" ht="15" customHeight="1" x14ac:dyDescent="0.2"/>
    <row r="126" spans="1:2" ht="15" customHeight="1" x14ac:dyDescent="0.2"/>
    <row r="127" spans="1:2" ht="15" customHeight="1" x14ac:dyDescent="0.2">
      <c r="A127" s="50"/>
      <c r="B127" s="50"/>
    </row>
    <row r="128" spans="1:2" ht="15" customHeight="1" x14ac:dyDescent="0.2">
      <c r="A128" s="50"/>
      <c r="B128" s="50"/>
    </row>
    <row r="129" spans="1:2" ht="15" customHeight="1" x14ac:dyDescent="0.2"/>
    <row r="130" spans="1:2" ht="15" customHeight="1" x14ac:dyDescent="0.2">
      <c r="A130" s="50"/>
    </row>
    <row r="131" spans="1:2" ht="15" customHeight="1" x14ac:dyDescent="0.2">
      <c r="A131" s="50"/>
      <c r="B131" s="50"/>
    </row>
    <row r="132" spans="1:2" ht="15" customHeight="1" x14ac:dyDescent="0.2"/>
    <row r="133" spans="1:2" ht="15" customHeight="1" x14ac:dyDescent="0.2"/>
    <row r="134" spans="1:2" ht="15" customHeight="1" x14ac:dyDescent="0.2"/>
    <row r="135" spans="1:2" ht="15" customHeight="1" x14ac:dyDescent="0.2"/>
    <row r="136" spans="1:2" ht="15" customHeight="1" x14ac:dyDescent="0.2"/>
    <row r="137" spans="1:2" ht="15" customHeight="1" x14ac:dyDescent="0.2"/>
    <row r="138" spans="1:2" ht="15" customHeight="1" x14ac:dyDescent="0.2"/>
    <row r="139" spans="1:2" ht="15" customHeight="1" x14ac:dyDescent="0.2"/>
    <row r="140" spans="1:2" ht="15" customHeight="1" x14ac:dyDescent="0.2"/>
    <row r="141" spans="1:2" ht="15" customHeight="1" x14ac:dyDescent="0.2"/>
    <row r="142" spans="1:2" ht="15" customHeight="1" x14ac:dyDescent="0.2"/>
    <row r="143" spans="1:2" ht="15" customHeight="1" x14ac:dyDescent="0.2"/>
    <row r="144" spans="1:2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</sheetData>
  <mergeCells count="28">
    <mergeCell ref="A82:K82"/>
    <mergeCell ref="L82:V82"/>
    <mergeCell ref="A5:K5"/>
    <mergeCell ref="L5:V5"/>
    <mergeCell ref="P48:Q48"/>
    <mergeCell ref="P49:Q49"/>
    <mergeCell ref="A9:K9"/>
    <mergeCell ref="L9:V9"/>
    <mergeCell ref="A81:K81"/>
    <mergeCell ref="A6:K6"/>
    <mergeCell ref="A7:K7"/>
    <mergeCell ref="M81:U81"/>
    <mergeCell ref="A22:K22"/>
    <mergeCell ref="M80:U80"/>
    <mergeCell ref="A16:K16"/>
    <mergeCell ref="L16:V16"/>
    <mergeCell ref="L1:V1"/>
    <mergeCell ref="L2:V2"/>
    <mergeCell ref="L3:V3"/>
    <mergeCell ref="A1:K1"/>
    <mergeCell ref="A3:K3"/>
    <mergeCell ref="A2:K2"/>
    <mergeCell ref="A80:K80"/>
    <mergeCell ref="L22:V22"/>
    <mergeCell ref="P46:Q46"/>
    <mergeCell ref="P47:Q47"/>
    <mergeCell ref="L6:V6"/>
    <mergeCell ref="L7:V7"/>
  </mergeCells>
  <pageMargins left="0.7" right="0.7" top="0.75" bottom="0.75" header="0.3" footer="0.3"/>
  <pageSetup paperSize="9" scale="54" fitToWidth="2" orientation="portrait" horizontalDpi="1200" verticalDpi="1200" r:id="rId1"/>
  <colBreaks count="1" manualBreakCount="1">
    <brk id="11" max="9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cp:lastPrinted>2023-08-06T08:35:47Z</cp:lastPrinted>
  <dcterms:created xsi:type="dcterms:W3CDTF">2015-06-05T18:19:34Z</dcterms:created>
  <dcterms:modified xsi:type="dcterms:W3CDTF">2023-08-22T16:15:42Z</dcterms:modified>
</cp:coreProperties>
</file>