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 codeName="ЭтаКнига"/>
  <xr:revisionPtr revIDLastSave="0" documentId="13_ncr:1_{64EACAAB-CCC3-4A4E-999D-DF6ADF0D3E6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1" sheetId="6" r:id="rId1"/>
  </sheets>
  <externalReferences>
    <externalReference r:id="rId2"/>
  </externalReferences>
  <definedNames>
    <definedName name="_xlnm.Print_Area" localSheetId="0">'1'!$M$1:$V$62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2" i="6" l="1"/>
  <c r="Z50" i="6"/>
  <c r="Z49" i="6"/>
  <c r="Z48" i="6"/>
  <c r="M11" i="6"/>
  <c r="A65" i="6"/>
  <c r="E65" i="6" s="1"/>
  <c r="B65" i="6" l="1"/>
  <c r="C65" i="6"/>
  <c r="D65" i="6"/>
  <c r="AI49" i="6" l="1"/>
  <c r="Y53" i="6" s="1"/>
  <c r="AN51" i="6"/>
  <c r="AN50" i="6"/>
  <c r="AN49" i="6"/>
  <c r="AM49" i="6" s="1"/>
  <c r="AI50" i="6"/>
  <c r="AC54" i="6" s="1"/>
  <c r="X50" i="6"/>
  <c r="AN1" i="6" s="1"/>
  <c r="X49" i="6"/>
  <c r="AF1" i="6" s="1"/>
  <c r="M15" i="6"/>
  <c r="M16" i="6"/>
  <c r="M12" i="6"/>
  <c r="L66" i="6"/>
  <c r="O76" i="6" l="1"/>
  <c r="H68" i="6"/>
  <c r="H67" i="6"/>
  <c r="H66" i="6"/>
  <c r="H65" i="6"/>
  <c r="T24" i="6" l="1"/>
  <c r="T23" i="6"/>
  <c r="T22" i="6"/>
  <c r="T21" i="6"/>
  <c r="T20" i="6"/>
  <c r="O23" i="6"/>
  <c r="O22" i="6"/>
  <c r="O20" i="6"/>
  <c r="O21" i="6"/>
  <c r="I24" i="6"/>
  <c r="I23" i="6"/>
  <c r="I22" i="6"/>
  <c r="I21" i="6"/>
  <c r="I20" i="6"/>
  <c r="C23" i="6"/>
  <c r="C22" i="6"/>
  <c r="C21" i="6"/>
  <c r="C20" i="6"/>
  <c r="AR51" i="6" l="1"/>
  <c r="AO51" i="6" s="1"/>
  <c r="AM51" i="6"/>
  <c r="AR50" i="6"/>
  <c r="AO50" i="6" s="1"/>
  <c r="AM50" i="6"/>
  <c r="AR49" i="6" l="1"/>
  <c r="AO49" i="6" s="1"/>
  <c r="O66" i="6" l="1"/>
  <c r="O67" i="6"/>
  <c r="O68" i="6"/>
  <c r="O69" i="6"/>
  <c r="O70" i="6"/>
  <c r="O71" i="6"/>
  <c r="O72" i="6"/>
  <c r="O73" i="6"/>
  <c r="O74" i="6"/>
  <c r="O75" i="6"/>
  <c r="O65" i="6"/>
  <c r="L67" i="6"/>
  <c r="L68" i="6"/>
  <c r="L69" i="6"/>
  <c r="L70" i="6"/>
  <c r="L71" i="6"/>
  <c r="L72" i="6"/>
  <c r="L73" i="6"/>
  <c r="L74" i="6"/>
  <c r="L75" i="6"/>
  <c r="L76" i="6"/>
  <c r="L65" i="6"/>
  <c r="H69" i="6" l="1"/>
  <c r="H70" i="6"/>
  <c r="H71" i="6"/>
  <c r="H72" i="6"/>
  <c r="H73" i="6"/>
  <c r="H74" i="6"/>
  <c r="H75" i="6"/>
  <c r="H76" i="6"/>
  <c r="X48" i="6" l="1"/>
  <c r="X1" i="6" s="1"/>
  <c r="Y48" i="6"/>
  <c r="X2" i="6" s="1"/>
  <c r="X4" i="6" s="1"/>
  <c r="AE3" i="6" l="1"/>
  <c r="X5" i="6"/>
  <c r="AC3" i="6" s="1"/>
  <c r="AB7" i="6" l="1"/>
  <c r="AB18" i="6"/>
  <c r="AB38" i="6"/>
  <c r="AB14" i="6"/>
  <c r="AB40" i="6"/>
  <c r="AB13" i="6"/>
  <c r="AB17" i="6"/>
  <c r="AB23" i="6"/>
  <c r="AB11" i="6"/>
  <c r="AB26" i="6"/>
  <c r="AB8" i="6"/>
  <c r="AB6" i="6"/>
  <c r="AB34" i="6"/>
  <c r="AB19" i="6"/>
  <c r="AB10" i="6"/>
  <c r="AB35" i="6"/>
  <c r="AB39" i="6"/>
  <c r="AB12" i="6"/>
  <c r="AB16" i="6"/>
  <c r="AB27" i="6"/>
  <c r="AB37" i="6"/>
  <c r="AB22" i="6"/>
  <c r="AB15" i="6"/>
  <c r="AB21" i="6"/>
  <c r="AB32" i="6"/>
  <c r="AB24" i="6"/>
  <c r="AB41" i="6"/>
  <c r="AB28" i="6"/>
  <c r="AB36" i="6"/>
  <c r="AB42" i="6"/>
  <c r="AB29" i="6"/>
  <c r="AB30" i="6"/>
  <c r="AB9" i="6"/>
  <c r="AB33" i="6"/>
  <c r="AB31" i="6"/>
  <c r="AB20" i="6"/>
  <c r="AB25" i="6"/>
  <c r="AC25" i="6"/>
  <c r="AC32" i="6"/>
  <c r="AC12" i="6"/>
  <c r="AC28" i="6"/>
  <c r="AC39" i="6"/>
  <c r="AC27" i="6"/>
  <c r="AC40" i="6"/>
  <c r="AC20" i="6"/>
  <c r="AC24" i="6"/>
  <c r="AC7" i="6"/>
  <c r="AC10" i="6"/>
  <c r="AC6" i="6"/>
  <c r="AC26" i="6"/>
  <c r="AC37" i="6"/>
  <c r="AC41" i="6"/>
  <c r="AC36" i="6"/>
  <c r="AC33" i="6"/>
  <c r="AC19" i="6"/>
  <c r="AC13" i="6"/>
  <c r="AC18" i="6"/>
  <c r="AC29" i="6"/>
  <c r="AC23" i="6"/>
  <c r="AC22" i="6"/>
  <c r="AC34" i="6"/>
  <c r="AC14" i="6"/>
  <c r="AC38" i="6"/>
  <c r="AC9" i="6"/>
  <c r="AC8" i="6"/>
  <c r="AC11" i="6"/>
  <c r="AC16" i="6"/>
  <c r="AC17" i="6"/>
  <c r="AC30" i="6"/>
  <c r="AC21" i="6"/>
  <c r="AC35" i="6"/>
  <c r="AC31" i="6"/>
  <c r="AC15" i="6"/>
  <c r="AC42" i="6"/>
  <c r="Y49" i="6"/>
  <c r="AF2" i="6" l="1"/>
  <c r="AF4" i="6" s="1"/>
  <c r="AF5" i="6" l="1"/>
  <c r="AK3" i="6" s="1"/>
  <c r="AM3" i="6"/>
  <c r="AK31" i="6" s="1"/>
  <c r="AK15" i="6"/>
  <c r="AK39" i="6"/>
  <c r="AK35" i="6"/>
  <c r="AK41" i="6"/>
  <c r="AK36" i="6"/>
  <c r="AK40" i="6"/>
  <c r="AK8" i="6"/>
  <c r="AK25" i="6"/>
  <c r="AK26" i="6"/>
  <c r="AK29" i="6"/>
  <c r="AK18" i="6"/>
  <c r="AK37" i="6"/>
  <c r="AK28" i="6"/>
  <c r="AK30" i="6"/>
  <c r="AK38" i="6"/>
  <c r="AK14" i="6"/>
  <c r="AK6" i="6"/>
  <c r="AK21" i="6"/>
  <c r="AK16" i="6"/>
  <c r="AK33" i="6"/>
  <c r="AK11" i="6"/>
  <c r="AK34" i="6"/>
  <c r="AK17" i="6"/>
  <c r="AK27" i="6"/>
  <c r="AK13" i="6"/>
  <c r="AK19" i="6"/>
  <c r="AK10" i="6"/>
  <c r="AK23" i="6"/>
  <c r="AK7" i="6"/>
  <c r="AK12" i="6"/>
  <c r="AK22" i="6"/>
  <c r="AK20" i="6"/>
  <c r="AK9" i="6"/>
  <c r="AK32" i="6"/>
  <c r="AK24" i="6"/>
  <c r="AK42" i="6"/>
  <c r="AJ37" i="6"/>
  <c r="AJ13" i="6"/>
  <c r="AJ31" i="6"/>
  <c r="AJ26" i="6"/>
  <c r="AJ29" i="6"/>
  <c r="AJ8" i="6"/>
  <c r="AJ10" i="6"/>
  <c r="AJ33" i="6"/>
  <c r="AJ35" i="6"/>
  <c r="AJ39" i="6"/>
  <c r="AJ18" i="6"/>
  <c r="AJ36" i="6"/>
  <c r="AJ17" i="6"/>
  <c r="AJ34" i="6"/>
  <c r="AJ30" i="6"/>
  <c r="AJ16" i="6"/>
  <c r="AJ40" i="6"/>
  <c r="AJ19" i="6"/>
  <c r="AJ24" i="6"/>
  <c r="AJ23" i="6"/>
  <c r="AJ27" i="6"/>
  <c r="AJ25" i="6"/>
  <c r="AJ22" i="6"/>
  <c r="AJ6" i="6"/>
  <c r="AJ38" i="6"/>
  <c r="AJ21" i="6"/>
  <c r="AJ11" i="6"/>
  <c r="AJ15" i="6"/>
  <c r="AJ42" i="6"/>
  <c r="AJ9" i="6"/>
  <c r="AJ12" i="6"/>
  <c r="AJ32" i="6"/>
  <c r="AJ28" i="6"/>
  <c r="AJ20" i="6"/>
  <c r="AJ7" i="6"/>
  <c r="AJ14" i="6"/>
  <c r="AJ41" i="6"/>
  <c r="Y50" i="6"/>
  <c r="AN2" i="6" l="1"/>
  <c r="AN4" i="6" s="1"/>
  <c r="AN5" i="6" s="1"/>
  <c r="AS3" i="6" s="1"/>
  <c r="Z52" i="6"/>
  <c r="Z53" i="6" s="1"/>
  <c r="AP51" i="6"/>
  <c r="AP50" i="6"/>
  <c r="AQ50" i="6" s="1"/>
  <c r="AB54" i="6"/>
  <c r="AP49" i="6"/>
  <c r="AQ49" i="6" s="1"/>
  <c r="AU3" i="6" l="1"/>
  <c r="AR30" i="6" s="1"/>
  <c r="AQ51" i="6"/>
  <c r="AR33" i="6" l="1"/>
  <c r="AR39" i="6"/>
  <c r="AR17" i="6"/>
  <c r="AR32" i="6"/>
  <c r="AR29" i="6"/>
  <c r="AR20" i="6"/>
  <c r="AR18" i="6"/>
  <c r="AR7" i="6"/>
  <c r="AR21" i="6"/>
  <c r="AR6" i="6"/>
  <c r="AR41" i="6"/>
  <c r="AR9" i="6"/>
  <c r="AR8" i="6"/>
  <c r="AR36" i="6"/>
  <c r="AR15" i="6"/>
  <c r="AR14" i="6"/>
  <c r="AR12" i="6"/>
  <c r="AR38" i="6"/>
  <c r="AR13" i="6"/>
  <c r="AR22" i="6"/>
  <c r="AR28" i="6"/>
  <c r="AR40" i="6"/>
  <c r="AR42" i="6"/>
  <c r="AR27" i="6"/>
  <c r="AR11" i="6"/>
  <c r="AR37" i="6"/>
  <c r="AS10" i="6"/>
  <c r="AS34" i="6"/>
  <c r="AS22" i="6"/>
  <c r="AS11" i="6"/>
  <c r="AS33" i="6"/>
  <c r="AS15" i="6"/>
  <c r="AS41" i="6"/>
  <c r="AS37" i="6"/>
  <c r="AS31" i="6"/>
  <c r="AS30" i="6"/>
  <c r="AS40" i="6"/>
  <c r="AS18" i="6"/>
  <c r="AS24" i="6"/>
  <c r="AS26" i="6"/>
  <c r="AS32" i="6"/>
  <c r="AS16" i="6"/>
  <c r="AS7" i="6"/>
  <c r="AS17" i="6"/>
  <c r="AS39" i="6"/>
  <c r="AS20" i="6"/>
  <c r="AS36" i="6"/>
  <c r="AS19" i="6"/>
  <c r="AS35" i="6"/>
  <c r="AS29" i="6"/>
  <c r="AS23" i="6"/>
  <c r="AS42" i="6"/>
  <c r="AS8" i="6"/>
  <c r="AS9" i="6"/>
  <c r="AS25" i="6"/>
  <c r="AS12" i="6"/>
  <c r="AS38" i="6"/>
  <c r="AS13" i="6"/>
  <c r="AS14" i="6"/>
  <c r="AS28" i="6"/>
  <c r="AS6" i="6"/>
  <c r="AS21" i="6"/>
  <c r="AS27" i="6"/>
  <c r="AR35" i="6"/>
  <c r="AR10" i="6"/>
  <c r="AR25" i="6"/>
  <c r="AR34" i="6"/>
  <c r="AR24" i="6"/>
  <c r="AR19" i="6"/>
  <c r="AR23" i="6"/>
  <c r="AR16" i="6"/>
  <c r="AR31" i="6"/>
  <c r="AR26" i="6"/>
</calcChain>
</file>

<file path=xl/sharedStrings.xml><?xml version="1.0" encoding="utf-8"?>
<sst xmlns="http://schemas.openxmlformats.org/spreadsheetml/2006/main" count="134" uniqueCount="92">
  <si>
    <t xml:space="preserve">Давление в камере, Мпа
σ3 </t>
  </si>
  <si>
    <t>Общество с ограниченной ответственностью "Инженерная геология" (ООО "ИнжГео")</t>
  </si>
  <si>
    <t>Юр. адрес: 117279, г. Москва, ул. Миклухо-Маклая, 36 а, этаж 5, пом. XXIII к. 76-84</t>
  </si>
  <si>
    <t>Телефон/факс +7 (495) 132-30-00,  Адрес электронной почты inbox@inj-geo.ru</t>
  </si>
  <si>
    <t>Испытательная лаборатория ООО «ИнжГео»</t>
  </si>
  <si>
    <t>Адрес места осуществления деятельности лаборатории: г. Москва, просп. Вернадского, д. 51, стр. 1</t>
  </si>
  <si>
    <t>Телефон +7(910)4557682, E-mail: slg85@mail.ru</t>
  </si>
  <si>
    <t xml:space="preserve">Лабораторный номер: </t>
  </si>
  <si>
    <t xml:space="preserve">Номер скважины: </t>
  </si>
  <si>
    <t xml:space="preserve">Глубина отбора, м: </t>
  </si>
  <si>
    <t xml:space="preserve">Наименование грунта: </t>
  </si>
  <si>
    <t>e, д.е. =</t>
  </si>
  <si>
    <t xml:space="preserve">Результаты испытаний </t>
  </si>
  <si>
    <t xml:space="preserve">Наименование и адрес заказчика: </t>
  </si>
  <si>
    <t xml:space="preserve">Наименование объекта: </t>
  </si>
  <si>
    <t xml:space="preserve">Дата получение объекта подлежащего испытаниям: </t>
  </si>
  <si>
    <t xml:space="preserve">Дата испытания: </t>
  </si>
  <si>
    <t>Частичное воспроизведение протокола испытаний без письменного разрешения  ООО «ИнжГео» ЗАПРЕЩАЕТСЯ</t>
  </si>
  <si>
    <r>
      <t xml:space="preserve">Лист </t>
    </r>
    <r>
      <rPr>
        <b/>
        <sz val="10"/>
        <rFont val="Arial"/>
        <family val="2"/>
        <charset val="204"/>
      </rPr>
      <t>1</t>
    </r>
    <r>
      <rPr>
        <sz val="10"/>
        <rFont val="Arial"/>
        <family val="2"/>
        <charset val="204"/>
      </rPr>
      <t xml:space="preserve"> , всего листов 2</t>
    </r>
  </si>
  <si>
    <t>Схема проведения опыта:</t>
  </si>
  <si>
    <t>Испытание грунтов методом трехосного сжатия</t>
  </si>
  <si>
    <t>Наименование используемого метода/методики: ГОСТ 12248-2010 п. 5.3</t>
  </si>
  <si>
    <t>ρ, г/см3 =</t>
  </si>
  <si>
    <t>Исполнитель:</t>
  </si>
  <si>
    <t>Морозов Д.С.</t>
  </si>
  <si>
    <t>Начальник исп. лаборатории:</t>
  </si>
  <si>
    <t>Семиколенова Л.Г.</t>
  </si>
  <si>
    <r>
      <t>Условия проведения испытания: температура окружающей среды (18 - 25)</t>
    </r>
    <r>
      <rPr>
        <b/>
        <vertAlign val="superscript"/>
        <sz val="11"/>
        <rFont val="Arial"/>
        <family val="2"/>
        <charset val="204"/>
      </rPr>
      <t>0</t>
    </r>
    <r>
      <rPr>
        <b/>
        <sz val="11"/>
        <rFont val="Arial"/>
        <family val="2"/>
        <charset val="204"/>
      </rPr>
      <t>С, влажность воздуха (40 - 75)%</t>
    </r>
  </si>
  <si>
    <r>
      <t>W</t>
    </r>
    <r>
      <rPr>
        <b/>
        <vertAlign val="subscript"/>
        <sz val="11"/>
        <rFont val="Arial"/>
        <family val="2"/>
        <charset val="204"/>
      </rPr>
      <t>e</t>
    </r>
    <r>
      <rPr>
        <b/>
        <sz val="11"/>
        <rFont val="Arial"/>
        <family val="2"/>
        <charset val="204"/>
      </rPr>
      <t>, д.е. =</t>
    </r>
  </si>
  <si>
    <r>
      <t>ρ</t>
    </r>
    <r>
      <rPr>
        <b/>
        <vertAlign val="subscript"/>
        <sz val="11"/>
        <rFont val="Arial"/>
        <family val="2"/>
        <charset val="204"/>
      </rPr>
      <t xml:space="preserve">s, </t>
    </r>
    <r>
      <rPr>
        <b/>
        <sz val="11"/>
        <rFont val="Arial"/>
        <family val="2"/>
        <charset val="204"/>
      </rPr>
      <t>г/см3 =</t>
    </r>
  </si>
  <si>
    <r>
      <t>I</t>
    </r>
    <r>
      <rPr>
        <b/>
        <vertAlign val="subscript"/>
        <sz val="11"/>
        <rFont val="Arial"/>
        <family val="2"/>
        <charset val="204"/>
      </rPr>
      <t>L</t>
    </r>
    <r>
      <rPr>
        <b/>
        <sz val="11"/>
        <rFont val="Arial"/>
        <family val="2"/>
        <charset val="204"/>
      </rPr>
      <t>, д.е. =</t>
    </r>
  </si>
  <si>
    <t>Эффективные значения угла внутреннего трения и удельного сцепления ϕ', С'</t>
  </si>
  <si>
    <t>С', МПа =</t>
  </si>
  <si>
    <t>ϕ', град. =</t>
  </si>
  <si>
    <t>Вертикальная нагрузка, Мпа
σ1</t>
  </si>
  <si>
    <t>Лист 2 , всего листов 2</t>
  </si>
  <si>
    <t xml:space="preserve">первый график </t>
  </si>
  <si>
    <t xml:space="preserve">второй  график </t>
  </si>
  <si>
    <t>нагр</t>
  </si>
  <si>
    <t>X0</t>
  </si>
  <si>
    <t>Y0</t>
  </si>
  <si>
    <t>R</t>
  </si>
  <si>
    <t>девиатор</t>
  </si>
  <si>
    <t>x0</t>
  </si>
  <si>
    <t>Угол</t>
  </si>
  <si>
    <t>X</t>
  </si>
  <si>
    <t>Y</t>
  </si>
  <si>
    <t>σ1,кПа</t>
  </si>
  <si>
    <t>С, кПа</t>
  </si>
  <si>
    <t>φ,°</t>
  </si>
  <si>
    <t xml:space="preserve">Глины </t>
  </si>
  <si>
    <t>Суглинки</t>
  </si>
  <si>
    <t xml:space="preserve">Пески и супеси </t>
  </si>
  <si>
    <t>0-0,25</t>
  </si>
  <si>
    <t xml:space="preserve">К Пуассона </t>
  </si>
  <si>
    <t>0,20-0,30</t>
  </si>
  <si>
    <t>0,30-0,38</t>
  </si>
  <si>
    <t>0,38-0,45</t>
  </si>
  <si>
    <t>0,35-0,37</t>
  </si>
  <si>
    <t>0,30-0,35</t>
  </si>
  <si>
    <t>δ3, Мпа</t>
  </si>
  <si>
    <t>δ1-δ3, МПа</t>
  </si>
  <si>
    <t>δ1, МПа</t>
  </si>
  <si>
    <t>δ1, КПа</t>
  </si>
  <si>
    <t>С, МПа:</t>
  </si>
  <si>
    <t>φ, град:</t>
  </si>
  <si>
    <t>x</t>
  </si>
  <si>
    <t>y</t>
  </si>
  <si>
    <t>&lt; 0</t>
  </si>
  <si>
    <t>0,25&lt;</t>
  </si>
  <si>
    <t>E, Мпа</t>
  </si>
  <si>
    <t>Протокол испытаний № 5-28.12/20 от 28.12.2020</t>
  </si>
  <si>
    <t>dev</t>
  </si>
  <si>
    <t>eps</t>
  </si>
  <si>
    <t>sigma</t>
  </si>
  <si>
    <t>Поровое давление, Мпа
u</t>
  </si>
  <si>
    <t>dev3</t>
  </si>
  <si>
    <t>eps3</t>
  </si>
  <si>
    <t>eps2</t>
  </si>
  <si>
    <t>dev2</t>
  </si>
  <si>
    <t>σ3,кПа</t>
  </si>
  <si>
    <t>dev1</t>
  </si>
  <si>
    <t>eps1</t>
  </si>
  <si>
    <t>dev50</t>
  </si>
  <si>
    <t>epsE50</t>
  </si>
  <si>
    <t>ind</t>
  </si>
  <si>
    <t>devE0</t>
  </si>
  <si>
    <t>epsE0</t>
  </si>
  <si>
    <t>КН</t>
  </si>
  <si>
    <t>u, кПа</t>
  </si>
  <si>
    <t>Наименование используемого метода/методики: ГОСТ 12248.3-2020</t>
  </si>
  <si>
    <t>Утверждаю: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</si>
</sst>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0.000000"/>
    <numFmt numFmtId="166" formatCode="General_)"/>
    <numFmt numFmtId="167" formatCode="0.0000"/>
    <numFmt numFmtId="168" formatCode="0.0"/>
    <numFmt numFmtId="169" formatCode="0.0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sz val="1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name val="Arial"/>
      <family val="2"/>
      <charset val="204"/>
    </font>
    <font>
      <b/>
      <vertAlign val="superscript"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theme="1"/>
      <name val="Calibri"/>
      <family val="2"/>
      <scheme val="minor"/>
    </font>
    <font>
      <b/>
      <i/>
      <sz val="8"/>
      <color theme="1"/>
      <name val="Calibri"/>
      <family val="2"/>
      <charset val="204"/>
      <scheme val="minor"/>
    </font>
    <font>
      <b/>
      <sz val="8"/>
      <name val="Arial Cyr"/>
      <family val="2"/>
      <charset val="204"/>
    </font>
    <font>
      <b/>
      <sz val="10"/>
      <name val="Arial Cyr"/>
      <family val="2"/>
      <charset val="204"/>
    </font>
    <font>
      <b/>
      <sz val="12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indexed="8"/>
      <name val="Calibri"/>
      <family val="2"/>
      <charset val="204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9" fillId="0" borderId="0"/>
    <xf numFmtId="0" fontId="1" fillId="0" borderId="0"/>
    <xf numFmtId="43" fontId="29" fillId="0" borderId="0" applyFont="0" applyFill="0" applyBorder="0" applyAlignment="0" applyProtection="0"/>
  </cellStyleXfs>
  <cellXfs count="163">
    <xf numFmtId="0" fontId="0" fillId="0" borderId="0" xfId="0"/>
    <xf numFmtId="0" fontId="5" fillId="0" borderId="0" xfId="0" applyFont="1"/>
    <xf numFmtId="0" fontId="7" fillId="0" borderId="0" xfId="1" applyFont="1" applyAlignment="1">
      <alignment horizontal="center"/>
    </xf>
    <xf numFmtId="0" fontId="8" fillId="0" borderId="0" xfId="1" applyFont="1"/>
    <xf numFmtId="0" fontId="8" fillId="0" borderId="0" xfId="2" applyFont="1" applyProtection="1">
      <protection locked="0"/>
    </xf>
    <xf numFmtId="0" fontId="8" fillId="0" borderId="0" xfId="2" applyFont="1"/>
    <xf numFmtId="0" fontId="7" fillId="0" borderId="0" xfId="2" quotePrefix="1" applyFont="1" applyAlignment="1">
      <alignment horizontal="left"/>
    </xf>
    <xf numFmtId="0" fontId="8" fillId="0" borderId="0" xfId="2" quotePrefix="1" applyFont="1" applyAlignment="1">
      <alignment horizontal="left"/>
    </xf>
    <xf numFmtId="0" fontId="7" fillId="0" borderId="0" xfId="2" applyFont="1" applyAlignment="1">
      <alignment horizontal="left"/>
    </xf>
    <xf numFmtId="0" fontId="8" fillId="0" borderId="0" xfId="2" applyFont="1" applyAlignment="1">
      <alignment horizontal="left"/>
    </xf>
    <xf numFmtId="0" fontId="11" fillId="0" borderId="0" xfId="0" applyFont="1"/>
    <xf numFmtId="0" fontId="12" fillId="0" borderId="0" xfId="0" applyFont="1"/>
    <xf numFmtId="0" fontId="8" fillId="0" borderId="0" xfId="1" applyFont="1" applyAlignment="1">
      <alignment horizontal="right" vertical="center"/>
    </xf>
    <xf numFmtId="0" fontId="8" fillId="0" borderId="0" xfId="0" applyFont="1"/>
    <xf numFmtId="0" fontId="10" fillId="0" borderId="0" xfId="1" applyFont="1"/>
    <xf numFmtId="0" fontId="13" fillId="0" borderId="0" xfId="1" applyFont="1" applyAlignment="1">
      <alignment horizontal="left"/>
    </xf>
    <xf numFmtId="0" fontId="13" fillId="0" borderId="0" xfId="2" applyFont="1" applyProtection="1">
      <protection locked="0"/>
    </xf>
    <xf numFmtId="0" fontId="13" fillId="0" borderId="0" xfId="2" applyFont="1"/>
    <xf numFmtId="0" fontId="10" fillId="0" borderId="0" xfId="2" quotePrefix="1" applyFont="1" applyAlignment="1">
      <alignment horizontal="left"/>
    </xf>
    <xf numFmtId="0" fontId="13" fillId="0" borderId="0" xfId="2" quotePrefix="1" applyFont="1" applyAlignment="1">
      <alignment horizontal="left"/>
    </xf>
    <xf numFmtId="0" fontId="10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0" fillId="0" borderId="0" xfId="1" applyFont="1" applyAlignment="1">
      <alignment horizontal="left"/>
    </xf>
    <xf numFmtId="0" fontId="10" fillId="0" borderId="0" xfId="1" applyFont="1" applyAlignment="1">
      <alignment wrapText="1"/>
    </xf>
    <xf numFmtId="0" fontId="10" fillId="0" borderId="0" xfId="2" applyFont="1"/>
    <xf numFmtId="0" fontId="10" fillId="0" borderId="0" xfId="2" applyFont="1" applyAlignment="1">
      <alignment horizontal="right"/>
    </xf>
    <xf numFmtId="166" fontId="10" fillId="0" borderId="0" xfId="2" applyNumberFormat="1" applyFont="1"/>
    <xf numFmtId="0" fontId="13" fillId="0" borderId="0" xfId="0" applyFont="1"/>
    <xf numFmtId="0" fontId="10" fillId="0" borderId="0" xfId="0" applyFont="1" applyAlignment="1" applyProtection="1">
      <alignment horizontal="left"/>
      <protection locked="0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quotePrefix="1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165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7" fillId="0" borderId="0" xfId="1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right"/>
    </xf>
    <xf numFmtId="165" fontId="16" fillId="0" borderId="0" xfId="0" applyNumberFormat="1" applyFont="1"/>
    <xf numFmtId="1" fontId="6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164" fontId="8" fillId="0" borderId="1" xfId="2" applyNumberFormat="1" applyFont="1" applyBorder="1" applyAlignment="1">
      <alignment horizontal="center" vertical="center"/>
    </xf>
    <xf numFmtId="167" fontId="8" fillId="0" borderId="1" xfId="2" applyNumberFormat="1" applyFont="1" applyBorder="1" applyAlignment="1">
      <alignment horizontal="center" vertical="center"/>
    </xf>
    <xf numFmtId="164" fontId="11" fillId="0" borderId="0" xfId="0" applyNumberFormat="1" applyFont="1"/>
    <xf numFmtId="0" fontId="11" fillId="0" borderId="0" xfId="0" applyFont="1" applyAlignment="1">
      <alignment wrapText="1"/>
    </xf>
    <xf numFmtId="0" fontId="19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0" borderId="3" xfId="0" applyFont="1" applyBorder="1"/>
    <xf numFmtId="0" fontId="19" fillId="0" borderId="4" xfId="0" applyFont="1" applyBorder="1"/>
    <xf numFmtId="0" fontId="19" fillId="0" borderId="2" xfId="0" applyFont="1" applyBorder="1"/>
    <xf numFmtId="0" fontId="19" fillId="0" borderId="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68" fontId="19" fillId="2" borderId="1" xfId="0" applyNumberFormat="1" applyFont="1" applyFill="1" applyBorder="1" applyAlignment="1">
      <alignment horizontal="center"/>
    </xf>
    <xf numFmtId="0" fontId="21" fillId="0" borderId="0" xfId="0" applyFont="1"/>
    <xf numFmtId="0" fontId="21" fillId="0" borderId="6" xfId="0" applyFont="1" applyBorder="1"/>
    <xf numFmtId="0" fontId="21" fillId="0" borderId="7" xfId="0" applyFont="1" applyBorder="1"/>
    <xf numFmtId="0" fontId="21" fillId="0" borderId="8" xfId="0" applyFont="1" applyBorder="1"/>
    <xf numFmtId="1" fontId="20" fillId="3" borderId="5" xfId="0" applyNumberFormat="1" applyFont="1" applyFill="1" applyBorder="1" applyAlignment="1">
      <alignment horizontal="center"/>
    </xf>
    <xf numFmtId="0" fontId="22" fillId="0" borderId="0" xfId="0" applyFont="1"/>
    <xf numFmtId="0" fontId="19" fillId="0" borderId="0" xfId="0" applyFont="1"/>
    <xf numFmtId="0" fontId="19" fillId="0" borderId="9" xfId="0" applyFont="1" applyBorder="1"/>
    <xf numFmtId="0" fontId="19" fillId="0" borderId="10" xfId="0" applyFont="1" applyBorder="1"/>
    <xf numFmtId="0" fontId="19" fillId="0" borderId="11" xfId="0" applyFont="1" applyBorder="1"/>
    <xf numFmtId="1" fontId="19" fillId="0" borderId="5" xfId="0" applyNumberFormat="1" applyFont="1" applyBorder="1" applyAlignment="1">
      <alignment horizontal="center"/>
    </xf>
    <xf numFmtId="1" fontId="19" fillId="0" borderId="12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13" xfId="0" applyFont="1" applyBorder="1"/>
    <xf numFmtId="16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3" fillId="0" borderId="14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24" fillId="3" borderId="16" xfId="0" applyNumberFormat="1" applyFont="1" applyFill="1" applyBorder="1" applyAlignment="1">
      <alignment horizontal="center"/>
    </xf>
    <xf numFmtId="1" fontId="24" fillId="3" borderId="17" xfId="0" applyNumberFormat="1" applyFont="1" applyFill="1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9" fontId="19" fillId="0" borderId="12" xfId="0" applyNumberFormat="1" applyFont="1" applyBorder="1" applyAlignment="1">
      <alignment horizontal="center"/>
    </xf>
    <xf numFmtId="14" fontId="0" fillId="2" borderId="0" xfId="0" applyNumberFormat="1" applyFill="1"/>
    <xf numFmtId="14" fontId="0" fillId="0" borderId="0" xfId="0" applyNumberFormat="1"/>
    <xf numFmtId="1" fontId="19" fillId="0" borderId="1" xfId="0" applyNumberFormat="1" applyFont="1" applyBorder="1" applyAlignment="1">
      <alignment horizontal="center"/>
    </xf>
    <xf numFmtId="0" fontId="0" fillId="6" borderId="0" xfId="0" applyFill="1"/>
    <xf numFmtId="0" fontId="4" fillId="6" borderId="0" xfId="0" applyFont="1" applyFill="1"/>
    <xf numFmtId="0" fontId="0" fillId="4" borderId="0" xfId="0" applyFill="1"/>
    <xf numFmtId="0" fontId="0" fillId="6" borderId="0" xfId="0" applyFill="1" applyAlignment="1">
      <alignment horizontal="left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2" borderId="0" xfId="0" applyFill="1" applyAlignment="1">
      <alignment horizontal="center" vertical="center"/>
    </xf>
    <xf numFmtId="1" fontId="20" fillId="3" borderId="2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left"/>
    </xf>
    <xf numFmtId="0" fontId="0" fillId="2" borderId="19" xfId="0" applyFill="1" applyBorder="1"/>
    <xf numFmtId="0" fontId="0" fillId="2" borderId="0" xfId="0" applyFill="1"/>
    <xf numFmtId="0" fontId="27" fillId="2" borderId="13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24" fillId="2" borderId="19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2" borderId="13" xfId="0" applyFont="1" applyFill="1" applyBorder="1" applyAlignment="1">
      <alignment horizontal="center" vertical="center"/>
    </xf>
    <xf numFmtId="0" fontId="18" fillId="0" borderId="0" xfId="0" applyFont="1"/>
    <xf numFmtId="164" fontId="0" fillId="0" borderId="0" xfId="0" applyNumberFormat="1"/>
    <xf numFmtId="1" fontId="0" fillId="0" borderId="0" xfId="0" applyNumberFormat="1"/>
    <xf numFmtId="0" fontId="28" fillId="2" borderId="13" xfId="0" applyFont="1" applyFill="1" applyBorder="1" applyAlignment="1">
      <alignment horizontal="right" vertical="center"/>
    </xf>
    <xf numFmtId="0" fontId="0" fillId="2" borderId="20" xfId="0" applyFill="1" applyBorder="1"/>
    <xf numFmtId="0" fontId="0" fillId="2" borderId="21" xfId="0" applyFill="1" applyBorder="1"/>
    <xf numFmtId="0" fontId="27" fillId="2" borderId="22" xfId="0" applyFont="1" applyFill="1" applyBorder="1" applyAlignment="1">
      <alignment horizontal="right" vertical="center"/>
    </xf>
    <xf numFmtId="0" fontId="24" fillId="2" borderId="20" xfId="0" applyFont="1" applyFill="1" applyBorder="1" applyAlignment="1">
      <alignment horizontal="center" vertical="center"/>
    </xf>
    <xf numFmtId="0" fontId="24" fillId="2" borderId="21" xfId="0" applyFont="1" applyFill="1" applyBorder="1" applyAlignment="1">
      <alignment horizontal="center" vertical="center"/>
    </xf>
    <xf numFmtId="0" fontId="24" fillId="2" borderId="22" xfId="0" applyFont="1" applyFill="1" applyBorder="1" applyAlignment="1">
      <alignment horizontal="center" vertical="center"/>
    </xf>
    <xf numFmtId="0" fontId="0" fillId="2" borderId="18" xfId="0" applyFill="1" applyBorder="1"/>
    <xf numFmtId="0" fontId="0" fillId="2" borderId="3" xfId="0" applyFill="1" applyBorder="1"/>
    <xf numFmtId="0" fontId="27" fillId="2" borderId="4" xfId="0" applyFont="1" applyFill="1" applyBorder="1" applyAlignment="1">
      <alignment horizontal="right" vertical="center"/>
    </xf>
    <xf numFmtId="1" fontId="24" fillId="2" borderId="18" xfId="0" applyNumberFormat="1" applyFont="1" applyFill="1" applyBorder="1" applyAlignment="1">
      <alignment horizontal="center" vertical="center"/>
    </xf>
    <xf numFmtId="1" fontId="24" fillId="2" borderId="3" xfId="0" applyNumberFormat="1" applyFont="1" applyFill="1" applyBorder="1" applyAlignment="1">
      <alignment vertical="center"/>
    </xf>
    <xf numFmtId="1" fontId="24" fillId="2" borderId="4" xfId="0" applyNumberFormat="1" applyFont="1" applyFill="1" applyBorder="1" applyAlignment="1">
      <alignment vertical="center"/>
    </xf>
    <xf numFmtId="14" fontId="13" fillId="0" borderId="0" xfId="2" applyNumberFormat="1" applyFont="1"/>
    <xf numFmtId="14" fontId="13" fillId="0" borderId="0" xfId="2" applyNumberFormat="1" applyFont="1" applyProtection="1">
      <protection locked="0"/>
    </xf>
    <xf numFmtId="1" fontId="10" fillId="0" borderId="0" xfId="0" applyNumberFormat="1" applyFont="1"/>
    <xf numFmtId="1" fontId="24" fillId="0" borderId="0" xfId="0" applyNumberFormat="1" applyFont="1" applyAlignment="1">
      <alignment horizontal="center" vertical="center"/>
    </xf>
    <xf numFmtId="0" fontId="0" fillId="0" borderId="14" xfId="0" applyBorder="1"/>
    <xf numFmtId="0" fontId="0" fillId="0" borderId="2" xfId="0" applyBorder="1"/>
    <xf numFmtId="164" fontId="0" fillId="0" borderId="15" xfId="0" applyNumberFormat="1" applyBorder="1"/>
    <xf numFmtId="0" fontId="0" fillId="0" borderId="16" xfId="0" applyBorder="1"/>
    <xf numFmtId="0" fontId="0" fillId="0" borderId="23" xfId="0" applyBorder="1"/>
    <xf numFmtId="0" fontId="0" fillId="0" borderId="17" xfId="0" applyBorder="1"/>
    <xf numFmtId="168" fontId="10" fillId="0" borderId="0" xfId="0" applyNumberFormat="1" applyFont="1"/>
    <xf numFmtId="168" fontId="10" fillId="0" borderId="0" xfId="0" applyNumberFormat="1" applyFont="1" applyAlignment="1">
      <alignment horizontal="left"/>
    </xf>
    <xf numFmtId="164" fontId="10" fillId="0" borderId="0" xfId="0" applyNumberFormat="1" applyFont="1"/>
    <xf numFmtId="2" fontId="10" fillId="0" borderId="0" xfId="0" applyNumberFormat="1" applyFont="1"/>
    <xf numFmtId="43" fontId="0" fillId="0" borderId="0" xfId="4" applyFont="1"/>
    <xf numFmtId="0" fontId="10" fillId="0" borderId="0" xfId="2" applyFont="1" applyProtection="1">
      <protection locked="0"/>
    </xf>
    <xf numFmtId="167" fontId="8" fillId="0" borderId="25" xfId="2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1" fontId="17" fillId="4" borderId="1" xfId="0" applyNumberFormat="1" applyFont="1" applyFill="1" applyBorder="1" applyAlignment="1">
      <alignment horizontal="center" vertical="center"/>
    </xf>
    <xf numFmtId="1" fontId="25" fillId="4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1" fontId="20" fillId="3" borderId="1" xfId="0" applyNumberFormat="1" applyFont="1" applyFill="1" applyBorder="1" applyAlignment="1">
      <alignment horizontal="center" vertical="center"/>
    </xf>
    <xf numFmtId="0" fontId="19" fillId="0" borderId="1" xfId="0" applyFont="1" applyBorder="1"/>
    <xf numFmtId="0" fontId="19" fillId="2" borderId="1" xfId="0" applyFont="1" applyFill="1" applyBorder="1" applyAlignment="1">
      <alignment horizontal="center" vertical="center"/>
    </xf>
    <xf numFmtId="1" fontId="20" fillId="3" borderId="1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" fontId="24" fillId="2" borderId="19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164" fontId="24" fillId="2" borderId="19" xfId="0" applyNumberFormat="1" applyFont="1" applyFill="1" applyBorder="1" applyAlignment="1">
      <alignment horizontal="center" vertical="center"/>
    </xf>
    <xf numFmtId="168" fontId="6" fillId="0" borderId="0" xfId="0" applyNumberFormat="1" applyFont="1" applyAlignment="1">
      <alignment horizontal="left"/>
    </xf>
    <xf numFmtId="0" fontId="11" fillId="0" borderId="0" xfId="0" applyFont="1" applyAlignment="1">
      <alignment horizontal="center"/>
    </xf>
    <xf numFmtId="0" fontId="10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 wrapText="1"/>
    </xf>
    <xf numFmtId="0" fontId="17" fillId="0" borderId="0" xfId="0" applyFont="1" applyAlignment="1">
      <alignment horizontal="center"/>
    </xf>
    <xf numFmtId="0" fontId="8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1" applyFont="1" applyAlignment="1">
      <alignment horizontal="right" vertical="center"/>
    </xf>
  </cellXfs>
  <cellStyles count="5">
    <cellStyle name="Обычный" xfId="0" builtinId="0"/>
    <cellStyle name="Обычный 2" xfId="2" xr:uid="{00000000-0005-0000-0000-000001000000}"/>
    <cellStyle name="Обычный 2 2" xfId="1" xr:uid="{00000000-0005-0000-0000-000002000000}"/>
    <cellStyle name="Обычный 2 4" xfId="3" xr:uid="{00000000-0005-0000-0000-000003000000}"/>
    <cellStyle name="Финансовый" xfId="4" builtinId="3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2703523865135117E-2"/>
          <c:y val="0.14730512923172737"/>
          <c:w val="0.86387156122393227"/>
          <c:h val="0.67606916154396046"/>
        </c:manualLayout>
      </c:layout>
      <c:scatterChart>
        <c:scatterStyle val="smoothMarker"/>
        <c:varyColors val="0"/>
        <c:ser>
          <c:idx val="0"/>
          <c:order val="0"/>
          <c:tx>
            <c:v>прямая</c:v>
          </c:tx>
          <c:spPr>
            <a:ln w="19050" cap="rnd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DA-40A9-9D54-C22B5A11ABA1}"/>
              </c:ext>
            </c:extLst>
          </c:dPt>
          <c:xVal>
            <c:numRef>
              <c:f>'1'!$Y$52:$Z$52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2101</c:v>
                </c:pt>
              </c:numCache>
            </c:numRef>
          </c:xVal>
          <c:yVal>
            <c:numRef>
              <c:f>'1'!$Y$53:$Z$53</c:f>
              <c:numCache>
                <c:formatCode>General</c:formatCode>
                <c:ptCount val="2"/>
                <c:pt idx="0">
                  <c:v>42</c:v>
                </c:pt>
                <c:pt idx="1">
                  <c:v>1206.6033171022677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58-409A-80B2-E0F3A7E3D58B}"/>
            </c:ext>
          </c:extLst>
        </c:ser>
        <c:ser>
          <c:idx val="1"/>
          <c:order val="1"/>
          <c:tx>
            <c:v>круг1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dPt>
            <c:idx val="23"/>
            <c:marker>
              <c:symbol val="circle"/>
              <c:size val="2"/>
              <c:spPr>
                <a:solidFill>
                  <a:schemeClr val="accent4"/>
                </a:solidFill>
                <a:ln w="3175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5DA-40A9-9D54-C22B5A11ABA1}"/>
              </c:ext>
            </c:extLst>
          </c:dPt>
          <c:xVal>
            <c:numRef>
              <c:f>'1'!$AB$6:$AB$42</c:f>
              <c:numCache>
                <c:formatCode>0</c:formatCode>
                <c:ptCount val="37"/>
                <c:pt idx="0">
                  <c:v>1236</c:v>
                </c:pt>
                <c:pt idx="1">
                  <c:v>1234.3884546418542</c:v>
                </c:pt>
                <c:pt idx="2">
                  <c:v>1229.5660834006701</c:v>
                </c:pt>
                <c:pt idx="3">
                  <c:v>1221.5695874334206</c:v>
                </c:pt>
                <c:pt idx="4">
                  <c:v>1210.4598249028322</c:v>
                </c:pt>
                <c:pt idx="5">
                  <c:v>1196.3213478100213</c:v>
                </c:pt>
                <c:pt idx="6">
                  <c:v>1179.2617585027097</c:v>
                </c:pt>
                <c:pt idx="7">
                  <c:v>1159.410890756388</c:v>
                </c:pt>
                <c:pt idx="8">
                  <c:v>1136.9198216608872</c:v>
                </c:pt>
                <c:pt idx="9">
                  <c:v>1111.959721832503</c:v>
                </c:pt>
                <c:pt idx="10">
                  <c:v>1084.7205527022493</c:v>
                </c:pt>
                <c:pt idx="11">
                  <c:v>1055.4096207946682</c:v>
                </c:pt>
                <c:pt idx="12">
                  <c:v>1024.25</c:v>
                </c:pt>
                <c:pt idx="13">
                  <c:v>991.47883384718625</c:v>
                </c:pt>
                <c:pt idx="14">
                  <c:v>957.34553069842082</c:v>
                </c:pt>
                <c:pt idx="15">
                  <c:v>922.10986560091749</c:v>
                </c:pt>
                <c:pt idx="16">
                  <c:v>886.04000324194499</c:v>
                </c:pt>
                <c:pt idx="17">
                  <c:v>849.41045705363319</c:v>
                </c:pt>
                <c:pt idx="18">
                  <c:v>812.5</c:v>
                </c:pt>
                <c:pt idx="19">
                  <c:v>775.58954294636669</c:v>
                </c:pt>
                <c:pt idx="20">
                  <c:v>738.95999675805501</c:v>
                </c:pt>
                <c:pt idx="21">
                  <c:v>702.8901343990824</c:v>
                </c:pt>
                <c:pt idx="22">
                  <c:v>667.6544693015793</c:v>
                </c:pt>
                <c:pt idx="23">
                  <c:v>633.52116615281386</c:v>
                </c:pt>
                <c:pt idx="24">
                  <c:v>600.75000000000011</c:v>
                </c:pt>
                <c:pt idx="25">
                  <c:v>569.59037920533206</c:v>
                </c:pt>
                <c:pt idx="26">
                  <c:v>540.27944729775061</c:v>
                </c:pt>
                <c:pt idx="27">
                  <c:v>513.04027816749715</c:v>
                </c:pt>
                <c:pt idx="28">
                  <c:v>488.08017833911288</c:v>
                </c:pt>
                <c:pt idx="29">
                  <c:v>465.58910924361209</c:v>
                </c:pt>
                <c:pt idx="30">
                  <c:v>445.73824149729023</c:v>
                </c:pt>
                <c:pt idx="31">
                  <c:v>428.67865218997878</c:v>
                </c:pt>
                <c:pt idx="32">
                  <c:v>414.54017509716783</c:v>
                </c:pt>
                <c:pt idx="33">
                  <c:v>403.43041256657961</c:v>
                </c:pt>
                <c:pt idx="34">
                  <c:v>395.4339165993299</c:v>
                </c:pt>
                <c:pt idx="35">
                  <c:v>390.61154535814575</c:v>
                </c:pt>
                <c:pt idx="36">
                  <c:v>389</c:v>
                </c:pt>
              </c:numCache>
            </c:numRef>
          </c:xVal>
          <c:yVal>
            <c:numRef>
              <c:f>'1'!$AC$6:$AC$42</c:f>
              <c:numCache>
                <c:formatCode>0</c:formatCode>
                <c:ptCount val="37"/>
                <c:pt idx="0">
                  <c:v>0</c:v>
                </c:pt>
                <c:pt idx="1">
                  <c:v>36.91045705363323</c:v>
                </c:pt>
                <c:pt idx="2">
                  <c:v>73.540003241945001</c:v>
                </c:pt>
                <c:pt idx="3">
                  <c:v>109.60986560091753</c:v>
                </c:pt>
                <c:pt idx="4">
                  <c:v>144.8455306984207</c:v>
                </c:pt>
                <c:pt idx="5">
                  <c:v>178.97883384718622</c:v>
                </c:pt>
                <c:pt idx="6">
                  <c:v>211.74999999999997</c:v>
                </c:pt>
                <c:pt idx="7">
                  <c:v>242.909620794668</c:v>
                </c:pt>
                <c:pt idx="8">
                  <c:v>272.22055270224939</c:v>
                </c:pt>
                <c:pt idx="9">
                  <c:v>299.45972183250285</c:v>
                </c:pt>
                <c:pt idx="10">
                  <c:v>324.41982166088718</c:v>
                </c:pt>
                <c:pt idx="11">
                  <c:v>346.91089075638803</c:v>
                </c:pt>
                <c:pt idx="12">
                  <c:v>366.76175850270977</c:v>
                </c:pt>
                <c:pt idx="13">
                  <c:v>383.82134781002122</c:v>
                </c:pt>
                <c:pt idx="14">
                  <c:v>397.95982490283217</c:v>
                </c:pt>
                <c:pt idx="15">
                  <c:v>409.06958743342045</c:v>
                </c:pt>
                <c:pt idx="16">
                  <c:v>417.0660834006701</c:v>
                </c:pt>
                <c:pt idx="17">
                  <c:v>421.88845464185425</c:v>
                </c:pt>
                <c:pt idx="18">
                  <c:v>423.5</c:v>
                </c:pt>
                <c:pt idx="19">
                  <c:v>421.88845464185425</c:v>
                </c:pt>
                <c:pt idx="20">
                  <c:v>417.0660834006701</c:v>
                </c:pt>
                <c:pt idx="21">
                  <c:v>409.06958743342045</c:v>
                </c:pt>
                <c:pt idx="22">
                  <c:v>397.95982490283222</c:v>
                </c:pt>
                <c:pt idx="23">
                  <c:v>383.82134781002128</c:v>
                </c:pt>
                <c:pt idx="24">
                  <c:v>366.76175850270977</c:v>
                </c:pt>
                <c:pt idx="25">
                  <c:v>346.91089075638814</c:v>
                </c:pt>
                <c:pt idx="26">
                  <c:v>324.41982166088718</c:v>
                </c:pt>
                <c:pt idx="27">
                  <c:v>299.45972183250291</c:v>
                </c:pt>
                <c:pt idx="28">
                  <c:v>272.22055270224945</c:v>
                </c:pt>
                <c:pt idx="29">
                  <c:v>242.90962079466814</c:v>
                </c:pt>
                <c:pt idx="30">
                  <c:v>211.74999999999997</c:v>
                </c:pt>
                <c:pt idx="31">
                  <c:v>178.97883384718622</c:v>
                </c:pt>
                <c:pt idx="32">
                  <c:v>144.84553069842076</c:v>
                </c:pt>
                <c:pt idx="33">
                  <c:v>109.60986560091764</c:v>
                </c:pt>
                <c:pt idx="34">
                  <c:v>73.540003241944973</c:v>
                </c:pt>
                <c:pt idx="35">
                  <c:v>36.910457053633436</c:v>
                </c:pt>
                <c:pt idx="36">
                  <c:v>5.1885037065380057E-14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58-409A-80B2-E0F3A7E3D58B}"/>
            </c:ext>
          </c:extLst>
        </c:ser>
        <c:ser>
          <c:idx val="2"/>
          <c:order val="2"/>
          <c:tx>
            <c:v>круг2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31750" cap="rnd">
                <a:solidFill>
                  <a:schemeClr val="accent2"/>
                </a:solidFill>
              </a:ln>
              <a:effectLst/>
            </c:spPr>
          </c:marker>
          <c:dPt>
            <c:idx val="24"/>
            <c:marker>
              <c:symbol val="circle"/>
              <c:size val="2"/>
              <c:spPr>
                <a:solidFill>
                  <a:srgbClr val="FFC000"/>
                </a:solidFill>
                <a:ln w="31750" cap="rnd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5DA-40A9-9D54-C22B5A11ABA1}"/>
              </c:ext>
            </c:extLst>
          </c:dPt>
          <c:dPt>
            <c:idx val="25"/>
            <c:marker>
              <c:symbol val="circle"/>
              <c:size val="2"/>
              <c:spPr>
                <a:solidFill>
                  <a:schemeClr val="accent4"/>
                </a:solidFill>
                <a:ln w="31750" cap="rnd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5DA-40A9-9D54-C22B5A11ABA1}"/>
              </c:ext>
            </c:extLst>
          </c:dPt>
          <c:xVal>
            <c:numRef>
              <c:f>'1'!$AJ$6:$AJ$42</c:f>
              <c:numCache>
                <c:formatCode>0</c:formatCode>
                <c:ptCount val="37"/>
                <c:pt idx="0" formatCode="General">
                  <c:v>1542</c:v>
                </c:pt>
                <c:pt idx="1">
                  <c:v>1539.9946058943499</c:v>
                </c:pt>
                <c:pt idx="2">
                  <c:v>1533.9936858374335</c:v>
                </c:pt>
                <c:pt idx="3">
                  <c:v>1524.0429104543391</c:v>
                </c:pt>
                <c:pt idx="4">
                  <c:v>1510.2180111541738</c:v>
                </c:pt>
                <c:pt idx="5">
                  <c:v>1492.6242037683146</c:v>
                </c:pt>
                <c:pt idx="6">
                  <c:v>1471.3953877943991</c:v>
                </c:pt>
                <c:pt idx="7">
                  <c:v>1446.6931273402988</c:v>
                </c:pt>
                <c:pt idx="8">
                  <c:v>1418.7054215237015</c:v>
                </c:pt>
                <c:pt idx="9">
                  <c:v>1387.6452736853107</c:v>
                </c:pt>
                <c:pt idx="10">
                  <c:v>1353.7490703048063</c:v>
                </c:pt>
                <c:pt idx="11">
                  <c:v>1317.2747819570013</c:v>
                </c:pt>
                <c:pt idx="12">
                  <c:v>1278.5</c:v>
                </c:pt>
                <c:pt idx="13">
                  <c:v>1237.7198239373486</c:v>
                </c:pt>
                <c:pt idx="14">
                  <c:v>1195.2446155326274</c:v>
                </c:pt>
                <c:pt idx="15">
                  <c:v>1151.3976367690284</c:v>
                </c:pt>
                <c:pt idx="16">
                  <c:v>1106.5125896304723</c:v>
                </c:pt>
                <c:pt idx="17">
                  <c:v>1060.9310764280158</c:v>
                </c:pt>
                <c:pt idx="18">
                  <c:v>1015</c:v>
                </c:pt>
                <c:pt idx="19">
                  <c:v>969.0689235719841</c:v>
                </c:pt>
                <c:pt idx="20">
                  <c:v>923.48741036952777</c:v>
                </c:pt>
                <c:pt idx="21">
                  <c:v>878.60236323097149</c:v>
                </c:pt>
                <c:pt idx="22">
                  <c:v>834.75538446737255</c:v>
                </c:pt>
                <c:pt idx="23">
                  <c:v>792.28017606265144</c:v>
                </c:pt>
                <c:pt idx="24">
                  <c:v>751.50000000000011</c:v>
                </c:pt>
                <c:pt idx="25">
                  <c:v>712.7252180429989</c:v>
                </c:pt>
                <c:pt idx="26">
                  <c:v>676.25092969519369</c:v>
                </c:pt>
                <c:pt idx="27">
                  <c:v>642.35472631468951</c:v>
                </c:pt>
                <c:pt idx="28">
                  <c:v>611.29457847629862</c:v>
                </c:pt>
                <c:pt idx="29">
                  <c:v>583.30687265970141</c:v>
                </c:pt>
                <c:pt idx="30">
                  <c:v>558.6046122056008</c:v>
                </c:pt>
                <c:pt idx="31">
                  <c:v>537.3757962316854</c:v>
                </c:pt>
                <c:pt idx="32">
                  <c:v>519.78198884582639</c:v>
                </c:pt>
                <c:pt idx="33">
                  <c:v>505.95708954566106</c:v>
                </c:pt>
                <c:pt idx="34">
                  <c:v>496.00631416256635</c:v>
                </c:pt>
                <c:pt idx="35">
                  <c:v>490.00539410565011</c:v>
                </c:pt>
                <c:pt idx="36">
                  <c:v>488</c:v>
                </c:pt>
              </c:numCache>
            </c:numRef>
          </c:xVal>
          <c:yVal>
            <c:numRef>
              <c:f>'1'!$AK$6:$AK$42</c:f>
              <c:numCache>
                <c:formatCode>0</c:formatCode>
                <c:ptCount val="37"/>
                <c:pt idx="0" formatCode="General">
                  <c:v>0</c:v>
                </c:pt>
                <c:pt idx="1">
                  <c:v>45.931076428015857</c:v>
                </c:pt>
                <c:pt idx="2">
                  <c:v>91.512589630472291</c:v>
                </c:pt>
                <c:pt idx="3">
                  <c:v>136.39763676902842</c:v>
                </c:pt>
                <c:pt idx="4">
                  <c:v>180.24461553262742</c:v>
                </c:pt>
                <c:pt idx="5">
                  <c:v>222.71982393734859</c:v>
                </c:pt>
                <c:pt idx="6">
                  <c:v>263.49999999999994</c:v>
                </c:pt>
                <c:pt idx="7">
                  <c:v>302.27478195700127</c:v>
                </c:pt>
                <c:pt idx="8">
                  <c:v>338.7490703048062</c:v>
                </c:pt>
                <c:pt idx="9">
                  <c:v>372.64527368531049</c:v>
                </c:pt>
                <c:pt idx="10">
                  <c:v>403.70542152370143</c:v>
                </c:pt>
                <c:pt idx="11">
                  <c:v>431.6931273402987</c:v>
                </c:pt>
                <c:pt idx="12">
                  <c:v>456.39538779439914</c:v>
                </c:pt>
                <c:pt idx="13">
                  <c:v>477.62420376831454</c:v>
                </c:pt>
                <c:pt idx="14">
                  <c:v>495.21801115417367</c:v>
                </c:pt>
                <c:pt idx="15">
                  <c:v>509.04291045433899</c:v>
                </c:pt>
                <c:pt idx="16">
                  <c:v>518.99368583743365</c:v>
                </c:pt>
                <c:pt idx="17">
                  <c:v>524.99460589434989</c:v>
                </c:pt>
                <c:pt idx="18">
                  <c:v>527</c:v>
                </c:pt>
                <c:pt idx="19">
                  <c:v>524.99460589434989</c:v>
                </c:pt>
                <c:pt idx="20">
                  <c:v>518.99368583743365</c:v>
                </c:pt>
                <c:pt idx="21">
                  <c:v>509.04291045433899</c:v>
                </c:pt>
                <c:pt idx="22">
                  <c:v>495.21801115417372</c:v>
                </c:pt>
                <c:pt idx="23">
                  <c:v>477.6242037683146</c:v>
                </c:pt>
                <c:pt idx="24">
                  <c:v>456.3953877943992</c:v>
                </c:pt>
                <c:pt idx="25">
                  <c:v>431.69312734029882</c:v>
                </c:pt>
                <c:pt idx="26">
                  <c:v>403.70542152370143</c:v>
                </c:pt>
                <c:pt idx="27">
                  <c:v>372.6452736853106</c:v>
                </c:pt>
                <c:pt idx="28">
                  <c:v>338.74907030480631</c:v>
                </c:pt>
                <c:pt idx="29">
                  <c:v>302.27478195700144</c:v>
                </c:pt>
                <c:pt idx="30">
                  <c:v>263.49999999999994</c:v>
                </c:pt>
                <c:pt idx="31">
                  <c:v>222.71982393734862</c:v>
                </c:pt>
                <c:pt idx="32">
                  <c:v>180.24461553262751</c:v>
                </c:pt>
                <c:pt idx="33">
                  <c:v>136.39763676902857</c:v>
                </c:pt>
                <c:pt idx="34">
                  <c:v>91.512589630472249</c:v>
                </c:pt>
                <c:pt idx="35">
                  <c:v>45.931076428016105</c:v>
                </c:pt>
                <c:pt idx="36">
                  <c:v>6.4565323573684275E-14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58-409A-80B2-E0F3A7E3D58B}"/>
            </c:ext>
          </c:extLst>
        </c:ser>
        <c:ser>
          <c:idx val="3"/>
          <c:order val="3"/>
          <c:tx>
            <c:v>круг3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7"/>
            <c:marker>
              <c:symbol val="circle"/>
              <c:size val="2"/>
              <c:spPr>
                <a:solidFill>
                  <a:schemeClr val="bg1">
                    <a:lumMod val="75000"/>
                  </a:schemeClr>
                </a:solidFill>
                <a:ln w="31750" cmpd="sng">
                  <a:solidFill>
                    <a:schemeClr val="bg1">
                      <a:lumMod val="75000"/>
                    </a:schemeClr>
                  </a:solidFill>
                  <a:prstDash val="sys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5DA-40A9-9D54-C22B5A11ABA1}"/>
              </c:ext>
            </c:extLst>
          </c:dPt>
          <c:dPt>
            <c:idx val="25"/>
            <c:marker>
              <c:symbol val="circle"/>
              <c:size val="2"/>
              <c:spPr>
                <a:solidFill>
                  <a:schemeClr val="accent4"/>
                </a:solidFill>
                <a:ln w="31750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5DA-40A9-9D54-C22B5A11ABA1}"/>
              </c:ext>
            </c:extLst>
          </c:dPt>
          <c:xVal>
            <c:numRef>
              <c:f>'1'!$AR$6:$AR$42</c:f>
              <c:numCache>
                <c:formatCode>0</c:formatCode>
                <c:ptCount val="37"/>
                <c:pt idx="0" formatCode="General">
                  <c:v>2098</c:v>
                </c:pt>
                <c:pt idx="1">
                  <c:v>2095.3153595037265</c:v>
                </c:pt>
                <c:pt idx="2">
                  <c:v>2087.2818697501125</c:v>
                </c:pt>
                <c:pt idx="3">
                  <c:v>2073.9606704469379</c:v>
                </c:pt>
                <c:pt idx="4">
                  <c:v>2055.4531439644584</c:v>
                </c:pt>
                <c:pt idx="5">
                  <c:v>2031.9001437543566</c:v>
                </c:pt>
                <c:pt idx="6">
                  <c:v>2003.4809223699215</c:v>
                </c:pt>
                <c:pt idx="7">
                  <c:v>1970.4117672458838</c:v>
                </c:pt>
                <c:pt idx="8">
                  <c:v>1932.9443546204388</c:v>
                </c:pt>
                <c:pt idx="9">
                  <c:v>1891.3638341271094</c:v>
                </c:pt>
                <c:pt idx="10">
                  <c:v>1845.9866586338535</c:v>
                </c:pt>
                <c:pt idx="11">
                  <c:v>1797.158175845663</c:v>
                </c:pt>
                <c:pt idx="12">
                  <c:v>1745.25</c:v>
                </c:pt>
                <c:pt idx="13">
                  <c:v>1690.6571836580633</c:v>
                </c:pt>
                <c:pt idx="14">
                  <c:v>1633.7952111162595</c:v>
                </c:pt>
                <c:pt idx="15">
                  <c:v>1575.0968363198283</c:v>
                </c:pt>
                <c:pt idx="16">
                  <c:v>1515.0087893440193</c:v>
                </c:pt>
                <c:pt idx="17">
                  <c:v>1453.9883765084728</c:v>
                </c:pt>
                <c:pt idx="18">
                  <c:v>1392.5</c:v>
                </c:pt>
                <c:pt idx="19">
                  <c:v>1331.0116234915272</c:v>
                </c:pt>
                <c:pt idx="20">
                  <c:v>1269.9912106559807</c:v>
                </c:pt>
                <c:pt idx="21">
                  <c:v>1209.9031636801715</c:v>
                </c:pt>
                <c:pt idx="22">
                  <c:v>1151.2047888837408</c:v>
                </c:pt>
                <c:pt idx="23">
                  <c:v>1094.3428163419367</c:v>
                </c:pt>
                <c:pt idx="24">
                  <c:v>1039.7500000000002</c:v>
                </c:pt>
                <c:pt idx="25">
                  <c:v>987.84182415433725</c:v>
                </c:pt>
                <c:pt idx="26">
                  <c:v>939.01334136614651</c:v>
                </c:pt>
                <c:pt idx="27">
                  <c:v>893.63616587289084</c:v>
                </c:pt>
                <c:pt idx="28">
                  <c:v>852.05564537956104</c:v>
                </c:pt>
                <c:pt idx="29">
                  <c:v>814.58823275411646</c:v>
                </c:pt>
                <c:pt idx="30">
                  <c:v>781.51907763007853</c:v>
                </c:pt>
                <c:pt idx="31">
                  <c:v>753.09985624564342</c:v>
                </c:pt>
                <c:pt idx="32">
                  <c:v>729.54685603554174</c:v>
                </c:pt>
                <c:pt idx="33">
                  <c:v>711.03932955306243</c:v>
                </c:pt>
                <c:pt idx="34">
                  <c:v>697.71813024988728</c:v>
                </c:pt>
                <c:pt idx="35">
                  <c:v>689.68464049627357</c:v>
                </c:pt>
                <c:pt idx="36">
                  <c:v>687</c:v>
                </c:pt>
              </c:numCache>
            </c:numRef>
          </c:xVal>
          <c:yVal>
            <c:numRef>
              <c:f>'1'!$AS$6:$AS$42</c:f>
              <c:numCache>
                <c:formatCode>0</c:formatCode>
                <c:ptCount val="37"/>
                <c:pt idx="0" formatCode="General">
                  <c:v>0</c:v>
                </c:pt>
                <c:pt idx="1">
                  <c:v>61.48837650847284</c:v>
                </c:pt>
                <c:pt idx="2">
                  <c:v>122.50878934401935</c:v>
                </c:pt>
                <c:pt idx="3">
                  <c:v>182.59683631982838</c:v>
                </c:pt>
                <c:pt idx="4">
                  <c:v>241.29521111625928</c:v>
                </c:pt>
                <c:pt idx="5">
                  <c:v>298.15718365806345</c:v>
                </c:pt>
                <c:pt idx="6">
                  <c:v>352.74999999999994</c:v>
                </c:pt>
                <c:pt idx="7">
                  <c:v>404.65817584566298</c:v>
                </c:pt>
                <c:pt idx="8">
                  <c:v>453.48665863385344</c:v>
                </c:pt>
                <c:pt idx="9">
                  <c:v>498.86383412710921</c:v>
                </c:pt>
                <c:pt idx="10">
                  <c:v>540.44435462043896</c:v>
                </c:pt>
                <c:pt idx="11">
                  <c:v>577.91176724588377</c:v>
                </c:pt>
                <c:pt idx="12">
                  <c:v>610.98092236992147</c:v>
                </c:pt>
                <c:pt idx="13">
                  <c:v>639.40014375435658</c:v>
                </c:pt>
                <c:pt idx="14">
                  <c:v>662.95314396445826</c:v>
                </c:pt>
                <c:pt idx="15">
                  <c:v>681.46067044693768</c:v>
                </c:pt>
                <c:pt idx="16">
                  <c:v>694.78186975011272</c:v>
                </c:pt>
                <c:pt idx="17">
                  <c:v>702.81535950372643</c:v>
                </c:pt>
                <c:pt idx="18">
                  <c:v>705.5</c:v>
                </c:pt>
                <c:pt idx="19">
                  <c:v>702.81535950372643</c:v>
                </c:pt>
                <c:pt idx="20">
                  <c:v>694.78186975011272</c:v>
                </c:pt>
                <c:pt idx="21">
                  <c:v>681.46067044693768</c:v>
                </c:pt>
                <c:pt idx="22">
                  <c:v>662.95314396445838</c:v>
                </c:pt>
                <c:pt idx="23">
                  <c:v>639.40014375435658</c:v>
                </c:pt>
                <c:pt idx="24">
                  <c:v>610.98092236992147</c:v>
                </c:pt>
                <c:pt idx="25">
                  <c:v>577.91176724588388</c:v>
                </c:pt>
                <c:pt idx="26">
                  <c:v>540.44435462043896</c:v>
                </c:pt>
                <c:pt idx="27">
                  <c:v>498.86383412710933</c:v>
                </c:pt>
                <c:pt idx="28">
                  <c:v>453.48665863385361</c:v>
                </c:pt>
                <c:pt idx="29">
                  <c:v>404.65817584566321</c:v>
                </c:pt>
                <c:pt idx="30">
                  <c:v>352.74999999999994</c:v>
                </c:pt>
                <c:pt idx="31">
                  <c:v>298.1571836580635</c:v>
                </c:pt>
                <c:pt idx="32">
                  <c:v>241.2952111162594</c:v>
                </c:pt>
                <c:pt idx="33">
                  <c:v>182.59683631982858</c:v>
                </c:pt>
                <c:pt idx="34">
                  <c:v>122.50878934401931</c:v>
                </c:pt>
                <c:pt idx="35">
                  <c:v>61.488376508473166</c:v>
                </c:pt>
                <c:pt idx="36">
                  <c:v>8.6434223493803142E-14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58-409A-80B2-E0F3A7E3D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8720"/>
        <c:axId val="386800640"/>
      </c:scatterChart>
      <c:valAx>
        <c:axId val="38679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80139984619734494"/>
              <c:y val="0.90808079833302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800640"/>
        <c:crosses val="autoZero"/>
        <c:crossBetween val="midCat"/>
      </c:valAx>
      <c:valAx>
        <c:axId val="3868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</a:p>
            </c:rich>
          </c:tx>
          <c:layout>
            <c:manualLayout>
              <c:xMode val="edge"/>
              <c:yMode val="edge"/>
              <c:x val="7.693939317261432E-2"/>
              <c:y val="2.780031578783274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79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>1- </a:t>
            </a:r>
            <a:r>
              <a:rPr lang="el-GR" sz="1320" b="0" i="0" u="none" strike="noStrike" baseline="0">
                <a:effectLst/>
              </a:rPr>
              <a:t>σ</a:t>
            </a:r>
            <a:r>
              <a:rPr lang="en-US" sz="1320" b="0" i="0" u="none" strike="noStrike" baseline="0">
                <a:effectLst/>
              </a:rPr>
              <a:t>3</a:t>
            </a:r>
            <a:r>
              <a:rPr lang="en-US"/>
              <a:t>) </a:t>
            </a:r>
            <a:endParaRPr lang="ru-RU"/>
          </a:p>
        </c:rich>
      </c:tx>
      <c:layout>
        <c:manualLayout>
          <c:xMode val="edge"/>
          <c:yMode val="edge"/>
          <c:x val="0.42090036900369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907993716648467"/>
          <c:y val="0.12962968725591667"/>
          <c:w val="0.80471762904636912"/>
          <c:h val="0.72035505978419367"/>
        </c:manualLayout>
      </c:layout>
      <c:scatterChart>
        <c:scatterStyle val="smoothMarker"/>
        <c:varyColors val="0"/>
        <c:ser>
          <c:idx val="0"/>
          <c:order val="0"/>
          <c:tx>
            <c:v>первое испытание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'1'!$K$65:$K$1000</c:f>
              <c:numCache>
                <c:formatCode>0.0000</c:formatCode>
                <c:ptCount val="936"/>
                <c:pt idx="0">
                  <c:v>0</c:v>
                </c:pt>
                <c:pt idx="1">
                  <c:v>6.9896544749013356E-4</c:v>
                </c:pt>
                <c:pt idx="2">
                  <c:v>1.3979308949802669E-3</c:v>
                </c:pt>
                <c:pt idx="3">
                  <c:v>2.0968963424704001E-3</c:v>
                </c:pt>
                <c:pt idx="4">
                  <c:v>3.577350566597884E-3</c:v>
                </c:pt>
                <c:pt idx="5">
                  <c:v>6.8143803627674559E-3</c:v>
                </c:pt>
                <c:pt idx="6">
                  <c:v>1.1709598161211039E-2</c:v>
                </c:pt>
                <c:pt idx="7">
                  <c:v>2.0213362923040341E-2</c:v>
                </c:pt>
                <c:pt idx="8">
                  <c:v>3.2339636633296302E-2</c:v>
                </c:pt>
                <c:pt idx="9">
                  <c:v>5.4440736620936833E-2</c:v>
                </c:pt>
                <c:pt idx="10">
                  <c:v>0.1020964483545128</c:v>
                </c:pt>
                <c:pt idx="11">
                  <c:v>0.1519354838709677</c:v>
                </c:pt>
              </c:numCache>
            </c:numRef>
          </c:xVal>
          <c:yVal>
            <c:numRef>
              <c:f>'1'!$J$65:$J$1000</c:f>
              <c:numCache>
                <c:formatCode>0.000</c:formatCode>
                <c:ptCount val="936"/>
                <c:pt idx="0">
                  <c:v>0.56000000000000005</c:v>
                </c:pt>
                <c:pt idx="1">
                  <c:v>0.65236570247933889</c:v>
                </c:pt>
                <c:pt idx="2">
                  <c:v>0.74473140495867773</c:v>
                </c:pt>
                <c:pt idx="3">
                  <c:v>0.83709710743801646</c:v>
                </c:pt>
                <c:pt idx="4">
                  <c:v>0.92946280991735541</c:v>
                </c:pt>
                <c:pt idx="5">
                  <c:v>1.0218285123966939</c:v>
                </c:pt>
                <c:pt idx="6">
                  <c:v>1.1141942148760331</c:v>
                </c:pt>
                <c:pt idx="7">
                  <c:v>1.206559917355372</c:v>
                </c:pt>
                <c:pt idx="8">
                  <c:v>1.298925619834711</c:v>
                </c:pt>
                <c:pt idx="9">
                  <c:v>1.3912913223140499</c:v>
                </c:pt>
                <c:pt idx="10">
                  <c:v>1.483657024793388</c:v>
                </c:pt>
                <c:pt idx="11">
                  <c:v>1.576022727272727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1E-42DC-98CD-023CF6D7B752}"/>
            </c:ext>
          </c:extLst>
        </c:ser>
        <c:ser>
          <c:idx val="1"/>
          <c:order val="1"/>
          <c:tx>
            <c:v>второе испытание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'1'!$M$65:$M$1000</c:f>
              <c:numCache>
                <c:formatCode>0.000</c:formatCode>
                <c:ptCount val="936"/>
                <c:pt idx="0">
                  <c:v>0.66</c:v>
                </c:pt>
                <c:pt idx="1">
                  <c:v>0.76383358913813459</c:v>
                </c:pt>
                <c:pt idx="2">
                  <c:v>0.86766717827626927</c:v>
                </c:pt>
                <c:pt idx="3">
                  <c:v>0.97150076741440383</c:v>
                </c:pt>
                <c:pt idx="4">
                  <c:v>1.075334356552538</c:v>
                </c:pt>
                <c:pt idx="5">
                  <c:v>1.179167945690673</c:v>
                </c:pt>
                <c:pt idx="6">
                  <c:v>1.283001534828808</c:v>
                </c:pt>
                <c:pt idx="7">
                  <c:v>1.3868351239669421</c:v>
                </c:pt>
                <c:pt idx="8">
                  <c:v>1.4906687131050771</c:v>
                </c:pt>
                <c:pt idx="9">
                  <c:v>1.594502302243211</c:v>
                </c:pt>
                <c:pt idx="10">
                  <c:v>1.698335891381346</c:v>
                </c:pt>
                <c:pt idx="11">
                  <c:v>1.802169480519481</c:v>
                </c:pt>
              </c:numCache>
            </c:numRef>
          </c:xVal>
          <c:yVal>
            <c:numRef>
              <c:f>'1'!$L$65:$L$1000</c:f>
              <c:numCache>
                <c:formatCode>0.000</c:formatCode>
                <c:ptCount val="936"/>
                <c:pt idx="0">
                  <c:v>0</c:v>
                </c:pt>
                <c:pt idx="1">
                  <c:v>9.236570247933884E-2</c:v>
                </c:pt>
                <c:pt idx="2">
                  <c:v>0.18473140495867768</c:v>
                </c:pt>
                <c:pt idx="3">
                  <c:v>0.27709710743801641</c:v>
                </c:pt>
                <c:pt idx="4">
                  <c:v>0.36946280991735536</c:v>
                </c:pt>
                <c:pt idx="5">
                  <c:v>0.46182851239669387</c:v>
                </c:pt>
                <c:pt idx="6">
                  <c:v>0.55419421487603304</c:v>
                </c:pt>
                <c:pt idx="7">
                  <c:v>0.64655991735537199</c:v>
                </c:pt>
                <c:pt idx="8">
                  <c:v>0.73892561983471094</c:v>
                </c:pt>
                <c:pt idx="9">
                  <c:v>0.8312913223140499</c:v>
                </c:pt>
                <c:pt idx="10">
                  <c:v>0.92365702479338796</c:v>
                </c:pt>
                <c:pt idx="11">
                  <c:v>1.0160227272727269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1E-42DC-98CD-023CF6D7B752}"/>
            </c:ext>
          </c:extLst>
        </c:ser>
        <c:ser>
          <c:idx val="2"/>
          <c:order val="2"/>
          <c:tx>
            <c:v>третье испытание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'1'!$O$65:$O$1000</c:f>
              <c:numCache>
                <c:formatCode>0.000</c:formatCode>
                <c:ptCount val="936"/>
                <c:pt idx="0">
                  <c:v>0</c:v>
                </c:pt>
                <c:pt idx="1">
                  <c:v>0.10383358913813456</c:v>
                </c:pt>
                <c:pt idx="2">
                  <c:v>0.20766717827626924</c:v>
                </c:pt>
                <c:pt idx="3">
                  <c:v>0.3115007674144038</c:v>
                </c:pt>
                <c:pt idx="4">
                  <c:v>0.41533435655253792</c:v>
                </c:pt>
                <c:pt idx="5">
                  <c:v>0.51916794569067293</c:v>
                </c:pt>
                <c:pt idx="6">
                  <c:v>0.62300153482880793</c:v>
                </c:pt>
                <c:pt idx="7">
                  <c:v>0.72683512396694205</c:v>
                </c:pt>
                <c:pt idx="8">
                  <c:v>0.83066871310507706</c:v>
                </c:pt>
                <c:pt idx="9">
                  <c:v>0.93450230224321096</c:v>
                </c:pt>
                <c:pt idx="10">
                  <c:v>1.0383358913813461</c:v>
                </c:pt>
                <c:pt idx="11">
                  <c:v>1.1421694805194811</c:v>
                </c:pt>
              </c:numCache>
            </c:numRef>
          </c:xVal>
          <c:yVal>
            <c:numRef>
              <c:f>'1'!$N$65:$N$1000</c:f>
              <c:numCache>
                <c:formatCode>0.0000</c:formatCode>
                <c:ptCount val="936"/>
                <c:pt idx="0">
                  <c:v>0</c:v>
                </c:pt>
                <c:pt idx="1">
                  <c:v>8.5932222108564852E-4</c:v>
                </c:pt>
                <c:pt idx="2">
                  <c:v>1.816940975066671E-3</c:v>
                </c:pt>
                <c:pt idx="3">
                  <c:v>3.4750850546150071E-3</c:v>
                </c:pt>
                <c:pt idx="4">
                  <c:v>5.1332291341633423E-3</c:v>
                </c:pt>
                <c:pt idx="5">
                  <c:v>7.7422549002047793E-3</c:v>
                </c:pt>
                <c:pt idx="6">
                  <c:v>1.30754978259794E-2</c:v>
                </c:pt>
                <c:pt idx="7">
                  <c:v>1.9988763110616679E-2</c:v>
                </c:pt>
                <c:pt idx="8">
                  <c:v>3.0802222218603788E-2</c:v>
                </c:pt>
                <c:pt idx="9">
                  <c:v>4.9142705737679822E-2</c:v>
                </c:pt>
                <c:pt idx="10">
                  <c:v>9.4146037310650105E-2</c:v>
                </c:pt>
                <c:pt idx="11">
                  <c:v>0.1590322580645161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1E-42DC-98CD-023CF6D7B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787392"/>
        <c:axId val="387810048"/>
      </c:scatterChart>
      <c:valAx>
        <c:axId val="387787392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c:rich>
          </c:tx>
          <c:layout>
            <c:manualLayout>
              <c:xMode val="edge"/>
              <c:yMode val="edge"/>
              <c:x val="0.85012729658792652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810048"/>
        <c:crosses val="autoZero"/>
        <c:crossBetween val="midCat"/>
      </c:valAx>
      <c:valAx>
        <c:axId val="3878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c:rich>
          </c:tx>
          <c:layout>
            <c:manualLayout>
              <c:xMode val="edge"/>
              <c:yMode val="edge"/>
              <c:x val="7.4999999999999997E-2"/>
              <c:y val="2.0744750656167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7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74840</xdr:colOff>
      <xdr:row>28</xdr:row>
      <xdr:rowOff>20412</xdr:rowOff>
    </xdr:from>
    <xdr:to>
      <xdr:col>16</xdr:col>
      <xdr:colOff>444500</xdr:colOff>
      <xdr:row>43</xdr:row>
      <xdr:rowOff>95251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489857</xdr:colOff>
      <xdr:row>28</xdr:row>
      <xdr:rowOff>27215</xdr:rowOff>
    </xdr:from>
    <xdr:to>
      <xdr:col>21</xdr:col>
      <xdr:colOff>721177</xdr:colOff>
      <xdr:row>44</xdr:row>
      <xdr:rowOff>27214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935181</xdr:colOff>
      <xdr:row>55</xdr:row>
      <xdr:rowOff>184702</xdr:rowOff>
    </xdr:from>
    <xdr:to>
      <xdr:col>17</xdr:col>
      <xdr:colOff>798766</xdr:colOff>
      <xdr:row>59</xdr:row>
      <xdr:rowOff>63609</xdr:rowOff>
    </xdr:to>
    <xdr:pic>
      <xdr:nvPicPr>
        <xdr:cNvPr id="4" name="image1-4.png">
          <a:extLst>
            <a:ext uri="{FF2B5EF4-FFF2-40B4-BE49-F238E27FC236}">
              <a16:creationId xmlns:a16="http://schemas.microsoft.com/office/drawing/2014/main" id="{B9E999ED-DE65-4DED-8487-9B976726873B}"/>
            </a:ext>
          </a:extLst>
        </xdr:cNvPr>
        <xdr:cNvPicPr/>
      </xdr:nvPicPr>
      <xdr:blipFill rotWithShape="1">
        <a:blip xmlns:r="http://schemas.openxmlformats.org/officeDocument/2006/relationships" r:embed="rId3" cstate="print"/>
        <a:srcRect l="66382" t="40700" r="-3101" b="46296"/>
        <a:stretch>
          <a:fillRect/>
        </a:stretch>
      </xdr:blipFill>
      <xdr:spPr bwMode="auto">
        <a:xfrm>
          <a:off x="13352317" y="11199066"/>
          <a:ext cx="1785904" cy="60627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16</xdr:col>
      <xdr:colOff>375857</xdr:colOff>
      <xdr:row>51</xdr:row>
      <xdr:rowOff>17318</xdr:rowOff>
    </xdr:from>
    <xdr:to>
      <xdr:col>18</xdr:col>
      <xdr:colOff>561263</xdr:colOff>
      <xdr:row>59</xdr:row>
      <xdr:rowOff>170721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BCA389AD-31C5-4C87-B845-314852820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84039" y="10217727"/>
          <a:ext cx="1882588" cy="16947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7;&#1074;&#1086;&#1076;&#1085;&#1072;&#1103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водная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6"/>
  <sheetViews>
    <sheetView tabSelected="1" view="pageBreakPreview" topLeftCell="A31" zoomScale="70" zoomScaleNormal="40" zoomScaleSheetLayoutView="70" workbookViewId="0">
      <selection activeCell="M62" sqref="M62:V62"/>
    </sheetView>
  </sheetViews>
  <sheetFormatPr defaultColWidth="9.140625" defaultRowHeight="14.25" x14ac:dyDescent="0.2"/>
  <cols>
    <col min="1" max="1" width="15.85546875" style="10" customWidth="1"/>
    <col min="2" max="2" width="18.28515625" style="10" customWidth="1"/>
    <col min="3" max="3" width="12.42578125" style="10" bestFit="1" customWidth="1"/>
    <col min="4" max="4" width="9.140625" style="10"/>
    <col min="5" max="6" width="12.42578125" style="10" bestFit="1" customWidth="1"/>
    <col min="7" max="7" width="9.140625" style="10"/>
    <col min="8" max="8" width="12.42578125" style="10" customWidth="1"/>
    <col min="9" max="11" width="9.140625" style="10"/>
    <col min="12" max="12" width="10.140625" style="10" customWidth="1"/>
    <col min="13" max="13" width="14.140625" style="10" customWidth="1"/>
    <col min="14" max="16" width="16.28515625" style="10" customWidth="1"/>
    <col min="17" max="17" width="12.42578125" style="10" bestFit="1" customWidth="1"/>
    <col min="18" max="18" width="13" style="10" customWidth="1"/>
    <col min="19" max="19" width="9.140625" style="10"/>
    <col min="20" max="20" width="13" style="10" customWidth="1"/>
    <col min="21" max="21" width="9.140625" style="10"/>
    <col min="22" max="22" width="12" style="10" customWidth="1"/>
    <col min="23" max="35" width="9.140625" style="10"/>
    <col min="36" max="36" width="9.5703125" style="10" customWidth="1"/>
    <col min="37" max="37" width="9.7109375" style="10" customWidth="1"/>
    <col min="38" max="16384" width="9.140625" style="10"/>
  </cols>
  <sheetData>
    <row r="1" spans="1:58" ht="15" x14ac:dyDescent="0.25">
      <c r="A1" s="157" t="s">
        <v>1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2"/>
      <c r="M1" s="157" t="s">
        <v>1</v>
      </c>
      <c r="N1" s="157"/>
      <c r="O1" s="157"/>
      <c r="P1" s="157"/>
      <c r="Q1" s="157"/>
      <c r="R1" s="157"/>
      <c r="S1" s="157"/>
      <c r="T1" s="157"/>
      <c r="U1" s="157"/>
      <c r="X1" s="146">
        <f>X48-Z48</f>
        <v>389</v>
      </c>
      <c r="Y1" s="147"/>
      <c r="Z1" s="67"/>
      <c r="AA1" s="148"/>
      <c r="AB1" s="49"/>
      <c r="AC1" s="49"/>
      <c r="AD1" s="49"/>
      <c r="AE1" s="50"/>
      <c r="AF1" s="96">
        <f>X49-Z49</f>
        <v>488</v>
      </c>
      <c r="AG1" s="51"/>
      <c r="AH1" s="47"/>
      <c r="AI1" s="48"/>
      <c r="AJ1" s="49"/>
      <c r="AK1" s="49"/>
      <c r="AL1" s="49"/>
      <c r="AM1" s="49"/>
      <c r="AN1" s="146">
        <f>X50-Z50</f>
        <v>687</v>
      </c>
      <c r="AO1" s="147"/>
      <c r="AP1" s="47"/>
      <c r="AQ1" s="48"/>
      <c r="AR1" s="49"/>
      <c r="AS1" s="49"/>
      <c r="AT1" s="49"/>
      <c r="AU1" s="50"/>
      <c r="AV1"/>
      <c r="AW1"/>
      <c r="AX1"/>
      <c r="AY1"/>
      <c r="AZ1"/>
      <c r="BA1"/>
      <c r="BB1"/>
      <c r="BC1"/>
      <c r="BD1"/>
      <c r="BE1"/>
      <c r="BF1"/>
    </row>
    <row r="2" spans="1:58" ht="15" x14ac:dyDescent="0.25">
      <c r="A2" s="157" t="s">
        <v>2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2"/>
      <c r="M2" s="157" t="s">
        <v>2</v>
      </c>
      <c r="N2" s="157"/>
      <c r="O2" s="157"/>
      <c r="P2" s="157"/>
      <c r="Q2" s="157"/>
      <c r="R2" s="157"/>
      <c r="S2" s="157"/>
      <c r="T2" s="157"/>
      <c r="U2" s="157"/>
      <c r="X2" s="149">
        <f>Y48-Z48</f>
        <v>1236</v>
      </c>
      <c r="Y2" s="53" t="s">
        <v>38</v>
      </c>
      <c r="Z2" s="53"/>
      <c r="AA2" s="54"/>
      <c r="AB2" s="55"/>
      <c r="AC2" s="56" t="s">
        <v>39</v>
      </c>
      <c r="AD2" s="57" t="s">
        <v>40</v>
      </c>
      <c r="AE2" s="58" t="s">
        <v>41</v>
      </c>
      <c r="AF2" s="59">
        <f>Y49-Z49</f>
        <v>1542</v>
      </c>
      <c r="AG2" s="53" t="s">
        <v>38</v>
      </c>
      <c r="AH2" s="53"/>
      <c r="AI2" s="54"/>
      <c r="AJ2" s="55"/>
      <c r="AK2" s="56" t="s">
        <v>39</v>
      </c>
      <c r="AL2" s="57" t="s">
        <v>40</v>
      </c>
      <c r="AM2" s="57" t="s">
        <v>41</v>
      </c>
      <c r="AN2" s="149">
        <f>Y50-Z50</f>
        <v>2098</v>
      </c>
      <c r="AO2" s="53" t="s">
        <v>38</v>
      </c>
      <c r="AP2" s="53"/>
      <c r="AQ2" s="54"/>
      <c r="AR2" s="55"/>
      <c r="AS2" s="56" t="s">
        <v>39</v>
      </c>
      <c r="AT2" s="57" t="s">
        <v>40</v>
      </c>
      <c r="AU2" s="58" t="s">
        <v>41</v>
      </c>
      <c r="AV2" s="60"/>
      <c r="AW2" s="60"/>
      <c r="AX2" s="60"/>
      <c r="AY2" s="60"/>
      <c r="AZ2" s="60"/>
      <c r="BA2" s="60"/>
      <c r="BB2" s="60"/>
      <c r="BC2" s="60"/>
      <c r="BD2" s="60"/>
      <c r="BE2"/>
      <c r="BF2"/>
    </row>
    <row r="3" spans="1:58" ht="15" x14ac:dyDescent="0.25">
      <c r="A3" s="157" t="s">
        <v>3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2"/>
      <c r="M3" s="157" t="s">
        <v>3</v>
      </c>
      <c r="N3" s="157"/>
      <c r="O3" s="157"/>
      <c r="P3" s="157"/>
      <c r="Q3" s="157"/>
      <c r="R3" s="157"/>
      <c r="S3" s="157"/>
      <c r="T3" s="157"/>
      <c r="U3" s="157"/>
      <c r="X3" s="84"/>
      <c r="Y3" s="145"/>
      <c r="Z3" s="61"/>
      <c r="AA3" s="61"/>
      <c r="AB3" s="61"/>
      <c r="AC3" s="62">
        <f>X5</f>
        <v>812.5</v>
      </c>
      <c r="AD3" s="63">
        <v>0</v>
      </c>
      <c r="AE3" s="64">
        <f>X4/2</f>
        <v>423.5</v>
      </c>
      <c r="AF3" s="65"/>
      <c r="AG3" s="53"/>
      <c r="AH3" s="61"/>
      <c r="AI3" s="61"/>
      <c r="AJ3" s="61"/>
      <c r="AK3" s="62">
        <f>AF5</f>
        <v>1015</v>
      </c>
      <c r="AL3" s="63">
        <v>0</v>
      </c>
      <c r="AM3" s="64">
        <f>AF4/2</f>
        <v>527</v>
      </c>
      <c r="AN3" s="66"/>
      <c r="AO3" s="145"/>
      <c r="AP3" s="61"/>
      <c r="AQ3" s="61"/>
      <c r="AR3" s="61"/>
      <c r="AS3" s="62">
        <f>AN5</f>
        <v>1392.5</v>
      </c>
      <c r="AT3" s="63">
        <v>0</v>
      </c>
      <c r="AU3" s="64">
        <f>AN4/2</f>
        <v>705.5</v>
      </c>
      <c r="AV3"/>
      <c r="AW3"/>
      <c r="AX3"/>
      <c r="AY3"/>
      <c r="AZ3"/>
      <c r="BA3"/>
      <c r="BB3"/>
      <c r="BC3"/>
      <c r="BD3"/>
      <c r="BE3"/>
      <c r="BF3"/>
    </row>
    <row r="4" spans="1:58" ht="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X4" s="87">
        <f t="shared" ref="X4" si="0">X2-X1</f>
        <v>847</v>
      </c>
      <c r="Y4" s="67" t="s">
        <v>42</v>
      </c>
      <c r="Z4" s="61"/>
      <c r="AA4" s="61"/>
      <c r="AB4" s="61"/>
      <c r="AC4" s="61"/>
      <c r="AD4" s="61"/>
      <c r="AE4" s="68"/>
      <c r="AF4" s="65">
        <f>AF2-AF1</f>
        <v>1054</v>
      </c>
      <c r="AG4" s="67" t="s">
        <v>42</v>
      </c>
      <c r="AH4" s="61"/>
      <c r="AI4" s="61"/>
      <c r="AJ4" s="61"/>
      <c r="AK4" s="61"/>
      <c r="AL4" s="61"/>
      <c r="AM4" s="68"/>
      <c r="AN4" s="65">
        <f t="shared" ref="AN4" si="1">AN2-AN1</f>
        <v>1411</v>
      </c>
      <c r="AO4" s="67" t="s">
        <v>42</v>
      </c>
      <c r="AP4" s="61"/>
      <c r="AQ4" s="61"/>
      <c r="AR4" s="61"/>
      <c r="AS4" s="61"/>
      <c r="AT4" s="61"/>
      <c r="AU4" s="68"/>
      <c r="AV4"/>
      <c r="AW4"/>
      <c r="AX4"/>
      <c r="AY4"/>
      <c r="AZ4"/>
      <c r="BA4"/>
      <c r="BB4"/>
      <c r="BC4"/>
      <c r="BD4"/>
      <c r="BE4"/>
      <c r="BF4"/>
    </row>
    <row r="5" spans="1:58" ht="15" x14ac:dyDescent="0.25">
      <c r="A5" s="157" t="s">
        <v>4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2"/>
      <c r="M5" s="157" t="s">
        <v>4</v>
      </c>
      <c r="N5" s="157"/>
      <c r="O5" s="157"/>
      <c r="P5" s="157"/>
      <c r="Q5" s="157"/>
      <c r="R5" s="157"/>
      <c r="S5" s="157"/>
      <c r="T5" s="157"/>
      <c r="U5" s="157"/>
      <c r="X5" s="67">
        <f>X4/2+X1</f>
        <v>812.5</v>
      </c>
      <c r="Y5" s="67" t="s">
        <v>43</v>
      </c>
      <c r="Z5" s="61"/>
      <c r="AA5" s="53" t="s">
        <v>44</v>
      </c>
      <c r="AB5" s="53" t="s">
        <v>45</v>
      </c>
      <c r="AC5" s="53" t="s">
        <v>46</v>
      </c>
      <c r="AD5" s="61"/>
      <c r="AE5" s="68"/>
      <c r="AF5" s="52">
        <f>AF4/2+AF1</f>
        <v>1015</v>
      </c>
      <c r="AG5" s="53" t="s">
        <v>43</v>
      </c>
      <c r="AH5" s="61"/>
      <c r="AI5" s="53" t="s">
        <v>44</v>
      </c>
      <c r="AJ5" s="53" t="s">
        <v>45</v>
      </c>
      <c r="AK5" s="53" t="s">
        <v>46</v>
      </c>
      <c r="AL5" s="61"/>
      <c r="AM5" s="68"/>
      <c r="AN5" s="52">
        <f>AN4/2+AN1</f>
        <v>1392.5</v>
      </c>
      <c r="AO5" s="53" t="s">
        <v>43</v>
      </c>
      <c r="AP5" s="61"/>
      <c r="AQ5" s="53" t="s">
        <v>44</v>
      </c>
      <c r="AR5" s="53" t="s">
        <v>45</v>
      </c>
      <c r="AS5" s="53" t="s">
        <v>46</v>
      </c>
      <c r="AT5" s="61"/>
      <c r="AU5" s="68"/>
      <c r="AV5"/>
      <c r="BD5"/>
      <c r="BE5"/>
      <c r="BF5"/>
    </row>
    <row r="6" spans="1:58" ht="15" x14ac:dyDescent="0.25">
      <c r="A6" s="158" t="s">
        <v>5</v>
      </c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35"/>
      <c r="M6" s="158" t="s">
        <v>5</v>
      </c>
      <c r="N6" s="158"/>
      <c r="O6" s="158"/>
      <c r="P6" s="158"/>
      <c r="Q6" s="158"/>
      <c r="R6" s="158"/>
      <c r="S6" s="158"/>
      <c r="T6" s="158"/>
      <c r="U6" s="158"/>
      <c r="X6" s="61"/>
      <c r="Y6" s="61"/>
      <c r="Z6" s="61"/>
      <c r="AA6" s="53">
        <v>0</v>
      </c>
      <c r="AB6" s="87">
        <f>$AC$3+$AE$3*COS(AA6*PI()/180)</f>
        <v>1236</v>
      </c>
      <c r="AC6" s="87">
        <f>$AD$3+$AE$3*SIN(AA6*PI()/180)</f>
        <v>0</v>
      </c>
      <c r="AD6" s="61"/>
      <c r="AE6" s="68"/>
      <c r="AF6" s="61"/>
      <c r="AG6" s="61"/>
      <c r="AH6" s="61"/>
      <c r="AI6" s="53">
        <v>0</v>
      </c>
      <c r="AJ6" s="53">
        <f>$AK$3+$AM$3*COS(AI6*PI()/180)</f>
        <v>1542</v>
      </c>
      <c r="AK6" s="53">
        <f>$AL$3+$AM$3*SIN(AI6*PI()/180)</f>
        <v>0</v>
      </c>
      <c r="AL6" s="61"/>
      <c r="AM6" s="68"/>
      <c r="AN6" s="61"/>
      <c r="AO6" s="61"/>
      <c r="AP6" s="61"/>
      <c r="AQ6" s="53">
        <v>0</v>
      </c>
      <c r="AR6" s="53">
        <f>$AS$3+$AU$3*COS(AQ6*PI()/180)</f>
        <v>2098</v>
      </c>
      <c r="AS6" s="53">
        <f>$AT$3+$AU$3*SIN(AQ6*PI()/180)</f>
        <v>0</v>
      </c>
      <c r="AT6" s="61"/>
      <c r="AU6" s="68"/>
      <c r="AV6"/>
      <c r="BD6" s="88"/>
      <c r="BE6" s="88"/>
      <c r="BF6" s="88"/>
    </row>
    <row r="7" spans="1:58" ht="15" x14ac:dyDescent="0.25">
      <c r="A7" s="157" t="s">
        <v>6</v>
      </c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2"/>
      <c r="M7" s="157" t="s">
        <v>6</v>
      </c>
      <c r="N7" s="157"/>
      <c r="O7" s="157"/>
      <c r="P7" s="157"/>
      <c r="Q7" s="157"/>
      <c r="R7" s="157"/>
      <c r="S7" s="157"/>
      <c r="T7" s="157"/>
      <c r="U7" s="157"/>
      <c r="X7" s="61"/>
      <c r="Y7" s="61"/>
      <c r="Z7" s="61"/>
      <c r="AA7" s="53">
        <v>5</v>
      </c>
      <c r="AB7" s="87">
        <f t="shared" ref="AB7:AB42" si="2">$AC$3+$AE$3*COS(AA7*PI()/180)</f>
        <v>1234.3884546418542</v>
      </c>
      <c r="AC7" s="87">
        <f t="shared" ref="AC7:AC42" si="3">$AD$3+$AE$3*SIN(AA7*PI()/180)</f>
        <v>36.91045705363323</v>
      </c>
      <c r="AD7" s="61"/>
      <c r="AE7" s="68"/>
      <c r="AF7" s="61"/>
      <c r="AG7" s="61"/>
      <c r="AH7" s="61"/>
      <c r="AI7" s="53">
        <v>5</v>
      </c>
      <c r="AJ7" s="87">
        <f t="shared" ref="AJ7:AJ42" si="4">$AK$3+$AM$3*COS(AI7*PI()/180)</f>
        <v>1539.9946058943499</v>
      </c>
      <c r="AK7" s="87">
        <f t="shared" ref="AK7:AK42" si="5">$AL$3+$AM$3*SIN(AI7*PI()/180)</f>
        <v>45.931076428015857</v>
      </c>
      <c r="AL7" s="61"/>
      <c r="AM7" s="68"/>
      <c r="AN7" s="61"/>
      <c r="AO7" s="61"/>
      <c r="AP7" s="61"/>
      <c r="AQ7" s="53">
        <v>5</v>
      </c>
      <c r="AR7" s="87">
        <f t="shared" ref="AR7:AR42" si="6">$AS$3+$AU$3*COS(AQ7*PI()/180)</f>
        <v>2095.3153595037265</v>
      </c>
      <c r="AS7" s="87">
        <f t="shared" ref="AS7:AS42" si="7">$AT$3+$AU$3*SIN(AQ7*PI()/180)</f>
        <v>61.48837650847284</v>
      </c>
      <c r="AT7" s="61"/>
      <c r="AU7" s="68"/>
      <c r="AV7"/>
      <c r="BD7" s="89"/>
      <c r="BE7" s="90"/>
      <c r="BF7" s="91"/>
    </row>
    <row r="8" spans="1:58" ht="15" x14ac:dyDescent="0.25">
      <c r="A8" s="3"/>
      <c r="B8" s="4"/>
      <c r="C8" s="4"/>
      <c r="D8" s="4"/>
      <c r="E8" s="4"/>
      <c r="F8" s="5"/>
      <c r="G8" s="5"/>
      <c r="H8" s="6"/>
      <c r="I8" s="7"/>
      <c r="J8" s="8"/>
      <c r="K8" s="9"/>
      <c r="L8" s="9"/>
      <c r="M8" s="3"/>
      <c r="N8" s="4"/>
      <c r="O8" s="4"/>
      <c r="P8" s="4"/>
      <c r="Q8" s="4"/>
      <c r="R8" s="5"/>
      <c r="S8" s="5"/>
      <c r="T8" s="6"/>
      <c r="U8" s="7"/>
      <c r="X8" s="61"/>
      <c r="Y8" s="61"/>
      <c r="Z8" s="61"/>
      <c r="AA8" s="53">
        <v>10</v>
      </c>
      <c r="AB8" s="87">
        <f t="shared" si="2"/>
        <v>1229.5660834006701</v>
      </c>
      <c r="AC8" s="87">
        <f t="shared" si="3"/>
        <v>73.540003241945001</v>
      </c>
      <c r="AD8" s="61"/>
      <c r="AE8" s="68"/>
      <c r="AF8" s="61"/>
      <c r="AG8" s="61"/>
      <c r="AH8" s="61"/>
      <c r="AI8" s="53">
        <v>10</v>
      </c>
      <c r="AJ8" s="87">
        <f t="shared" si="4"/>
        <v>1533.9936858374335</v>
      </c>
      <c r="AK8" s="87">
        <f t="shared" si="5"/>
        <v>91.512589630472291</v>
      </c>
      <c r="AL8" s="61"/>
      <c r="AM8" s="68"/>
      <c r="AN8" s="61"/>
      <c r="AO8" s="61"/>
      <c r="AP8" s="61"/>
      <c r="AQ8" s="53">
        <v>10</v>
      </c>
      <c r="AR8" s="87">
        <f t="shared" si="6"/>
        <v>2087.2818697501125</v>
      </c>
      <c r="AS8" s="87">
        <f t="shared" si="7"/>
        <v>122.50878934401935</v>
      </c>
      <c r="AT8" s="61"/>
      <c r="AU8" s="68"/>
      <c r="AV8"/>
      <c r="BD8" s="89"/>
      <c r="BE8" s="92"/>
      <c r="BF8" s="88"/>
    </row>
    <row r="9" spans="1:58" ht="15" x14ac:dyDescent="0.25">
      <c r="A9" s="156" t="s">
        <v>71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 t="s">
        <v>71</v>
      </c>
      <c r="N9" s="156"/>
      <c r="O9" s="156"/>
      <c r="P9" s="156"/>
      <c r="Q9" s="156"/>
      <c r="R9" s="156"/>
      <c r="S9" s="156"/>
      <c r="T9" s="156"/>
      <c r="U9" s="156"/>
      <c r="V9" s="156"/>
      <c r="X9" s="61"/>
      <c r="Y9" s="61"/>
      <c r="Z9" s="61"/>
      <c r="AA9" s="53">
        <v>15</v>
      </c>
      <c r="AB9" s="87">
        <f t="shared" si="2"/>
        <v>1221.5695874334206</v>
      </c>
      <c r="AC9" s="87">
        <f t="shared" si="3"/>
        <v>109.60986560091753</v>
      </c>
      <c r="AD9" s="61"/>
      <c r="AE9" s="68"/>
      <c r="AF9" s="61"/>
      <c r="AG9" s="61"/>
      <c r="AH9" s="61"/>
      <c r="AI9" s="53">
        <v>15</v>
      </c>
      <c r="AJ9" s="87">
        <f t="shared" si="4"/>
        <v>1524.0429104543391</v>
      </c>
      <c r="AK9" s="87">
        <f t="shared" si="5"/>
        <v>136.39763676902842</v>
      </c>
      <c r="AL9" s="61"/>
      <c r="AM9" s="68"/>
      <c r="AN9" s="61"/>
      <c r="AO9" s="61"/>
      <c r="AP9" s="61"/>
      <c r="AQ9" s="53">
        <v>15</v>
      </c>
      <c r="AR9" s="87">
        <f t="shared" si="6"/>
        <v>2073.9606704469379</v>
      </c>
      <c r="AS9" s="87">
        <f t="shared" si="7"/>
        <v>182.59683631982838</v>
      </c>
      <c r="AT9" s="61"/>
      <c r="AU9" s="68"/>
      <c r="AV9"/>
      <c r="BD9" s="89"/>
      <c r="BE9" s="93"/>
      <c r="BF9" s="88"/>
    </row>
    <row r="10" spans="1:58" ht="15" x14ac:dyDescent="0.25">
      <c r="A10" s="15"/>
      <c r="B10" s="16"/>
      <c r="C10" s="16"/>
      <c r="D10" s="16"/>
      <c r="E10" s="16"/>
      <c r="F10" s="17"/>
      <c r="G10" s="17"/>
      <c r="H10" s="18"/>
      <c r="I10" s="19"/>
      <c r="J10" s="20"/>
      <c r="K10" s="21"/>
      <c r="L10" s="21"/>
      <c r="M10" s="15"/>
      <c r="N10" s="16"/>
      <c r="O10" s="16"/>
      <c r="P10" s="16"/>
      <c r="Q10" s="16"/>
      <c r="R10" s="17"/>
      <c r="S10" s="17"/>
      <c r="T10" s="18"/>
      <c r="U10" s="19"/>
      <c r="X10" s="61"/>
      <c r="Y10" s="61"/>
      <c r="Z10" s="61"/>
      <c r="AA10" s="53">
        <v>20</v>
      </c>
      <c r="AB10" s="87">
        <f t="shared" si="2"/>
        <v>1210.4598249028322</v>
      </c>
      <c r="AC10" s="87">
        <f t="shared" si="3"/>
        <v>144.8455306984207</v>
      </c>
      <c r="AD10" s="61"/>
      <c r="AE10" s="68"/>
      <c r="AF10" s="61"/>
      <c r="AG10" s="61"/>
      <c r="AH10" s="61"/>
      <c r="AI10" s="53">
        <v>20</v>
      </c>
      <c r="AJ10" s="87">
        <f t="shared" si="4"/>
        <v>1510.2180111541738</v>
      </c>
      <c r="AK10" s="87">
        <f t="shared" si="5"/>
        <v>180.24461553262742</v>
      </c>
      <c r="AL10" s="61"/>
      <c r="AM10" s="68"/>
      <c r="AN10" s="61"/>
      <c r="AO10" s="61"/>
      <c r="AP10" s="61"/>
      <c r="AQ10" s="53">
        <v>20</v>
      </c>
      <c r="AR10" s="87">
        <f t="shared" si="6"/>
        <v>2055.4531439644584</v>
      </c>
      <c r="AS10" s="87">
        <f t="shared" si="7"/>
        <v>241.29521111625928</v>
      </c>
      <c r="AT10" s="61"/>
      <c r="AU10" s="68"/>
      <c r="AV10"/>
      <c r="BD10" s="89"/>
      <c r="BE10" s="94"/>
      <c r="BF10" s="88"/>
    </row>
    <row r="11" spans="1:58" ht="15" x14ac:dyDescent="0.25">
      <c r="A11" s="22" t="s">
        <v>13</v>
      </c>
      <c r="B11" s="16"/>
      <c r="C11" s="16"/>
      <c r="D11" s="136"/>
      <c r="E11" s="16"/>
      <c r="F11" s="17"/>
      <c r="G11" s="17"/>
      <c r="H11" s="18"/>
      <c r="I11" s="19"/>
      <c r="J11" s="20"/>
      <c r="K11" s="21"/>
      <c r="L11" s="21"/>
      <c r="M11" s="22" t="str">
        <f>A11</f>
        <v xml:space="preserve">Наименование и адрес заказчика: </v>
      </c>
      <c r="N11" s="16"/>
      <c r="O11" s="16"/>
      <c r="P11" s="16"/>
      <c r="Q11" s="16"/>
      <c r="R11" s="17"/>
      <c r="S11" s="17"/>
      <c r="T11" s="18"/>
      <c r="U11" s="19"/>
      <c r="X11" s="61"/>
      <c r="Y11" s="61"/>
      <c r="Z11" s="61"/>
      <c r="AA11" s="53">
        <v>25</v>
      </c>
      <c r="AB11" s="87">
        <f t="shared" si="2"/>
        <v>1196.3213478100213</v>
      </c>
      <c r="AC11" s="87">
        <f t="shared" si="3"/>
        <v>178.97883384718622</v>
      </c>
      <c r="AD11" s="61"/>
      <c r="AE11" s="68"/>
      <c r="AF11" s="61"/>
      <c r="AG11" s="61"/>
      <c r="AH11" s="61"/>
      <c r="AI11" s="53">
        <v>25</v>
      </c>
      <c r="AJ11" s="87">
        <f t="shared" si="4"/>
        <v>1492.6242037683146</v>
      </c>
      <c r="AK11" s="87">
        <f t="shared" si="5"/>
        <v>222.71982393734859</v>
      </c>
      <c r="AL11" s="61"/>
      <c r="AM11" s="68"/>
      <c r="AN11" s="61"/>
      <c r="AO11" s="61"/>
      <c r="AP11" s="61"/>
      <c r="AQ11" s="53">
        <v>25</v>
      </c>
      <c r="AR11" s="87">
        <f t="shared" si="6"/>
        <v>2031.9001437543566</v>
      </c>
      <c r="AS11" s="87">
        <f t="shared" si="7"/>
        <v>298.15718365806345</v>
      </c>
      <c r="AT11" s="61"/>
      <c r="AU11" s="68"/>
      <c r="AV11"/>
      <c r="BD11" s="88"/>
      <c r="BE11" s="88"/>
      <c r="BF11" s="88"/>
    </row>
    <row r="12" spans="1:58" ht="15" x14ac:dyDescent="0.25">
      <c r="A12" s="14" t="s">
        <v>14</v>
      </c>
      <c r="B12" s="23"/>
      <c r="C12" s="23"/>
      <c r="D12" s="14"/>
      <c r="E12" s="23"/>
      <c r="F12" s="23"/>
      <c r="G12" s="23"/>
      <c r="H12" s="23"/>
      <c r="I12" s="23"/>
      <c r="J12" s="23"/>
      <c r="K12" s="23"/>
      <c r="L12" s="23"/>
      <c r="M12" s="14" t="str">
        <f>A12</f>
        <v xml:space="preserve">Наименование объекта: </v>
      </c>
      <c r="N12" s="23"/>
      <c r="O12" s="23"/>
      <c r="P12" s="23"/>
      <c r="Q12" s="23"/>
      <c r="R12" s="23"/>
      <c r="S12" s="23"/>
      <c r="T12" s="23"/>
      <c r="U12" s="23"/>
      <c r="V12" s="23"/>
      <c r="X12" s="61"/>
      <c r="Y12" s="61"/>
      <c r="Z12" s="61"/>
      <c r="AA12" s="53">
        <v>30</v>
      </c>
      <c r="AB12" s="87">
        <f t="shared" si="2"/>
        <v>1179.2617585027097</v>
      </c>
      <c r="AC12" s="87">
        <f t="shared" si="3"/>
        <v>211.74999999999997</v>
      </c>
      <c r="AD12" s="61"/>
      <c r="AE12" s="68"/>
      <c r="AF12" s="61"/>
      <c r="AG12" s="61"/>
      <c r="AH12" s="61"/>
      <c r="AI12" s="53">
        <v>30</v>
      </c>
      <c r="AJ12" s="87">
        <f t="shared" si="4"/>
        <v>1471.3953877943991</v>
      </c>
      <c r="AK12" s="87">
        <f t="shared" si="5"/>
        <v>263.49999999999994</v>
      </c>
      <c r="AL12" s="61"/>
      <c r="AM12" s="68"/>
      <c r="AN12" s="61"/>
      <c r="AO12" s="61"/>
      <c r="AP12" s="61"/>
      <c r="AQ12" s="53">
        <v>30</v>
      </c>
      <c r="AR12" s="87">
        <f t="shared" si="6"/>
        <v>2003.4809223699215</v>
      </c>
      <c r="AS12" s="87">
        <f t="shared" si="7"/>
        <v>352.74999999999994</v>
      </c>
      <c r="AT12" s="61"/>
      <c r="AU12" s="68"/>
      <c r="AV12"/>
      <c r="BD12"/>
      <c r="BE12"/>
      <c r="BF12"/>
    </row>
    <row r="13" spans="1:58" ht="15" x14ac:dyDescent="0.25">
      <c r="A13" s="22" t="s">
        <v>21</v>
      </c>
      <c r="B13" s="16"/>
      <c r="C13" s="16"/>
      <c r="D13" s="16"/>
      <c r="E13" s="16"/>
      <c r="F13" s="17"/>
      <c r="G13" s="17"/>
      <c r="H13" s="24"/>
      <c r="I13" s="24"/>
      <c r="J13" s="24"/>
      <c r="K13" s="17"/>
      <c r="L13" s="17"/>
      <c r="M13" s="22" t="s">
        <v>90</v>
      </c>
      <c r="N13" s="16"/>
      <c r="O13" s="16"/>
      <c r="P13" s="16"/>
      <c r="Q13" s="16"/>
      <c r="R13" s="17"/>
      <c r="S13" s="17"/>
      <c r="T13" s="24"/>
      <c r="U13" s="24"/>
      <c r="X13" s="61"/>
      <c r="Y13" s="61"/>
      <c r="Z13" s="61"/>
      <c r="AA13" s="53">
        <v>35</v>
      </c>
      <c r="AB13" s="87">
        <f t="shared" si="2"/>
        <v>1159.410890756388</v>
      </c>
      <c r="AC13" s="87">
        <f t="shared" si="3"/>
        <v>242.909620794668</v>
      </c>
      <c r="AD13" s="61"/>
      <c r="AE13" s="68"/>
      <c r="AF13" s="61"/>
      <c r="AG13" s="61"/>
      <c r="AH13" s="61"/>
      <c r="AI13" s="53">
        <v>35</v>
      </c>
      <c r="AJ13" s="87">
        <f t="shared" si="4"/>
        <v>1446.6931273402988</v>
      </c>
      <c r="AK13" s="87">
        <f t="shared" si="5"/>
        <v>302.27478195700127</v>
      </c>
      <c r="AL13" s="61"/>
      <c r="AM13" s="68"/>
      <c r="AN13" s="61"/>
      <c r="AO13" s="61"/>
      <c r="AP13" s="61"/>
      <c r="AQ13" s="53">
        <v>35</v>
      </c>
      <c r="AR13" s="87">
        <f t="shared" si="6"/>
        <v>1970.4117672458838</v>
      </c>
      <c r="AS13" s="87">
        <f t="shared" si="7"/>
        <v>404.65817584566298</v>
      </c>
      <c r="AT13" s="61"/>
      <c r="AU13" s="68"/>
      <c r="AV13"/>
      <c r="BD13"/>
      <c r="BE13"/>
      <c r="BF13"/>
    </row>
    <row r="14" spans="1:58" ht="17.25" x14ac:dyDescent="0.25">
      <c r="A14" s="22" t="s">
        <v>27</v>
      </c>
      <c r="B14" s="16"/>
      <c r="C14" s="16"/>
      <c r="D14" s="16"/>
      <c r="E14" s="16"/>
      <c r="F14" s="17"/>
      <c r="G14" s="17"/>
      <c r="H14" s="20"/>
      <c r="I14" s="20"/>
      <c r="J14" s="25"/>
      <c r="K14" s="24"/>
      <c r="L14" s="24"/>
      <c r="M14" s="22" t="s">
        <v>27</v>
      </c>
      <c r="N14" s="16"/>
      <c r="O14" s="16"/>
      <c r="P14" s="16"/>
      <c r="Q14" s="16"/>
      <c r="R14" s="17"/>
      <c r="S14" s="17"/>
      <c r="T14" s="20"/>
      <c r="U14" s="20"/>
      <c r="X14" s="61"/>
      <c r="Y14" s="61"/>
      <c r="Z14" s="61"/>
      <c r="AA14" s="53">
        <v>40</v>
      </c>
      <c r="AB14" s="87">
        <f t="shared" si="2"/>
        <v>1136.9198216608872</v>
      </c>
      <c r="AC14" s="87">
        <f t="shared" si="3"/>
        <v>272.22055270224939</v>
      </c>
      <c r="AD14" s="61"/>
      <c r="AE14" s="68"/>
      <c r="AF14" s="61"/>
      <c r="AG14" s="61"/>
      <c r="AH14" s="61"/>
      <c r="AI14" s="53">
        <v>40</v>
      </c>
      <c r="AJ14" s="87">
        <f t="shared" si="4"/>
        <v>1418.7054215237015</v>
      </c>
      <c r="AK14" s="87">
        <f t="shared" si="5"/>
        <v>338.7490703048062</v>
      </c>
      <c r="AL14" s="61"/>
      <c r="AM14" s="68"/>
      <c r="AN14" s="61"/>
      <c r="AO14" s="61"/>
      <c r="AP14" s="61"/>
      <c r="AQ14" s="53">
        <v>40</v>
      </c>
      <c r="AR14" s="87">
        <f t="shared" si="6"/>
        <v>1932.9443546204388</v>
      </c>
      <c r="AS14" s="87">
        <f t="shared" si="7"/>
        <v>453.48665863385344</v>
      </c>
      <c r="AT14" s="61"/>
      <c r="AU14" s="68"/>
      <c r="AV14"/>
      <c r="BD14"/>
      <c r="BE14"/>
      <c r="BF14"/>
    </row>
    <row r="15" spans="1:58" ht="15" x14ac:dyDescent="0.25">
      <c r="A15" s="22" t="s">
        <v>15</v>
      </c>
      <c r="B15" s="16"/>
      <c r="C15" s="16"/>
      <c r="D15" s="16"/>
      <c r="E15" s="16"/>
      <c r="F15" s="121"/>
      <c r="G15" s="17"/>
      <c r="H15" s="20"/>
      <c r="I15" s="20"/>
      <c r="J15" s="25"/>
      <c r="K15" s="24"/>
      <c r="L15" s="24"/>
      <c r="M15" s="22" t="str">
        <f>A15</f>
        <v xml:space="preserve">Дата получение объекта подлежащего испытаниям: </v>
      </c>
      <c r="N15" s="16"/>
      <c r="O15" s="16"/>
      <c r="P15" s="16"/>
      <c r="Q15" s="122"/>
      <c r="R15" s="17"/>
      <c r="S15" s="17"/>
      <c r="T15" s="20"/>
      <c r="U15" s="20"/>
      <c r="X15" s="61"/>
      <c r="Y15" s="61"/>
      <c r="Z15" s="61"/>
      <c r="AA15" s="53">
        <v>45</v>
      </c>
      <c r="AB15" s="87">
        <f t="shared" si="2"/>
        <v>1111.959721832503</v>
      </c>
      <c r="AC15" s="87">
        <f t="shared" si="3"/>
        <v>299.45972183250285</v>
      </c>
      <c r="AD15" s="61"/>
      <c r="AE15" s="68"/>
      <c r="AF15" s="61"/>
      <c r="AG15" s="61"/>
      <c r="AH15" s="61"/>
      <c r="AI15" s="53">
        <v>45</v>
      </c>
      <c r="AJ15" s="87">
        <f t="shared" si="4"/>
        <v>1387.6452736853107</v>
      </c>
      <c r="AK15" s="87">
        <f t="shared" si="5"/>
        <v>372.64527368531049</v>
      </c>
      <c r="AL15" s="61"/>
      <c r="AM15" s="68"/>
      <c r="AN15" s="61"/>
      <c r="AO15" s="61"/>
      <c r="AP15" s="61"/>
      <c r="AQ15" s="53">
        <v>45</v>
      </c>
      <c r="AR15" s="87">
        <f t="shared" si="6"/>
        <v>1891.3638341271094</v>
      </c>
      <c r="AS15" s="87">
        <f t="shared" si="7"/>
        <v>498.86383412710921</v>
      </c>
      <c r="AT15" s="61"/>
      <c r="AU15" s="68"/>
      <c r="AV15"/>
      <c r="AW15"/>
      <c r="AX15" s="159"/>
      <c r="AY15" s="159"/>
      <c r="AZ15"/>
      <c r="BA15"/>
      <c r="BB15"/>
      <c r="BC15"/>
      <c r="BD15" s="85"/>
      <c r="BE15" s="95"/>
      <c r="BF15"/>
    </row>
    <row r="16" spans="1:58" ht="15.75" x14ac:dyDescent="0.25">
      <c r="A16" s="22" t="s">
        <v>16</v>
      </c>
      <c r="B16" s="16"/>
      <c r="C16" s="122"/>
      <c r="D16" s="16"/>
      <c r="G16" s="17"/>
      <c r="H16" s="26"/>
      <c r="I16" s="20"/>
      <c r="J16" s="21"/>
      <c r="K16" s="17"/>
      <c r="L16" s="17"/>
      <c r="M16" s="22" t="str">
        <f>A16</f>
        <v xml:space="preserve">Дата испытания: </v>
      </c>
      <c r="N16" s="16"/>
      <c r="O16" s="122"/>
      <c r="P16" s="16"/>
      <c r="Q16" s="16"/>
      <c r="R16" s="17"/>
      <c r="S16" s="17"/>
      <c r="T16" s="26"/>
      <c r="U16" s="20"/>
      <c r="X16" s="61"/>
      <c r="Y16" s="61"/>
      <c r="Z16" s="61"/>
      <c r="AA16" s="53">
        <v>50</v>
      </c>
      <c r="AB16" s="87">
        <f t="shared" si="2"/>
        <v>1084.7205527022493</v>
      </c>
      <c r="AC16" s="87">
        <f t="shared" si="3"/>
        <v>324.41982166088718</v>
      </c>
      <c r="AD16" s="61"/>
      <c r="AE16" s="68"/>
      <c r="AF16" s="61"/>
      <c r="AG16" s="61"/>
      <c r="AH16" s="61"/>
      <c r="AI16" s="53">
        <v>50</v>
      </c>
      <c r="AJ16" s="87">
        <f t="shared" si="4"/>
        <v>1353.7490703048063</v>
      </c>
      <c r="AK16" s="87">
        <f t="shared" si="5"/>
        <v>403.70542152370143</v>
      </c>
      <c r="AL16" s="61"/>
      <c r="AM16" s="68"/>
      <c r="AN16" s="61"/>
      <c r="AO16" s="61"/>
      <c r="AP16" s="61"/>
      <c r="AQ16" s="53">
        <v>50</v>
      </c>
      <c r="AR16" s="87">
        <f t="shared" si="6"/>
        <v>1845.9866586338535</v>
      </c>
      <c r="AS16" s="87">
        <f t="shared" si="7"/>
        <v>540.44435462043896</v>
      </c>
      <c r="AT16" s="61"/>
      <c r="AU16" s="68"/>
      <c r="AV16"/>
      <c r="AW16"/>
      <c r="AX16" s="77"/>
      <c r="AY16" s="78"/>
      <c r="AZ16" s="79"/>
      <c r="BA16" s="79"/>
      <c r="BB16" s="80"/>
      <c r="BC16"/>
      <c r="BD16"/>
      <c r="BE16"/>
      <c r="BF16"/>
    </row>
    <row r="17" spans="1:58" ht="15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X17" s="61"/>
      <c r="Y17" s="61"/>
      <c r="Z17" s="61"/>
      <c r="AA17" s="53">
        <v>55</v>
      </c>
      <c r="AB17" s="87">
        <f t="shared" si="2"/>
        <v>1055.4096207946682</v>
      </c>
      <c r="AC17" s="87">
        <f t="shared" si="3"/>
        <v>346.91089075638803</v>
      </c>
      <c r="AD17" s="61"/>
      <c r="AE17" s="68"/>
      <c r="AF17" s="61"/>
      <c r="AG17" s="61"/>
      <c r="AH17" s="61"/>
      <c r="AI17" s="53">
        <v>55</v>
      </c>
      <c r="AJ17" s="87">
        <f t="shared" si="4"/>
        <v>1317.2747819570013</v>
      </c>
      <c r="AK17" s="87">
        <f t="shared" si="5"/>
        <v>431.6931273402987</v>
      </c>
      <c r="AL17" s="61"/>
      <c r="AM17" s="68"/>
      <c r="AN17" s="61"/>
      <c r="AO17" s="61"/>
      <c r="AP17" s="61"/>
      <c r="AQ17" s="53">
        <v>55</v>
      </c>
      <c r="AR17" s="87">
        <f t="shared" si="6"/>
        <v>1797.158175845663</v>
      </c>
      <c r="AS17" s="87">
        <f t="shared" si="7"/>
        <v>577.91176724588377</v>
      </c>
      <c r="AT17" s="61"/>
      <c r="AU17" s="68"/>
      <c r="AV17"/>
      <c r="AW17"/>
      <c r="AX17" s="81"/>
      <c r="AY17" s="82"/>
      <c r="AZ17" s="83"/>
      <c r="BA17" s="79"/>
      <c r="BB17" s="79"/>
      <c r="BC17"/>
      <c r="BD17"/>
      <c r="BE17"/>
      <c r="BF17"/>
    </row>
    <row r="18" spans="1:58" ht="15" x14ac:dyDescent="0.25">
      <c r="A18" s="161" t="s">
        <v>20</v>
      </c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36"/>
      <c r="M18" s="161" t="s">
        <v>20</v>
      </c>
      <c r="N18" s="161"/>
      <c r="O18" s="161"/>
      <c r="P18" s="161"/>
      <c r="Q18" s="161"/>
      <c r="R18" s="161"/>
      <c r="S18" s="161"/>
      <c r="T18" s="161"/>
      <c r="U18" s="161"/>
      <c r="X18" s="61"/>
      <c r="Y18" s="61"/>
      <c r="Z18" s="61"/>
      <c r="AA18" s="53">
        <v>60</v>
      </c>
      <c r="AB18" s="87">
        <f t="shared" si="2"/>
        <v>1024.25</v>
      </c>
      <c r="AC18" s="87">
        <f t="shared" si="3"/>
        <v>366.76175850270977</v>
      </c>
      <c r="AD18" s="61"/>
      <c r="AE18" s="68"/>
      <c r="AF18" s="61"/>
      <c r="AG18" s="61"/>
      <c r="AH18" s="61"/>
      <c r="AI18" s="53">
        <v>60</v>
      </c>
      <c r="AJ18" s="87">
        <f t="shared" si="4"/>
        <v>1278.5</v>
      </c>
      <c r="AK18" s="87">
        <f t="shared" si="5"/>
        <v>456.39538779439914</v>
      </c>
      <c r="AL18" s="61"/>
      <c r="AM18" s="68"/>
      <c r="AN18" s="61"/>
      <c r="AO18" s="61"/>
      <c r="AP18" s="61"/>
      <c r="AQ18" s="53">
        <v>60</v>
      </c>
      <c r="AR18" s="87">
        <f t="shared" si="6"/>
        <v>1745.25</v>
      </c>
      <c r="AS18" s="87">
        <f t="shared" si="7"/>
        <v>610.98092236992147</v>
      </c>
      <c r="AT18" s="61"/>
      <c r="AU18" s="68"/>
      <c r="AV18"/>
      <c r="AW18"/>
      <c r="AX18" s="81"/>
      <c r="AY18" s="82"/>
      <c r="AZ18"/>
      <c r="BA18"/>
      <c r="BB18"/>
      <c r="BC18"/>
      <c r="BD18"/>
      <c r="BE18"/>
      <c r="BF18"/>
    </row>
    <row r="19" spans="1:58" ht="15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X19" s="61"/>
      <c r="Y19" s="61"/>
      <c r="Z19" s="61"/>
      <c r="AA19" s="53">
        <v>65</v>
      </c>
      <c r="AB19" s="87">
        <f t="shared" si="2"/>
        <v>991.47883384718625</v>
      </c>
      <c r="AC19" s="87">
        <f t="shared" si="3"/>
        <v>383.82134781002122</v>
      </c>
      <c r="AD19" s="61"/>
      <c r="AE19" s="68"/>
      <c r="AF19" s="61"/>
      <c r="AG19" s="61"/>
      <c r="AH19" s="61"/>
      <c r="AI19" s="53">
        <v>65</v>
      </c>
      <c r="AJ19" s="87">
        <f t="shared" si="4"/>
        <v>1237.7198239373486</v>
      </c>
      <c r="AK19" s="87">
        <f t="shared" si="5"/>
        <v>477.62420376831454</v>
      </c>
      <c r="AL19" s="61"/>
      <c r="AM19" s="68"/>
      <c r="AN19" s="61"/>
      <c r="AO19" s="61"/>
      <c r="AP19" s="61"/>
      <c r="AQ19" s="53">
        <v>65</v>
      </c>
      <c r="AR19" s="87">
        <f t="shared" si="6"/>
        <v>1690.6571836580633</v>
      </c>
      <c r="AS19" s="87">
        <f t="shared" si="7"/>
        <v>639.40014375435658</v>
      </c>
      <c r="AT19" s="61"/>
      <c r="AU19" s="68"/>
      <c r="AV19"/>
      <c r="AW19"/>
      <c r="AX19" s="81"/>
      <c r="AY19" s="82"/>
      <c r="AZ19"/>
      <c r="BA19"/>
      <c r="BB19"/>
      <c r="BC19"/>
      <c r="BD19"/>
      <c r="BE19"/>
      <c r="BF19"/>
    </row>
    <row r="20" spans="1:58" ht="16.5" x14ac:dyDescent="0.25">
      <c r="A20" s="28" t="s">
        <v>7</v>
      </c>
      <c r="B20" s="29"/>
      <c r="C20" s="42">
        <f>Z58</f>
        <v>0</v>
      </c>
      <c r="D20" s="29"/>
      <c r="E20" s="29"/>
      <c r="F20" s="29"/>
      <c r="G20" s="29"/>
      <c r="H20" s="30" t="s">
        <v>28</v>
      </c>
      <c r="I20" s="133">
        <f>AC58</f>
        <v>0</v>
      </c>
      <c r="J20" s="29"/>
      <c r="K20" s="29"/>
      <c r="L20" s="29"/>
      <c r="M20" s="28" t="s">
        <v>7</v>
      </c>
      <c r="N20" s="29"/>
      <c r="O20" s="42">
        <f>Z58</f>
        <v>0</v>
      </c>
      <c r="P20" s="29"/>
      <c r="Q20" s="29"/>
      <c r="R20" s="29"/>
      <c r="S20" s="30" t="s">
        <v>28</v>
      </c>
      <c r="T20" s="133">
        <f>AC58</f>
        <v>0</v>
      </c>
      <c r="X20" s="61"/>
      <c r="Y20" s="61"/>
      <c r="Z20" s="61"/>
      <c r="AA20" s="53">
        <v>70</v>
      </c>
      <c r="AB20" s="87">
        <f t="shared" si="2"/>
        <v>957.34553069842082</v>
      </c>
      <c r="AC20" s="87">
        <f t="shared" si="3"/>
        <v>397.95982490283217</v>
      </c>
      <c r="AD20" s="61"/>
      <c r="AE20" s="68"/>
      <c r="AF20" s="61"/>
      <c r="AG20" s="61"/>
      <c r="AH20" s="61"/>
      <c r="AI20" s="53">
        <v>70</v>
      </c>
      <c r="AJ20" s="87">
        <f t="shared" si="4"/>
        <v>1195.2446155326274</v>
      </c>
      <c r="AK20" s="87">
        <f t="shared" si="5"/>
        <v>495.21801115417367</v>
      </c>
      <c r="AL20" s="61"/>
      <c r="AM20" s="68"/>
      <c r="AN20" s="61"/>
      <c r="AO20" s="61"/>
      <c r="AP20" s="61"/>
      <c r="AQ20" s="53">
        <v>70</v>
      </c>
      <c r="AR20" s="87">
        <f t="shared" si="6"/>
        <v>1633.7952111162595</v>
      </c>
      <c r="AS20" s="87">
        <f t="shared" si="7"/>
        <v>662.95314396445826</v>
      </c>
      <c r="AT20" s="61"/>
      <c r="AU20" s="68"/>
      <c r="AV20"/>
      <c r="AW20"/>
      <c r="AX20" s="81"/>
      <c r="AY20" s="82"/>
      <c r="AZ20"/>
      <c r="BA20"/>
      <c r="BB20"/>
      <c r="BC20"/>
      <c r="BD20"/>
      <c r="BE20"/>
      <c r="BF20"/>
    </row>
    <row r="21" spans="1:58" ht="15" x14ac:dyDescent="0.25">
      <c r="A21" s="28" t="s">
        <v>8</v>
      </c>
      <c r="B21" s="29"/>
      <c r="C21" s="42">
        <f>AA58</f>
        <v>0</v>
      </c>
      <c r="D21" s="29"/>
      <c r="E21" s="29"/>
      <c r="F21" s="29"/>
      <c r="G21" s="29"/>
      <c r="H21" s="30" t="s">
        <v>22</v>
      </c>
      <c r="I21" s="134">
        <f>AE58</f>
        <v>0</v>
      </c>
      <c r="J21" s="29"/>
      <c r="K21" s="29"/>
      <c r="L21" s="29"/>
      <c r="M21" s="28" t="s">
        <v>8</v>
      </c>
      <c r="N21" s="29"/>
      <c r="O21" s="42">
        <f>AA58</f>
        <v>0</v>
      </c>
      <c r="P21" s="29"/>
      <c r="Q21" s="29"/>
      <c r="R21" s="29"/>
      <c r="S21" s="30" t="s">
        <v>22</v>
      </c>
      <c r="T21" s="134">
        <f>AE58</f>
        <v>0</v>
      </c>
      <c r="X21" s="61"/>
      <c r="Y21" s="61"/>
      <c r="Z21" s="61"/>
      <c r="AA21" s="53">
        <v>75</v>
      </c>
      <c r="AB21" s="87">
        <f t="shared" si="2"/>
        <v>922.10986560091749</v>
      </c>
      <c r="AC21" s="87">
        <f t="shared" si="3"/>
        <v>409.06958743342045</v>
      </c>
      <c r="AD21" s="61"/>
      <c r="AE21" s="68"/>
      <c r="AF21" s="61"/>
      <c r="AG21" s="61"/>
      <c r="AH21" s="61"/>
      <c r="AI21" s="53">
        <v>75</v>
      </c>
      <c r="AJ21" s="87">
        <f t="shared" si="4"/>
        <v>1151.3976367690284</v>
      </c>
      <c r="AK21" s="87">
        <f t="shared" si="5"/>
        <v>509.04291045433899</v>
      </c>
      <c r="AL21" s="61"/>
      <c r="AM21" s="68"/>
      <c r="AN21" s="61"/>
      <c r="AO21" s="61"/>
      <c r="AP21" s="61"/>
      <c r="AQ21" s="53">
        <v>75</v>
      </c>
      <c r="AR21" s="87">
        <f t="shared" si="6"/>
        <v>1575.0968363198283</v>
      </c>
      <c r="AS21" s="87">
        <f t="shared" si="7"/>
        <v>681.46067044693768</v>
      </c>
      <c r="AT21" s="61"/>
      <c r="AU21" s="68"/>
      <c r="AV21"/>
      <c r="AW21"/>
      <c r="AX21" s="81"/>
      <c r="AY21" s="82"/>
      <c r="AZ21"/>
      <c r="BA21"/>
      <c r="BB21"/>
      <c r="BC21"/>
      <c r="BD21"/>
      <c r="BE21"/>
      <c r="BF21"/>
    </row>
    <row r="22" spans="1:58" ht="16.5" x14ac:dyDescent="0.25">
      <c r="A22" s="28" t="s">
        <v>9</v>
      </c>
      <c r="B22" s="29"/>
      <c r="C22" s="132">
        <f>AB58</f>
        <v>0</v>
      </c>
      <c r="D22" s="29"/>
      <c r="E22" s="29"/>
      <c r="F22" s="29"/>
      <c r="G22" s="29"/>
      <c r="H22" s="30" t="s">
        <v>29</v>
      </c>
      <c r="I22" s="134">
        <f>AD58</f>
        <v>0</v>
      </c>
      <c r="J22" s="29"/>
      <c r="K22" s="29"/>
      <c r="L22" s="29"/>
      <c r="M22" s="28" t="s">
        <v>9</v>
      </c>
      <c r="N22" s="29"/>
      <c r="O22" s="132">
        <f>AB58</f>
        <v>0</v>
      </c>
      <c r="P22" s="29"/>
      <c r="Q22" s="29"/>
      <c r="R22" s="29"/>
      <c r="S22" s="30" t="s">
        <v>29</v>
      </c>
      <c r="T22" s="134">
        <f>AD58</f>
        <v>0</v>
      </c>
      <c r="X22" s="61"/>
      <c r="Y22" s="61"/>
      <c r="Z22" s="61"/>
      <c r="AA22" s="53">
        <v>80</v>
      </c>
      <c r="AB22" s="87">
        <f t="shared" si="2"/>
        <v>886.04000324194499</v>
      </c>
      <c r="AC22" s="87">
        <f t="shared" si="3"/>
        <v>417.0660834006701</v>
      </c>
      <c r="AD22" s="61"/>
      <c r="AE22" s="68"/>
      <c r="AF22" s="61"/>
      <c r="AG22" s="61"/>
      <c r="AH22" s="61"/>
      <c r="AI22" s="53">
        <v>80</v>
      </c>
      <c r="AJ22" s="87">
        <f t="shared" si="4"/>
        <v>1106.5125896304723</v>
      </c>
      <c r="AK22" s="87">
        <f t="shared" si="5"/>
        <v>518.99368583743365</v>
      </c>
      <c r="AL22" s="61"/>
      <c r="AM22" s="68"/>
      <c r="AN22" s="61"/>
      <c r="AO22" s="61"/>
      <c r="AP22" s="61"/>
      <c r="AQ22" s="53">
        <v>80</v>
      </c>
      <c r="AR22" s="87">
        <f t="shared" si="6"/>
        <v>1515.0087893440193</v>
      </c>
      <c r="AS22" s="87">
        <f t="shared" si="7"/>
        <v>694.78186975011272</v>
      </c>
      <c r="AT22" s="61"/>
      <c r="AU22" s="68"/>
      <c r="AV22"/>
      <c r="AW22"/>
      <c r="AX22" s="159"/>
      <c r="AY22" s="159"/>
      <c r="AZ22"/>
      <c r="BA22"/>
      <c r="BB22"/>
      <c r="BC22"/>
      <c r="BD22"/>
      <c r="BE22"/>
      <c r="BF22"/>
    </row>
    <row r="23" spans="1:58" ht="15.75" x14ac:dyDescent="0.25">
      <c r="A23" s="28" t="s">
        <v>10</v>
      </c>
      <c r="B23" s="29"/>
      <c r="C23" s="42">
        <f>AN58</f>
        <v>0</v>
      </c>
      <c r="D23" s="29"/>
      <c r="E23" s="29"/>
      <c r="F23" s="29"/>
      <c r="G23" s="29"/>
      <c r="H23" s="30" t="s">
        <v>11</v>
      </c>
      <c r="I23" s="134">
        <f>AH58</f>
        <v>0</v>
      </c>
      <c r="J23" s="29"/>
      <c r="K23" s="29"/>
      <c r="L23" s="29"/>
      <c r="M23" s="28" t="s">
        <v>10</v>
      </c>
      <c r="N23" s="29"/>
      <c r="O23" s="42">
        <f>AN58</f>
        <v>0</v>
      </c>
      <c r="P23" s="29"/>
      <c r="Q23" s="29"/>
      <c r="R23" s="29"/>
      <c r="S23" s="30" t="s">
        <v>11</v>
      </c>
      <c r="T23" s="134">
        <f>AH58</f>
        <v>0</v>
      </c>
      <c r="X23" s="61"/>
      <c r="Y23" s="61"/>
      <c r="Z23" s="61"/>
      <c r="AA23" s="53">
        <v>85</v>
      </c>
      <c r="AB23" s="87">
        <f t="shared" si="2"/>
        <v>849.41045705363319</v>
      </c>
      <c r="AC23" s="87">
        <f t="shared" si="3"/>
        <v>421.88845464185425</v>
      </c>
      <c r="AD23" s="61"/>
      <c r="AE23" s="68"/>
      <c r="AF23" s="61"/>
      <c r="AG23" s="61"/>
      <c r="AH23" s="61"/>
      <c r="AI23" s="53">
        <v>85</v>
      </c>
      <c r="AJ23" s="87">
        <f t="shared" si="4"/>
        <v>1060.9310764280158</v>
      </c>
      <c r="AK23" s="87">
        <f t="shared" si="5"/>
        <v>524.99460589434989</v>
      </c>
      <c r="AL23" s="61"/>
      <c r="AM23" s="68"/>
      <c r="AN23" s="61"/>
      <c r="AO23" s="61"/>
      <c r="AP23" s="61"/>
      <c r="AQ23" s="53">
        <v>85</v>
      </c>
      <c r="AR23" s="87">
        <f t="shared" si="6"/>
        <v>1453.9883765084728</v>
      </c>
      <c r="AS23" s="87">
        <f t="shared" si="7"/>
        <v>702.81535950372643</v>
      </c>
      <c r="AT23" s="61"/>
      <c r="AU23" s="68"/>
      <c r="AV23"/>
      <c r="AW23"/>
      <c r="AX23" s="77"/>
      <c r="AY23" s="78"/>
      <c r="AZ23" s="79"/>
      <c r="BA23" s="79"/>
      <c r="BB23" s="80"/>
      <c r="BC23"/>
      <c r="BD23"/>
      <c r="BE23"/>
      <c r="BF23"/>
    </row>
    <row r="24" spans="1:58" ht="16.5" x14ac:dyDescent="0.25">
      <c r="A24" s="29" t="s">
        <v>19</v>
      </c>
      <c r="B24" s="29"/>
      <c r="C24" s="42" t="s">
        <v>88</v>
      </c>
      <c r="D24" s="29"/>
      <c r="E24" s="29"/>
      <c r="F24" s="29"/>
      <c r="G24" s="29"/>
      <c r="H24" s="30" t="s">
        <v>30</v>
      </c>
      <c r="I24" s="131">
        <f>AH58</f>
        <v>0</v>
      </c>
      <c r="J24" s="123"/>
      <c r="K24" s="29"/>
      <c r="L24" s="29"/>
      <c r="M24" s="29" t="s">
        <v>19</v>
      </c>
      <c r="N24" s="29"/>
      <c r="O24" s="42" t="s">
        <v>88</v>
      </c>
      <c r="P24" s="29"/>
      <c r="Q24" s="29"/>
      <c r="R24" s="29"/>
      <c r="S24" s="30" t="s">
        <v>30</v>
      </c>
      <c r="T24" s="134">
        <f>AM58</f>
        <v>0</v>
      </c>
      <c r="X24" s="61"/>
      <c r="Y24" s="61"/>
      <c r="Z24" s="61"/>
      <c r="AA24" s="53">
        <v>90</v>
      </c>
      <c r="AB24" s="87">
        <f t="shared" si="2"/>
        <v>812.5</v>
      </c>
      <c r="AC24" s="87">
        <f t="shared" si="3"/>
        <v>423.5</v>
      </c>
      <c r="AD24" s="61"/>
      <c r="AE24" s="68"/>
      <c r="AF24" s="61"/>
      <c r="AG24" s="61"/>
      <c r="AH24" s="61"/>
      <c r="AI24" s="53">
        <v>90</v>
      </c>
      <c r="AJ24" s="87">
        <f t="shared" si="4"/>
        <v>1015</v>
      </c>
      <c r="AK24" s="87">
        <f t="shared" si="5"/>
        <v>527</v>
      </c>
      <c r="AL24" s="61"/>
      <c r="AM24" s="68"/>
      <c r="AN24" s="61"/>
      <c r="AO24" s="61"/>
      <c r="AP24" s="61"/>
      <c r="AQ24" s="53">
        <v>90</v>
      </c>
      <c r="AR24" s="87">
        <f t="shared" si="6"/>
        <v>1392.5</v>
      </c>
      <c r="AS24" s="87">
        <f t="shared" si="7"/>
        <v>705.5</v>
      </c>
      <c r="AT24" s="61"/>
      <c r="AU24" s="68"/>
      <c r="AV24"/>
      <c r="AW24"/>
      <c r="AX24" s="81"/>
      <c r="AY24" s="82"/>
      <c r="AZ24" s="83"/>
      <c r="BA24" s="79"/>
      <c r="BB24" s="79"/>
      <c r="BC24"/>
      <c r="BD24"/>
      <c r="BE24"/>
      <c r="BF24"/>
    </row>
    <row r="25" spans="1:58" ht="15" x14ac:dyDescent="0.25">
      <c r="A25" s="29"/>
      <c r="B25" s="29"/>
      <c r="C25" s="42"/>
      <c r="D25" s="29"/>
      <c r="E25" s="29"/>
      <c r="F25" s="29"/>
      <c r="G25" s="31"/>
      <c r="H25" s="29"/>
      <c r="I25" s="42"/>
      <c r="J25" s="29"/>
      <c r="K25" s="29"/>
      <c r="L25" s="29"/>
      <c r="M25" s="29"/>
      <c r="N25" s="29"/>
      <c r="O25" s="29"/>
      <c r="P25" s="29"/>
      <c r="Q25" s="29"/>
      <c r="R25" s="29"/>
      <c r="S25" s="31"/>
      <c r="T25" s="29"/>
      <c r="U25" s="29"/>
      <c r="X25" s="61"/>
      <c r="Y25" s="61"/>
      <c r="Z25" s="61"/>
      <c r="AA25" s="53">
        <v>95</v>
      </c>
      <c r="AB25" s="87">
        <f t="shared" si="2"/>
        <v>775.58954294636669</v>
      </c>
      <c r="AC25" s="87">
        <f t="shared" si="3"/>
        <v>421.88845464185425</v>
      </c>
      <c r="AD25" s="61"/>
      <c r="AE25" s="68"/>
      <c r="AF25" s="61"/>
      <c r="AG25" s="61"/>
      <c r="AH25" s="61"/>
      <c r="AI25" s="53">
        <v>95</v>
      </c>
      <c r="AJ25" s="87">
        <f t="shared" si="4"/>
        <v>969.0689235719841</v>
      </c>
      <c r="AK25" s="87">
        <f t="shared" si="5"/>
        <v>524.99460589434989</v>
      </c>
      <c r="AL25" s="61"/>
      <c r="AM25" s="68"/>
      <c r="AN25" s="61"/>
      <c r="AO25" s="61"/>
      <c r="AP25" s="61"/>
      <c r="AQ25" s="53">
        <v>95</v>
      </c>
      <c r="AR25" s="87">
        <f t="shared" si="6"/>
        <v>1331.0116234915272</v>
      </c>
      <c r="AS25" s="87">
        <f t="shared" si="7"/>
        <v>702.81535950372643</v>
      </c>
      <c r="AT25" s="61"/>
      <c r="AU25" s="68"/>
      <c r="AV25"/>
      <c r="AW25"/>
      <c r="AX25" s="81"/>
      <c r="AY25" s="82"/>
      <c r="AZ25"/>
      <c r="BA25"/>
      <c r="BB25"/>
      <c r="BC25" s="86"/>
      <c r="BD25"/>
      <c r="BE25"/>
      <c r="BF25"/>
    </row>
    <row r="26" spans="1:58" ht="15" x14ac:dyDescent="0.25">
      <c r="X26" s="61"/>
      <c r="Y26" s="61"/>
      <c r="Z26" s="61"/>
      <c r="AA26" s="53">
        <v>100</v>
      </c>
      <c r="AB26" s="87">
        <f t="shared" si="2"/>
        <v>738.95999675805501</v>
      </c>
      <c r="AC26" s="87">
        <f t="shared" si="3"/>
        <v>417.0660834006701</v>
      </c>
      <c r="AD26" s="61"/>
      <c r="AE26" s="68"/>
      <c r="AF26" s="61"/>
      <c r="AG26" s="61"/>
      <c r="AH26" s="61"/>
      <c r="AI26" s="53">
        <v>100</v>
      </c>
      <c r="AJ26" s="87">
        <f t="shared" si="4"/>
        <v>923.48741036952777</v>
      </c>
      <c r="AK26" s="87">
        <f t="shared" si="5"/>
        <v>518.99368583743365</v>
      </c>
      <c r="AL26" s="61"/>
      <c r="AM26" s="68"/>
      <c r="AN26" s="61"/>
      <c r="AO26" s="61"/>
      <c r="AP26" s="61"/>
      <c r="AQ26" s="53">
        <v>100</v>
      </c>
      <c r="AR26" s="87">
        <f t="shared" si="6"/>
        <v>1269.9912106559807</v>
      </c>
      <c r="AS26" s="87">
        <f t="shared" si="7"/>
        <v>694.78186975011272</v>
      </c>
      <c r="AT26" s="61"/>
      <c r="AU26" s="68"/>
      <c r="AV26"/>
      <c r="AW26"/>
      <c r="AX26" s="81"/>
      <c r="AY26" s="82"/>
      <c r="AZ26"/>
      <c r="BA26"/>
      <c r="BB26"/>
      <c r="BC26"/>
      <c r="BD26"/>
      <c r="BE26"/>
      <c r="BF26"/>
    </row>
    <row r="27" spans="1:58" ht="15" x14ac:dyDescent="0.25">
      <c r="A27" s="161" t="s">
        <v>12</v>
      </c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36"/>
      <c r="M27" s="161" t="s">
        <v>12</v>
      </c>
      <c r="N27" s="161"/>
      <c r="O27" s="161"/>
      <c r="P27" s="161"/>
      <c r="Q27" s="161"/>
      <c r="R27" s="161"/>
      <c r="S27" s="161"/>
      <c r="T27" s="161"/>
      <c r="U27" s="161"/>
      <c r="X27" s="61"/>
      <c r="Y27" s="61"/>
      <c r="Z27" s="61"/>
      <c r="AA27" s="53">
        <v>105</v>
      </c>
      <c r="AB27" s="87">
        <f t="shared" si="2"/>
        <v>702.8901343990824</v>
      </c>
      <c r="AC27" s="87">
        <f t="shared" si="3"/>
        <v>409.06958743342045</v>
      </c>
      <c r="AD27" s="61"/>
      <c r="AE27" s="68"/>
      <c r="AF27" s="61"/>
      <c r="AG27" s="61"/>
      <c r="AH27" s="61"/>
      <c r="AI27" s="53">
        <v>105</v>
      </c>
      <c r="AJ27" s="87">
        <f t="shared" si="4"/>
        <v>878.60236323097149</v>
      </c>
      <c r="AK27" s="87">
        <f t="shared" si="5"/>
        <v>509.04291045433899</v>
      </c>
      <c r="AL27" s="61"/>
      <c r="AM27" s="68"/>
      <c r="AN27" s="61"/>
      <c r="AO27" s="61"/>
      <c r="AP27" s="61"/>
      <c r="AQ27" s="53">
        <v>105</v>
      </c>
      <c r="AR27" s="87">
        <f t="shared" si="6"/>
        <v>1209.9031636801715</v>
      </c>
      <c r="AS27" s="87">
        <f t="shared" si="7"/>
        <v>681.46067044693768</v>
      </c>
      <c r="AT27" s="61"/>
      <c r="AU27" s="68"/>
      <c r="AV27"/>
      <c r="AW27"/>
      <c r="AX27" s="81"/>
      <c r="AY27" s="82"/>
      <c r="AZ27"/>
      <c r="BA27"/>
      <c r="BB27"/>
      <c r="BC27"/>
      <c r="BD27"/>
      <c r="BE27"/>
      <c r="BF27"/>
    </row>
    <row r="28" spans="1:58" ht="15" x14ac:dyDescent="0.25">
      <c r="X28" s="61"/>
      <c r="Y28" s="61"/>
      <c r="Z28" s="61"/>
      <c r="AA28" s="53">
        <v>110</v>
      </c>
      <c r="AB28" s="87">
        <f t="shared" si="2"/>
        <v>667.6544693015793</v>
      </c>
      <c r="AC28" s="87">
        <f t="shared" si="3"/>
        <v>397.95982490283222</v>
      </c>
      <c r="AD28" s="61"/>
      <c r="AE28" s="68"/>
      <c r="AF28" s="61"/>
      <c r="AG28" s="61"/>
      <c r="AH28" s="61"/>
      <c r="AI28" s="53">
        <v>110</v>
      </c>
      <c r="AJ28" s="87">
        <f t="shared" si="4"/>
        <v>834.75538446737255</v>
      </c>
      <c r="AK28" s="87">
        <f t="shared" si="5"/>
        <v>495.21801115417372</v>
      </c>
      <c r="AL28" s="61"/>
      <c r="AM28" s="68"/>
      <c r="AN28" s="61"/>
      <c r="AO28" s="61"/>
      <c r="AP28" s="61"/>
      <c r="AQ28" s="53">
        <v>110</v>
      </c>
      <c r="AR28" s="87">
        <f t="shared" si="6"/>
        <v>1151.2047888837408</v>
      </c>
      <c r="AS28" s="87">
        <f t="shared" si="7"/>
        <v>662.95314396445838</v>
      </c>
      <c r="AT28" s="61"/>
      <c r="AU28" s="68"/>
      <c r="AV28"/>
      <c r="AW28"/>
      <c r="AX28" s="81"/>
      <c r="AY28" s="82"/>
      <c r="AZ28"/>
      <c r="BA28"/>
      <c r="BB28"/>
      <c r="BC28"/>
      <c r="BD28"/>
      <c r="BE28"/>
      <c r="BF28"/>
    </row>
    <row r="29" spans="1:58" ht="15" x14ac:dyDescent="0.25">
      <c r="X29" s="61"/>
      <c r="Y29" s="61"/>
      <c r="Z29" s="61"/>
      <c r="AA29" s="53">
        <v>115</v>
      </c>
      <c r="AB29" s="87">
        <f t="shared" si="2"/>
        <v>633.52116615281386</v>
      </c>
      <c r="AC29" s="87">
        <f t="shared" si="3"/>
        <v>383.82134781002128</v>
      </c>
      <c r="AD29" s="61"/>
      <c r="AE29" s="68"/>
      <c r="AF29" s="61"/>
      <c r="AG29" s="61"/>
      <c r="AH29" s="61"/>
      <c r="AI29" s="53">
        <v>115</v>
      </c>
      <c r="AJ29" s="87">
        <f t="shared" si="4"/>
        <v>792.28017606265144</v>
      </c>
      <c r="AK29" s="87">
        <f t="shared" si="5"/>
        <v>477.6242037683146</v>
      </c>
      <c r="AL29" s="61"/>
      <c r="AM29" s="68"/>
      <c r="AN29" s="61"/>
      <c r="AO29" s="61"/>
      <c r="AP29" s="61"/>
      <c r="AQ29" s="53">
        <v>115</v>
      </c>
      <c r="AR29" s="87">
        <f t="shared" si="6"/>
        <v>1094.3428163419367</v>
      </c>
      <c r="AS29" s="87">
        <f t="shared" si="7"/>
        <v>639.40014375435658</v>
      </c>
      <c r="AT29" s="61"/>
      <c r="AU29" s="68"/>
      <c r="AV29"/>
      <c r="AW29"/>
      <c r="AX29" s="159"/>
      <c r="AY29" s="159"/>
      <c r="AZ29"/>
      <c r="BA29"/>
      <c r="BB29"/>
      <c r="BC29"/>
      <c r="BD29"/>
      <c r="BE29"/>
      <c r="BF29"/>
    </row>
    <row r="30" spans="1:58" ht="15.75" x14ac:dyDescent="0.25">
      <c r="X30" s="61"/>
      <c r="Y30" s="61"/>
      <c r="Z30" s="61"/>
      <c r="AA30" s="53">
        <v>120</v>
      </c>
      <c r="AB30" s="87">
        <f t="shared" si="2"/>
        <v>600.75000000000011</v>
      </c>
      <c r="AC30" s="87">
        <f t="shared" si="3"/>
        <v>366.76175850270977</v>
      </c>
      <c r="AD30" s="61"/>
      <c r="AE30" s="68"/>
      <c r="AF30" s="61"/>
      <c r="AG30" s="61"/>
      <c r="AH30" s="61"/>
      <c r="AI30" s="53">
        <v>120</v>
      </c>
      <c r="AJ30" s="87">
        <f t="shared" si="4"/>
        <v>751.50000000000011</v>
      </c>
      <c r="AK30" s="87">
        <f t="shared" si="5"/>
        <v>456.3953877943992</v>
      </c>
      <c r="AL30" s="61"/>
      <c r="AM30" s="68"/>
      <c r="AN30" s="61"/>
      <c r="AO30" s="61"/>
      <c r="AP30" s="61"/>
      <c r="AQ30" s="53">
        <v>120</v>
      </c>
      <c r="AR30" s="87">
        <f t="shared" si="6"/>
        <v>1039.7500000000002</v>
      </c>
      <c r="AS30" s="87">
        <f t="shared" si="7"/>
        <v>610.98092236992147</v>
      </c>
      <c r="AT30" s="61"/>
      <c r="AU30" s="68"/>
      <c r="AV30"/>
      <c r="AW30"/>
      <c r="AX30" s="77"/>
      <c r="AY30" s="78"/>
      <c r="AZ30" s="79"/>
      <c r="BA30" s="79"/>
      <c r="BB30" s="80"/>
      <c r="BC30"/>
      <c r="BD30"/>
      <c r="BE30"/>
      <c r="BF30"/>
    </row>
    <row r="31" spans="1:58" ht="15" x14ac:dyDescent="0.25">
      <c r="X31" s="61"/>
      <c r="Y31" s="61"/>
      <c r="Z31" s="61"/>
      <c r="AA31" s="53">
        <v>125</v>
      </c>
      <c r="AB31" s="87">
        <f t="shared" si="2"/>
        <v>569.59037920533206</v>
      </c>
      <c r="AC31" s="87">
        <f t="shared" si="3"/>
        <v>346.91089075638814</v>
      </c>
      <c r="AD31" s="61"/>
      <c r="AE31" s="68"/>
      <c r="AF31" s="61"/>
      <c r="AG31" s="61"/>
      <c r="AH31" s="61"/>
      <c r="AI31" s="53">
        <v>125</v>
      </c>
      <c r="AJ31" s="87">
        <f t="shared" si="4"/>
        <v>712.7252180429989</v>
      </c>
      <c r="AK31" s="87">
        <f t="shared" si="5"/>
        <v>431.69312734029882</v>
      </c>
      <c r="AL31" s="61"/>
      <c r="AM31" s="68"/>
      <c r="AN31" s="61"/>
      <c r="AO31" s="61"/>
      <c r="AP31" s="61"/>
      <c r="AQ31" s="53">
        <v>125</v>
      </c>
      <c r="AR31" s="87">
        <f t="shared" si="6"/>
        <v>987.84182415433725</v>
      </c>
      <c r="AS31" s="87">
        <f t="shared" si="7"/>
        <v>577.91176724588388</v>
      </c>
      <c r="AT31" s="61"/>
      <c r="AU31" s="68"/>
      <c r="AV31"/>
      <c r="AW31"/>
      <c r="AX31" s="81"/>
      <c r="AY31" s="82"/>
      <c r="AZ31" s="83"/>
      <c r="BA31" s="79"/>
      <c r="BB31" s="79"/>
      <c r="BC31"/>
      <c r="BD31"/>
      <c r="BE31"/>
      <c r="BF31"/>
    </row>
    <row r="32" spans="1:58" ht="15" x14ac:dyDescent="0.25">
      <c r="X32" s="61"/>
      <c r="Y32" s="61"/>
      <c r="Z32" s="61"/>
      <c r="AA32" s="53">
        <v>130</v>
      </c>
      <c r="AB32" s="87">
        <f t="shared" si="2"/>
        <v>540.27944729775061</v>
      </c>
      <c r="AC32" s="87">
        <f t="shared" si="3"/>
        <v>324.41982166088718</v>
      </c>
      <c r="AD32" s="61"/>
      <c r="AE32" s="68"/>
      <c r="AF32" s="61"/>
      <c r="AG32" s="61"/>
      <c r="AH32" s="61"/>
      <c r="AI32" s="53">
        <v>130</v>
      </c>
      <c r="AJ32" s="87">
        <f t="shared" si="4"/>
        <v>676.25092969519369</v>
      </c>
      <c r="AK32" s="87">
        <f t="shared" si="5"/>
        <v>403.70542152370143</v>
      </c>
      <c r="AL32" s="61"/>
      <c r="AM32" s="68"/>
      <c r="AN32" s="61"/>
      <c r="AO32" s="61"/>
      <c r="AP32" s="61"/>
      <c r="AQ32" s="53">
        <v>130</v>
      </c>
      <c r="AR32" s="87">
        <f t="shared" si="6"/>
        <v>939.01334136614651</v>
      </c>
      <c r="AS32" s="87">
        <f t="shared" si="7"/>
        <v>540.44435462043896</v>
      </c>
      <c r="AT32" s="61"/>
      <c r="AU32" s="68"/>
      <c r="AV32"/>
      <c r="AW32"/>
      <c r="AX32" s="81"/>
      <c r="AY32" s="82"/>
      <c r="AZ32"/>
      <c r="BA32"/>
      <c r="BB32"/>
      <c r="BC32"/>
      <c r="BD32"/>
      <c r="BE32"/>
      <c r="BF32"/>
    </row>
    <row r="33" spans="1:58" ht="15" x14ac:dyDescent="0.25">
      <c r="X33" s="61"/>
      <c r="Y33" s="61"/>
      <c r="Z33" s="61"/>
      <c r="AA33" s="53">
        <v>135</v>
      </c>
      <c r="AB33" s="87">
        <f t="shared" si="2"/>
        <v>513.04027816749715</v>
      </c>
      <c r="AC33" s="87">
        <f t="shared" si="3"/>
        <v>299.45972183250291</v>
      </c>
      <c r="AD33" s="61"/>
      <c r="AE33" s="68"/>
      <c r="AF33" s="61"/>
      <c r="AG33" s="61"/>
      <c r="AH33" s="61"/>
      <c r="AI33" s="53">
        <v>135</v>
      </c>
      <c r="AJ33" s="87">
        <f t="shared" si="4"/>
        <v>642.35472631468951</v>
      </c>
      <c r="AK33" s="87">
        <f t="shared" si="5"/>
        <v>372.6452736853106</v>
      </c>
      <c r="AL33" s="61"/>
      <c r="AM33" s="68"/>
      <c r="AN33" s="61"/>
      <c r="AO33" s="61"/>
      <c r="AP33" s="61"/>
      <c r="AQ33" s="53">
        <v>135</v>
      </c>
      <c r="AR33" s="87">
        <f t="shared" si="6"/>
        <v>893.63616587289084</v>
      </c>
      <c r="AS33" s="87">
        <f t="shared" si="7"/>
        <v>498.86383412710933</v>
      </c>
      <c r="AT33" s="61"/>
      <c r="AU33" s="68"/>
      <c r="AV33"/>
      <c r="AW33"/>
      <c r="AX33" s="81"/>
      <c r="AY33" s="82"/>
      <c r="AZ33"/>
      <c r="BA33"/>
      <c r="BB33"/>
      <c r="BC33"/>
      <c r="BD33"/>
      <c r="BE33"/>
      <c r="BF33"/>
    </row>
    <row r="34" spans="1:58" ht="15" x14ac:dyDescent="0.25">
      <c r="X34" s="61"/>
      <c r="Y34" s="61"/>
      <c r="Z34" s="61"/>
      <c r="AA34" s="53">
        <v>140</v>
      </c>
      <c r="AB34" s="87">
        <f t="shared" si="2"/>
        <v>488.08017833911288</v>
      </c>
      <c r="AC34" s="87">
        <f t="shared" si="3"/>
        <v>272.22055270224945</v>
      </c>
      <c r="AD34" s="61"/>
      <c r="AE34" s="68"/>
      <c r="AF34" s="61"/>
      <c r="AG34" s="61"/>
      <c r="AH34" s="61"/>
      <c r="AI34" s="53">
        <v>140</v>
      </c>
      <c r="AJ34" s="87">
        <f t="shared" si="4"/>
        <v>611.29457847629862</v>
      </c>
      <c r="AK34" s="87">
        <f t="shared" si="5"/>
        <v>338.74907030480631</v>
      </c>
      <c r="AL34" s="61"/>
      <c r="AM34" s="68"/>
      <c r="AN34" s="61"/>
      <c r="AO34" s="61"/>
      <c r="AP34" s="61"/>
      <c r="AQ34" s="53">
        <v>140</v>
      </c>
      <c r="AR34" s="87">
        <f t="shared" si="6"/>
        <v>852.05564537956104</v>
      </c>
      <c r="AS34" s="87">
        <f t="shared" si="7"/>
        <v>453.48665863385361</v>
      </c>
      <c r="AT34" s="61"/>
      <c r="AU34" s="68"/>
      <c r="AV34"/>
      <c r="AW34"/>
      <c r="AX34" s="81"/>
      <c r="AY34" s="82"/>
      <c r="AZ34"/>
      <c r="BA34"/>
      <c r="BB34"/>
      <c r="BC34"/>
      <c r="BD34"/>
      <c r="BE34"/>
      <c r="BF34"/>
    </row>
    <row r="35" spans="1:58" ht="15" x14ac:dyDescent="0.25">
      <c r="X35" s="61"/>
      <c r="Y35" s="61"/>
      <c r="Z35" s="61"/>
      <c r="AA35" s="53">
        <v>145</v>
      </c>
      <c r="AB35" s="87">
        <f t="shared" si="2"/>
        <v>465.58910924361209</v>
      </c>
      <c r="AC35" s="87">
        <f t="shared" si="3"/>
        <v>242.90962079466814</v>
      </c>
      <c r="AD35" s="61"/>
      <c r="AE35" s="68"/>
      <c r="AF35" s="61"/>
      <c r="AG35" s="61"/>
      <c r="AH35" s="61"/>
      <c r="AI35" s="53">
        <v>145</v>
      </c>
      <c r="AJ35" s="87">
        <f t="shared" si="4"/>
        <v>583.30687265970141</v>
      </c>
      <c r="AK35" s="87">
        <f t="shared" si="5"/>
        <v>302.27478195700144</v>
      </c>
      <c r="AL35" s="61"/>
      <c r="AM35" s="68"/>
      <c r="AN35" s="61"/>
      <c r="AO35" s="61"/>
      <c r="AP35" s="61"/>
      <c r="AQ35" s="53">
        <v>145</v>
      </c>
      <c r="AR35" s="87">
        <f t="shared" si="6"/>
        <v>814.58823275411646</v>
      </c>
      <c r="AS35" s="87">
        <f t="shared" si="7"/>
        <v>404.65817584566321</v>
      </c>
      <c r="AT35" s="61"/>
      <c r="AU35" s="68"/>
      <c r="AV35"/>
      <c r="AW35"/>
      <c r="AX35" s="81"/>
      <c r="AY35" s="82"/>
      <c r="AZ35"/>
      <c r="BA35"/>
      <c r="BB35"/>
      <c r="BC35"/>
      <c r="BD35"/>
      <c r="BE35"/>
      <c r="BF35"/>
    </row>
    <row r="36" spans="1:58" ht="15" x14ac:dyDescent="0.25">
      <c r="X36" s="61"/>
      <c r="Y36" s="61"/>
      <c r="Z36" s="61"/>
      <c r="AA36" s="53">
        <v>150</v>
      </c>
      <c r="AB36" s="87">
        <f t="shared" si="2"/>
        <v>445.73824149729023</v>
      </c>
      <c r="AC36" s="87">
        <f t="shared" si="3"/>
        <v>211.74999999999997</v>
      </c>
      <c r="AD36" s="61"/>
      <c r="AE36" s="68"/>
      <c r="AF36" s="61"/>
      <c r="AG36" s="61"/>
      <c r="AH36" s="61"/>
      <c r="AI36" s="53">
        <v>150</v>
      </c>
      <c r="AJ36" s="87">
        <f t="shared" si="4"/>
        <v>558.6046122056008</v>
      </c>
      <c r="AK36" s="87">
        <f t="shared" si="5"/>
        <v>263.49999999999994</v>
      </c>
      <c r="AL36" s="61"/>
      <c r="AM36" s="68"/>
      <c r="AN36" s="61"/>
      <c r="AO36" s="61"/>
      <c r="AP36" s="61"/>
      <c r="AQ36" s="53">
        <v>150</v>
      </c>
      <c r="AR36" s="87">
        <f t="shared" si="6"/>
        <v>781.51907763007853</v>
      </c>
      <c r="AS36" s="87">
        <f t="shared" si="7"/>
        <v>352.74999999999994</v>
      </c>
      <c r="AT36" s="61"/>
      <c r="AU36" s="68"/>
      <c r="AV36"/>
      <c r="AW36"/>
      <c r="AX36"/>
      <c r="AY36"/>
      <c r="AZ36"/>
      <c r="BA36"/>
      <c r="BB36"/>
      <c r="BC36"/>
      <c r="BD36"/>
      <c r="BE36"/>
      <c r="BF36"/>
    </row>
    <row r="37" spans="1:58" ht="15" x14ac:dyDescent="0.25">
      <c r="X37" s="61"/>
      <c r="Y37" s="61"/>
      <c r="Z37" s="61"/>
      <c r="AA37" s="53">
        <v>155</v>
      </c>
      <c r="AB37" s="87">
        <f t="shared" si="2"/>
        <v>428.67865218997878</v>
      </c>
      <c r="AC37" s="87">
        <f t="shared" si="3"/>
        <v>178.97883384718622</v>
      </c>
      <c r="AD37" s="61"/>
      <c r="AE37" s="68"/>
      <c r="AF37" s="61"/>
      <c r="AG37" s="61"/>
      <c r="AH37" s="61"/>
      <c r="AI37" s="53">
        <v>155</v>
      </c>
      <c r="AJ37" s="87">
        <f t="shared" si="4"/>
        <v>537.3757962316854</v>
      </c>
      <c r="AK37" s="87">
        <f t="shared" si="5"/>
        <v>222.71982393734862</v>
      </c>
      <c r="AL37" s="61"/>
      <c r="AM37" s="68"/>
      <c r="AN37" s="61"/>
      <c r="AO37" s="61"/>
      <c r="AP37" s="61"/>
      <c r="AQ37" s="53">
        <v>155</v>
      </c>
      <c r="AR37" s="87">
        <f t="shared" si="6"/>
        <v>753.09985624564342</v>
      </c>
      <c r="AS37" s="87">
        <f t="shared" si="7"/>
        <v>298.1571836580635</v>
      </c>
      <c r="AT37" s="61"/>
      <c r="AU37" s="68"/>
      <c r="AV37"/>
      <c r="AW37"/>
      <c r="AX37"/>
      <c r="AY37"/>
      <c r="AZ37"/>
      <c r="BA37"/>
      <c r="BB37"/>
      <c r="BC37"/>
      <c r="BD37"/>
      <c r="BE37"/>
      <c r="BF37"/>
    </row>
    <row r="38" spans="1:58" ht="15" x14ac:dyDescent="0.25">
      <c r="X38" s="61"/>
      <c r="Y38" s="61"/>
      <c r="Z38" s="61"/>
      <c r="AA38" s="53">
        <v>160</v>
      </c>
      <c r="AB38" s="87">
        <f t="shared" si="2"/>
        <v>414.54017509716783</v>
      </c>
      <c r="AC38" s="87">
        <f t="shared" si="3"/>
        <v>144.84553069842076</v>
      </c>
      <c r="AD38" s="61"/>
      <c r="AE38" s="68"/>
      <c r="AF38" s="61"/>
      <c r="AG38" s="61"/>
      <c r="AH38" s="61"/>
      <c r="AI38" s="53">
        <v>160</v>
      </c>
      <c r="AJ38" s="87">
        <f t="shared" si="4"/>
        <v>519.78198884582639</v>
      </c>
      <c r="AK38" s="87">
        <f t="shared" si="5"/>
        <v>180.24461553262751</v>
      </c>
      <c r="AL38" s="61"/>
      <c r="AM38" s="68"/>
      <c r="AN38" s="61"/>
      <c r="AO38" s="61"/>
      <c r="AP38" s="61"/>
      <c r="AQ38" s="53">
        <v>160</v>
      </c>
      <c r="AR38" s="87">
        <f t="shared" si="6"/>
        <v>729.54685603554174</v>
      </c>
      <c r="AS38" s="87">
        <f t="shared" si="7"/>
        <v>241.2952111162594</v>
      </c>
      <c r="AT38" s="61"/>
      <c r="AU38" s="68"/>
      <c r="AV38"/>
      <c r="AW38"/>
      <c r="AX38"/>
      <c r="AY38"/>
      <c r="AZ38"/>
      <c r="BA38"/>
      <c r="BB38"/>
      <c r="BC38"/>
      <c r="BD38"/>
      <c r="BE38"/>
      <c r="BF38"/>
    </row>
    <row r="39" spans="1:58" ht="15" x14ac:dyDescent="0.25">
      <c r="X39" s="61"/>
      <c r="Y39" s="61"/>
      <c r="Z39" s="61"/>
      <c r="AA39" s="53">
        <v>165</v>
      </c>
      <c r="AB39" s="87">
        <f t="shared" si="2"/>
        <v>403.43041256657961</v>
      </c>
      <c r="AC39" s="87">
        <f t="shared" si="3"/>
        <v>109.60986560091764</v>
      </c>
      <c r="AD39" s="61"/>
      <c r="AE39" s="68"/>
      <c r="AF39" s="61"/>
      <c r="AG39" s="61"/>
      <c r="AH39" s="61"/>
      <c r="AI39" s="53">
        <v>165</v>
      </c>
      <c r="AJ39" s="87">
        <f t="shared" si="4"/>
        <v>505.95708954566106</v>
      </c>
      <c r="AK39" s="87">
        <f t="shared" si="5"/>
        <v>136.39763676902857</v>
      </c>
      <c r="AL39" s="61"/>
      <c r="AM39" s="68"/>
      <c r="AN39" s="61"/>
      <c r="AO39" s="61"/>
      <c r="AP39" s="61"/>
      <c r="AQ39" s="53">
        <v>165</v>
      </c>
      <c r="AR39" s="87">
        <f t="shared" si="6"/>
        <v>711.03932955306243</v>
      </c>
      <c r="AS39" s="87">
        <f t="shared" si="7"/>
        <v>182.59683631982858</v>
      </c>
      <c r="AT39" s="61"/>
      <c r="AU39" s="68"/>
      <c r="AV39"/>
      <c r="AW39"/>
      <c r="AX39"/>
      <c r="AY39"/>
      <c r="AZ39"/>
      <c r="BA39"/>
      <c r="BB39"/>
      <c r="BC39"/>
      <c r="BD39"/>
      <c r="BE39"/>
      <c r="BF39"/>
    </row>
    <row r="40" spans="1:58" ht="15" x14ac:dyDescent="0.25">
      <c r="X40" s="61"/>
      <c r="Y40" s="61"/>
      <c r="Z40" s="61"/>
      <c r="AA40" s="53">
        <v>170</v>
      </c>
      <c r="AB40" s="87">
        <f t="shared" si="2"/>
        <v>395.4339165993299</v>
      </c>
      <c r="AC40" s="87">
        <f t="shared" si="3"/>
        <v>73.540003241944973</v>
      </c>
      <c r="AD40" s="61"/>
      <c r="AE40" s="68"/>
      <c r="AF40" s="61"/>
      <c r="AG40" s="61"/>
      <c r="AH40" s="61"/>
      <c r="AI40" s="53">
        <v>170</v>
      </c>
      <c r="AJ40" s="87">
        <f t="shared" si="4"/>
        <v>496.00631416256635</v>
      </c>
      <c r="AK40" s="87">
        <f t="shared" si="5"/>
        <v>91.512589630472249</v>
      </c>
      <c r="AL40" s="61"/>
      <c r="AM40" s="68"/>
      <c r="AN40" s="61"/>
      <c r="AO40" s="61"/>
      <c r="AP40" s="61"/>
      <c r="AQ40" s="53">
        <v>170</v>
      </c>
      <c r="AR40" s="87">
        <f t="shared" si="6"/>
        <v>697.71813024988728</v>
      </c>
      <c r="AS40" s="87">
        <f t="shared" si="7"/>
        <v>122.50878934401931</v>
      </c>
      <c r="AT40" s="61"/>
      <c r="AU40" s="68"/>
      <c r="AV40"/>
      <c r="AW40"/>
      <c r="AX40"/>
      <c r="AY40"/>
      <c r="AZ40"/>
      <c r="BA40"/>
      <c r="BB40"/>
      <c r="BC40"/>
      <c r="BD40"/>
      <c r="BE40"/>
      <c r="BF40"/>
    </row>
    <row r="41" spans="1:58" ht="15" x14ac:dyDescent="0.25">
      <c r="X41" s="61"/>
      <c r="Y41" s="61"/>
      <c r="Z41" s="61"/>
      <c r="AA41" s="53">
        <v>175</v>
      </c>
      <c r="AB41" s="87">
        <f t="shared" si="2"/>
        <v>390.61154535814575</v>
      </c>
      <c r="AC41" s="87">
        <f t="shared" si="3"/>
        <v>36.910457053633436</v>
      </c>
      <c r="AD41" s="61"/>
      <c r="AE41" s="68"/>
      <c r="AF41" s="61"/>
      <c r="AG41" s="61"/>
      <c r="AH41" s="61"/>
      <c r="AI41" s="53">
        <v>175</v>
      </c>
      <c r="AJ41" s="87">
        <f t="shared" si="4"/>
        <v>490.00539410565011</v>
      </c>
      <c r="AK41" s="87">
        <f t="shared" si="5"/>
        <v>45.931076428016105</v>
      </c>
      <c r="AL41" s="61"/>
      <c r="AM41" s="68"/>
      <c r="AN41" s="61"/>
      <c r="AO41" s="61"/>
      <c r="AP41" s="61"/>
      <c r="AQ41" s="53">
        <v>175</v>
      </c>
      <c r="AR41" s="87">
        <f t="shared" si="6"/>
        <v>689.68464049627357</v>
      </c>
      <c r="AS41" s="87">
        <f t="shared" si="7"/>
        <v>61.488376508473166</v>
      </c>
      <c r="AT41" s="61"/>
      <c r="AU41" s="68"/>
      <c r="AV41"/>
      <c r="AW41"/>
      <c r="AX41"/>
      <c r="AY41"/>
      <c r="AZ41"/>
      <c r="BA41"/>
      <c r="BB41"/>
      <c r="BC41"/>
      <c r="BD41"/>
      <c r="BE41"/>
      <c r="BF41"/>
    </row>
    <row r="42" spans="1:58" ht="15" x14ac:dyDescent="0.25">
      <c r="X42" s="61"/>
      <c r="Y42" s="61"/>
      <c r="Z42" s="61"/>
      <c r="AA42" s="53">
        <v>180</v>
      </c>
      <c r="AB42" s="87">
        <f t="shared" si="2"/>
        <v>389</v>
      </c>
      <c r="AC42" s="87">
        <f t="shared" si="3"/>
        <v>5.1885037065380057E-14</v>
      </c>
      <c r="AD42" s="61"/>
      <c r="AE42" s="68"/>
      <c r="AF42" s="61"/>
      <c r="AG42" s="61"/>
      <c r="AH42" s="61"/>
      <c r="AI42" s="53">
        <v>180</v>
      </c>
      <c r="AJ42" s="87">
        <f t="shared" si="4"/>
        <v>488</v>
      </c>
      <c r="AK42" s="87">
        <f t="shared" si="5"/>
        <v>6.4565323573684275E-14</v>
      </c>
      <c r="AL42" s="61"/>
      <c r="AM42" s="68"/>
      <c r="AN42" s="61"/>
      <c r="AO42" s="61"/>
      <c r="AP42" s="61"/>
      <c r="AQ42" s="53">
        <v>180</v>
      </c>
      <c r="AR42" s="87">
        <f t="shared" si="6"/>
        <v>687</v>
      </c>
      <c r="AS42" s="87">
        <f t="shared" si="7"/>
        <v>8.6434223493803142E-14</v>
      </c>
      <c r="AT42" s="61"/>
      <c r="AU42" s="68"/>
      <c r="AV42"/>
      <c r="AW42"/>
      <c r="AX42"/>
      <c r="AY42"/>
      <c r="AZ42"/>
      <c r="BA42"/>
      <c r="BB42"/>
      <c r="BC42"/>
      <c r="BD42"/>
      <c r="BE42"/>
      <c r="BF42"/>
    </row>
    <row r="43" spans="1:58" x14ac:dyDescent="0.2">
      <c r="X43" s="61"/>
      <c r="Y43" s="61"/>
      <c r="Z43" s="61"/>
      <c r="AA43" s="61"/>
      <c r="AB43" s="61"/>
      <c r="AC43" s="61"/>
      <c r="AD43" s="61"/>
      <c r="AE43" s="68"/>
      <c r="AF43" s="61"/>
      <c r="AG43" s="61"/>
      <c r="AH43" s="61"/>
      <c r="AI43" s="61"/>
      <c r="AJ43" s="61"/>
      <c r="AK43" s="61"/>
      <c r="AL43" s="61"/>
      <c r="AM43" s="68"/>
      <c r="AN43" s="61"/>
      <c r="AO43" s="61"/>
      <c r="AP43" s="61"/>
      <c r="AQ43" s="61"/>
      <c r="AR43" s="61"/>
      <c r="AS43" s="61"/>
      <c r="AT43" s="61"/>
      <c r="AU43" s="68"/>
    </row>
    <row r="44" spans="1:58" x14ac:dyDescent="0.2">
      <c r="X44" s="61"/>
      <c r="Y44" s="61"/>
      <c r="Z44" s="61"/>
      <c r="AA44" s="61"/>
      <c r="AB44" s="61"/>
      <c r="AC44" s="61"/>
      <c r="AD44" s="61"/>
      <c r="AE44" s="68"/>
      <c r="AF44" s="61"/>
      <c r="AG44" s="61"/>
      <c r="AH44" s="61"/>
      <c r="AI44" s="61"/>
      <c r="AJ44" s="61"/>
      <c r="AK44" s="61"/>
      <c r="AL44" s="61"/>
      <c r="AM44" s="68"/>
      <c r="AN44" s="61"/>
      <c r="AO44" s="61"/>
      <c r="AP44" s="61"/>
      <c r="AQ44" s="61"/>
      <c r="AR44" s="61"/>
      <c r="AS44" s="61"/>
      <c r="AT44" s="61"/>
      <c r="AU44" s="68"/>
    </row>
    <row r="46" spans="1:58" ht="39" thickBot="1" x14ac:dyDescent="0.3">
      <c r="B46" s="11"/>
      <c r="C46" s="11"/>
      <c r="N46" s="34" t="s">
        <v>0</v>
      </c>
      <c r="O46" s="34" t="s">
        <v>34</v>
      </c>
      <c r="P46" s="34" t="s">
        <v>75</v>
      </c>
      <c r="X46"/>
      <c r="Y46"/>
      <c r="Z46"/>
      <c r="AA46"/>
      <c r="AB46"/>
      <c r="AC46"/>
      <c r="AD46"/>
      <c r="AM46" s="101"/>
      <c r="AN46"/>
    </row>
    <row r="47" spans="1:58" ht="16.5" customHeight="1" x14ac:dyDescent="0.25">
      <c r="B47" s="11"/>
      <c r="C47" s="11"/>
      <c r="N47" s="138">
        <v>0.39</v>
      </c>
      <c r="O47" s="138">
        <v>1.2370000000000001</v>
      </c>
      <c r="P47" s="139">
        <v>1E-3</v>
      </c>
      <c r="W47" s="10">
        <v>1</v>
      </c>
      <c r="X47" s="140" t="s">
        <v>80</v>
      </c>
      <c r="Y47" s="140" t="s">
        <v>47</v>
      </c>
      <c r="Z47" s="140" t="s">
        <v>89</v>
      </c>
      <c r="AD47">
        <v>4</v>
      </c>
      <c r="AE47" s="115"/>
      <c r="AF47" s="116"/>
      <c r="AG47" s="116"/>
      <c r="AH47" s="117"/>
      <c r="AI47" s="118"/>
      <c r="AJ47" s="119"/>
      <c r="AK47" s="120"/>
      <c r="AL47"/>
      <c r="AM47" s="101"/>
      <c r="AN47" s="135"/>
      <c r="AO47"/>
      <c r="AP47"/>
      <c r="AQ47"/>
      <c r="AR47"/>
    </row>
    <row r="48" spans="1:58" ht="16.5" customHeight="1" x14ac:dyDescent="0.25">
      <c r="A48" s="1"/>
      <c r="B48" s="38"/>
      <c r="C48" s="38"/>
      <c r="D48" s="1"/>
      <c r="E48" s="1"/>
      <c r="F48" s="1"/>
      <c r="G48" s="1"/>
      <c r="H48" s="1"/>
      <c r="N48" s="138">
        <v>0.49</v>
      </c>
      <c r="O48" s="138">
        <v>1.544</v>
      </c>
      <c r="P48" s="139">
        <v>2E-3</v>
      </c>
      <c r="Q48" s="32"/>
      <c r="X48" s="141">
        <f t="shared" ref="X48:Y50" si="8">N47*1000</f>
        <v>390</v>
      </c>
      <c r="Y48" s="141">
        <f t="shared" si="8"/>
        <v>1237</v>
      </c>
      <c r="Z48" s="142">
        <f>P47*1000</f>
        <v>1</v>
      </c>
      <c r="AD48"/>
      <c r="AE48" s="98"/>
      <c r="AF48" s="99"/>
      <c r="AG48" s="99"/>
      <c r="AH48" s="100"/>
      <c r="AI48" s="102"/>
      <c r="AJ48" s="103"/>
      <c r="AK48" s="104"/>
      <c r="AL48"/>
      <c r="AM48" s="101"/>
      <c r="AN48" s="105" t="s">
        <v>60</v>
      </c>
      <c r="AO48" s="105" t="s">
        <v>61</v>
      </c>
      <c r="AP48" s="105" t="s">
        <v>62</v>
      </c>
      <c r="AQ48" s="105" t="s">
        <v>63</v>
      </c>
      <c r="AR48"/>
    </row>
    <row r="49" spans="1:44" ht="16.5" customHeight="1" x14ac:dyDescent="0.25">
      <c r="A49" s="1"/>
      <c r="B49" s="38"/>
      <c r="C49" s="38"/>
      <c r="D49" s="39"/>
      <c r="E49" s="38"/>
      <c r="F49" s="1"/>
      <c r="G49" s="1"/>
      <c r="H49" s="1"/>
      <c r="N49" s="138">
        <v>0.69</v>
      </c>
      <c r="O49" s="138">
        <v>2.101</v>
      </c>
      <c r="P49" s="139">
        <v>3.0000000000000001E-3</v>
      </c>
      <c r="Q49" s="33"/>
      <c r="X49" s="143">
        <f t="shared" si="8"/>
        <v>490</v>
      </c>
      <c r="Y49" s="143">
        <f t="shared" si="8"/>
        <v>1544</v>
      </c>
      <c r="Z49" s="142">
        <f>P48*1000</f>
        <v>2</v>
      </c>
      <c r="AA49"/>
      <c r="AB49" s="124"/>
      <c r="AC49" s="124"/>
      <c r="AD49"/>
      <c r="AE49" s="98"/>
      <c r="AF49" s="99"/>
      <c r="AG49" s="99"/>
      <c r="AH49" s="100" t="s">
        <v>64</v>
      </c>
      <c r="AI49" s="153">
        <f>O54</f>
        <v>4.2000000000000003E-2</v>
      </c>
      <c r="AJ49" s="103"/>
      <c r="AK49" s="104"/>
      <c r="AL49"/>
      <c r="AM49" t="str">
        <f>CONCATENATE(ROUND(AN49,2)," МПа")</f>
        <v>0,39 МПа</v>
      </c>
      <c r="AN49" s="106">
        <f>N47</f>
        <v>0.39</v>
      </c>
      <c r="AO49" s="106">
        <f ca="1">2*(AN49+AI49/TAN(RADIANS(AI50)))*SIN(RADIANS(AI50))/(1-SIN(RADIANS(AI50)))+AR49</f>
        <v>0.81660712804418623</v>
      </c>
      <c r="AP49" s="106">
        <f ca="1">AO49+AN49</f>
        <v>1.2066071280441864</v>
      </c>
      <c r="AQ49" s="107">
        <f ca="1">AP49*1000</f>
        <v>1206.6071280441863</v>
      </c>
      <c r="AR49">
        <f ca="1">-AR50-AR51</f>
        <v>-0.06</v>
      </c>
    </row>
    <row r="50" spans="1:44" ht="16.5" customHeight="1" x14ac:dyDescent="0.25">
      <c r="A50" s="1"/>
      <c r="B50" s="1"/>
      <c r="C50" s="1"/>
      <c r="D50" s="39"/>
      <c r="E50" s="154"/>
      <c r="F50" s="1"/>
      <c r="G50" s="1"/>
      <c r="H50" s="1"/>
      <c r="Q50" s="33"/>
      <c r="X50" s="144">
        <f t="shared" si="8"/>
        <v>690</v>
      </c>
      <c r="Y50" s="144">
        <f t="shared" si="8"/>
        <v>2101</v>
      </c>
      <c r="Z50" s="142">
        <f>P49*1000</f>
        <v>3</v>
      </c>
      <c r="AA50"/>
      <c r="AB50" s="69"/>
      <c r="AC50" s="70"/>
      <c r="AD50"/>
      <c r="AE50" s="98"/>
      <c r="AF50" s="99"/>
      <c r="AG50" s="99"/>
      <c r="AH50" s="108" t="s">
        <v>65</v>
      </c>
      <c r="AI50" s="151">
        <f>O53</f>
        <v>29</v>
      </c>
      <c r="AJ50" s="103"/>
      <c r="AK50" s="104"/>
      <c r="AL50"/>
      <c r="AM50" t="str">
        <f>CONCATENATE(ROUND(AN50,2)," МПа")</f>
        <v>0,49 МПа</v>
      </c>
      <c r="AN50" s="106">
        <f>N48</f>
        <v>0.49</v>
      </c>
      <c r="AO50" s="106">
        <f ca="1">2*(AN50+AI49/TAN(RADIANS(AI50)))*SIN(RADIANS(AI50))/(1-SIN(RADIANS(AI50)))+AR50</f>
        <v>1.0948131347161849</v>
      </c>
      <c r="AP50" s="106">
        <f ca="1">AO50+AN50</f>
        <v>1.5848131347161849</v>
      </c>
      <c r="AQ50" s="107">
        <f t="shared" ref="AQ50:AQ51" ca="1" si="9">AP50*1000</f>
        <v>1584.813134716185</v>
      </c>
      <c r="AR50">
        <f ca="1">RANDBETWEEN(-3,3)*0.01</f>
        <v>0.03</v>
      </c>
    </row>
    <row r="51" spans="1:44" ht="16.5" customHeight="1" thickBot="1" x14ac:dyDescent="0.3">
      <c r="A51" s="1"/>
      <c r="B51" s="1"/>
      <c r="C51" s="1"/>
      <c r="D51" s="39"/>
      <c r="E51" s="154"/>
      <c r="F51" s="1"/>
      <c r="G51" s="1"/>
      <c r="H51" s="1"/>
      <c r="M51" s="1"/>
      <c r="N51" s="1"/>
      <c r="O51" s="1"/>
      <c r="P51" s="1"/>
      <c r="Q51" s="40"/>
      <c r="R51" s="1"/>
      <c r="S51" s="1"/>
      <c r="T51" s="1"/>
      <c r="U51" s="1"/>
      <c r="X51"/>
      <c r="Y51"/>
      <c r="Z51"/>
      <c r="AA51"/>
      <c r="AB51"/>
      <c r="AC51"/>
      <c r="AD51"/>
      <c r="AE51" s="109"/>
      <c r="AF51" s="110"/>
      <c r="AG51" s="110"/>
      <c r="AH51" s="111" t="s">
        <v>70</v>
      </c>
      <c r="AI51" s="112">
        <v>41</v>
      </c>
      <c r="AJ51" s="113"/>
      <c r="AK51" s="114"/>
      <c r="AL51"/>
      <c r="AM51" t="str">
        <f>CONCATENATE(ROUND(AN51,2)," МПа")</f>
        <v>0,69 МПа</v>
      </c>
      <c r="AN51" s="106">
        <f>N49</f>
        <v>0.69</v>
      </c>
      <c r="AO51" s="106">
        <f ca="1">2*(AN51+AI49/TAN(RADIANS(AI50)))*SIN(RADIANS(AI50))/(1-SIN(RADIANS(AI50)))+AR51</f>
        <v>1.4712251480601821</v>
      </c>
      <c r="AP51" s="106">
        <f ca="1">AO51+AN51</f>
        <v>2.1612251480601818</v>
      </c>
      <c r="AQ51" s="107">
        <f t="shared" ca="1" si="9"/>
        <v>2161.2251480601817</v>
      </c>
      <c r="AR51">
        <f ca="1">RANDBETWEEN(-3,3)*0.01</f>
        <v>0.03</v>
      </c>
    </row>
    <row r="52" spans="1:44" ht="16.5" customHeight="1" thickBot="1" x14ac:dyDescent="0.3">
      <c r="A52" s="1"/>
      <c r="B52" s="1"/>
      <c r="C52" s="1"/>
      <c r="D52" s="39"/>
      <c r="E52" s="97"/>
      <c r="F52" s="1"/>
      <c r="G52" s="1"/>
      <c r="H52" s="1"/>
      <c r="M52" s="1"/>
      <c r="N52" s="38" t="s">
        <v>31</v>
      </c>
      <c r="O52" s="1"/>
      <c r="P52" s="1"/>
      <c r="Q52" s="1"/>
      <c r="R52" s="1"/>
      <c r="S52" s="1"/>
      <c r="T52" s="1"/>
      <c r="U52" s="1"/>
      <c r="X52" s="125" t="s">
        <v>66</v>
      </c>
      <c r="Y52" s="126">
        <v>0</v>
      </c>
      <c r="Z52" s="127">
        <f>Y50</f>
        <v>2101</v>
      </c>
      <c r="AA52"/>
      <c r="AB52"/>
      <c r="AC52"/>
      <c r="AD52"/>
    </row>
    <row r="53" spans="1:44" ht="16.5" customHeight="1" thickBot="1" x14ac:dyDescent="0.3">
      <c r="A53" s="1"/>
      <c r="B53" s="1"/>
      <c r="C53" s="1"/>
      <c r="D53" s="1"/>
      <c r="E53" s="1"/>
      <c r="F53" s="1"/>
      <c r="G53" s="1"/>
      <c r="H53" s="1"/>
      <c r="M53" s="1"/>
      <c r="N53" s="39" t="s">
        <v>33</v>
      </c>
      <c r="O53" s="41">
        <v>29</v>
      </c>
      <c r="P53" s="1"/>
      <c r="Q53" s="1"/>
      <c r="R53" s="1"/>
      <c r="S53" s="1"/>
      <c r="T53" s="1"/>
      <c r="U53" s="1"/>
      <c r="X53" s="128" t="s">
        <v>67</v>
      </c>
      <c r="Y53" s="129">
        <f>AI49*1000</f>
        <v>42</v>
      </c>
      <c r="Z53" s="130">
        <f>((Z52)*TAN(RADIANS(AI50))+AI49*1000)</f>
        <v>1206.6033171022677</v>
      </c>
      <c r="AA53"/>
      <c r="AB53" s="71" t="s">
        <v>48</v>
      </c>
      <c r="AC53" s="72" t="s">
        <v>49</v>
      </c>
      <c r="AD53"/>
    </row>
    <row r="54" spans="1:44" ht="16.5" customHeight="1" thickBot="1" x14ac:dyDescent="0.3">
      <c r="M54" s="1"/>
      <c r="N54" s="39" t="s">
        <v>32</v>
      </c>
      <c r="O54" s="152">
        <v>4.2000000000000003E-2</v>
      </c>
      <c r="P54" s="1"/>
      <c r="Q54" s="1"/>
      <c r="R54" s="1"/>
      <c r="S54" s="1"/>
      <c r="T54" s="1"/>
      <c r="U54" s="1"/>
      <c r="X54"/>
      <c r="Y54" s="73"/>
      <c r="Z54" s="74"/>
      <c r="AA54"/>
      <c r="AB54" s="75">
        <f>AI49*1000</f>
        <v>42</v>
      </c>
      <c r="AC54" s="76">
        <f>AI50</f>
        <v>29</v>
      </c>
      <c r="AD54"/>
    </row>
    <row r="55" spans="1:44" ht="15" x14ac:dyDescent="0.25">
      <c r="X55"/>
      <c r="Y55"/>
      <c r="Z55"/>
      <c r="AA55"/>
      <c r="AB55"/>
      <c r="AC55"/>
      <c r="AD55"/>
    </row>
    <row r="56" spans="1:44" ht="15" x14ac:dyDescent="0.25">
      <c r="AL56"/>
    </row>
    <row r="57" spans="1:44" ht="15" x14ac:dyDescent="0.25">
      <c r="A57" s="5"/>
      <c r="B57" s="4" t="s">
        <v>23</v>
      </c>
      <c r="C57" s="13"/>
      <c r="D57" s="4"/>
      <c r="E57" s="4"/>
      <c r="F57" s="4"/>
      <c r="G57" s="4"/>
      <c r="H57" s="4"/>
      <c r="I57" s="5" t="s">
        <v>24</v>
      </c>
      <c r="J57" s="5"/>
      <c r="K57" s="9"/>
      <c r="L57" s="9"/>
      <c r="M57" s="5"/>
      <c r="N57" s="4" t="s">
        <v>91</v>
      </c>
      <c r="O57" s="13"/>
      <c r="P57" s="4"/>
      <c r="Q57" s="4"/>
      <c r="R57" s="4"/>
      <c r="S57" s="4"/>
      <c r="T57" s="5"/>
      <c r="AL57"/>
    </row>
    <row r="58" spans="1:44" x14ac:dyDescent="0.2">
      <c r="A58" s="5"/>
      <c r="B58" s="4" t="s">
        <v>25</v>
      </c>
      <c r="C58" s="13"/>
      <c r="D58" s="4"/>
      <c r="E58" s="4"/>
      <c r="F58" s="4"/>
      <c r="G58" s="4"/>
      <c r="H58" s="4"/>
      <c r="I58" s="4" t="s">
        <v>26</v>
      </c>
      <c r="J58" s="5"/>
      <c r="K58" s="9"/>
      <c r="L58" s="9"/>
      <c r="M58" s="5"/>
      <c r="N58" s="4" t="s">
        <v>25</v>
      </c>
      <c r="O58" s="13"/>
      <c r="P58" s="4"/>
      <c r="Q58" s="4"/>
      <c r="R58" s="4"/>
      <c r="S58" s="4"/>
      <c r="T58" s="4" t="s">
        <v>26</v>
      </c>
    </row>
    <row r="59" spans="1:44" x14ac:dyDescent="0.2">
      <c r="A59" s="5"/>
      <c r="B59" s="5"/>
      <c r="C59" s="4"/>
      <c r="D59" s="4"/>
      <c r="E59" s="4"/>
      <c r="F59" s="4"/>
      <c r="G59" s="4"/>
      <c r="H59" s="4"/>
      <c r="I59" s="5"/>
      <c r="J59" s="5"/>
      <c r="K59" s="5"/>
      <c r="L59" s="5"/>
      <c r="M59" s="5"/>
      <c r="N59" s="5"/>
      <c r="O59" s="4"/>
      <c r="P59" s="4"/>
      <c r="Q59" s="4"/>
      <c r="R59" s="4"/>
      <c r="S59" s="4"/>
      <c r="T59" s="4"/>
      <c r="U59" s="5"/>
    </row>
    <row r="60" spans="1:44" x14ac:dyDescent="0.2">
      <c r="A60" s="162" t="s">
        <v>18</v>
      </c>
      <c r="B60" s="162"/>
      <c r="C60" s="162"/>
      <c r="D60" s="162"/>
      <c r="E60" s="162"/>
      <c r="F60" s="162"/>
      <c r="G60" s="162"/>
      <c r="H60" s="162"/>
      <c r="I60" s="162"/>
      <c r="J60" s="162"/>
      <c r="K60" s="162"/>
      <c r="L60" s="12"/>
      <c r="M60" s="162" t="s">
        <v>35</v>
      </c>
      <c r="N60" s="162"/>
      <c r="O60" s="162"/>
      <c r="P60" s="162"/>
      <c r="Q60" s="162"/>
      <c r="R60" s="162"/>
      <c r="S60" s="162"/>
      <c r="T60" s="162"/>
      <c r="U60" s="162"/>
    </row>
    <row r="61" spans="1:44" x14ac:dyDescent="0.2">
      <c r="A61" s="160" t="s">
        <v>17</v>
      </c>
      <c r="B61" s="160"/>
      <c r="C61" s="160"/>
      <c r="D61" s="160"/>
      <c r="E61" s="160"/>
      <c r="F61" s="160"/>
      <c r="G61" s="160"/>
      <c r="H61" s="160"/>
      <c r="I61" s="160"/>
      <c r="J61" s="160"/>
      <c r="K61" s="160"/>
      <c r="L61" s="37"/>
      <c r="M61" s="160" t="s">
        <v>17</v>
      </c>
      <c r="N61" s="160"/>
      <c r="O61" s="160"/>
      <c r="P61" s="160"/>
      <c r="Q61" s="160"/>
      <c r="R61" s="160"/>
      <c r="S61" s="160"/>
      <c r="T61" s="160"/>
      <c r="U61" s="160"/>
    </row>
    <row r="62" spans="1:44" x14ac:dyDescent="0.2">
      <c r="M62" s="155" t="e">
        <f>_xlfn.CONCAT("Инженерно-геологический элемент: ",VLOOKUP(LEFT(MID(M9,SEARCH("№ ",M9)+2,SEARCH("-",M9,SEARCH(" ",M9))-SEARCH(" ",M9)),SEARCH("-",MID(M9,SEARCH("№ ",M9)+2,SEARCH("-",M9,SEARCH(" ",M9))-SEARCH(" ",M9)),1)-1),[1]Сводная!$A$1:$B$1000,2,FALSE))</f>
        <v>#N/A</v>
      </c>
      <c r="N62" s="155"/>
      <c r="O62" s="155"/>
      <c r="P62" s="155"/>
      <c r="Q62" s="155"/>
      <c r="R62" s="155"/>
      <c r="S62" s="155"/>
      <c r="T62" s="155"/>
      <c r="U62" s="155"/>
      <c r="V62" s="155"/>
    </row>
    <row r="63" spans="1:44" ht="28.5" x14ac:dyDescent="0.2">
      <c r="F63" s="46" t="s">
        <v>37</v>
      </c>
      <c r="H63" s="46" t="s">
        <v>36</v>
      </c>
      <c r="S63" s="10" t="s">
        <v>54</v>
      </c>
    </row>
    <row r="64" spans="1:44" x14ac:dyDescent="0.2">
      <c r="A64" s="10" t="s">
        <v>83</v>
      </c>
      <c r="B64" s="10" t="s">
        <v>84</v>
      </c>
      <c r="C64" s="10" t="s">
        <v>85</v>
      </c>
      <c r="D64" s="10" t="s">
        <v>86</v>
      </c>
      <c r="E64" s="10" t="s">
        <v>87</v>
      </c>
      <c r="F64" s="10" t="s">
        <v>72</v>
      </c>
      <c r="G64" s="10" t="s">
        <v>73</v>
      </c>
      <c r="H64" s="10" t="s">
        <v>74</v>
      </c>
      <c r="J64" s="150" t="s">
        <v>81</v>
      </c>
      <c r="K64" s="150" t="s">
        <v>82</v>
      </c>
      <c r="L64" s="150" t="s">
        <v>79</v>
      </c>
      <c r="M64" s="150" t="s">
        <v>78</v>
      </c>
      <c r="N64" s="150" t="s">
        <v>76</v>
      </c>
      <c r="O64" s="150" t="s">
        <v>77</v>
      </c>
      <c r="Q64" s="10" t="s">
        <v>50</v>
      </c>
    </row>
    <row r="65" spans="1:19" x14ac:dyDescent="0.2">
      <c r="A65" s="10">
        <f>(O47-N47)/2</f>
        <v>0.42350000000000004</v>
      </c>
      <c r="B65" s="10" t="e">
        <f>INDEX(G65:G1000,MATCH(A65,F65:F1000,1),)</f>
        <v>#N/A</v>
      </c>
      <c r="C65" s="10" t="e">
        <f>MATCH(A65,F65:F1000,1)-10</f>
        <v>#N/A</v>
      </c>
      <c r="D65" s="10" t="e">
        <f>INDEX(F65:F1000,MATCH(A65,F65:F1000,1)-10,)</f>
        <v>#N/A</v>
      </c>
      <c r="E65" s="10" t="e">
        <f>INDEX(G65:G1000,MATCH(A65,F65:F1000,1)-10,)</f>
        <v>#N/A</v>
      </c>
      <c r="F65" s="43">
        <v>0.46</v>
      </c>
      <c r="G65" s="137">
        <v>0</v>
      </c>
      <c r="H65" s="44">
        <f>F65-$F$65</f>
        <v>0</v>
      </c>
      <c r="J65" s="43">
        <v>0.56000000000000005</v>
      </c>
      <c r="K65" s="44">
        <v>0</v>
      </c>
      <c r="L65" s="45">
        <f t="shared" ref="L65:L76" si="10">J65-$J$65</f>
        <v>0</v>
      </c>
      <c r="M65" s="43">
        <v>0.66</v>
      </c>
      <c r="N65" s="44">
        <v>0</v>
      </c>
      <c r="O65" s="45">
        <f t="shared" ref="O65:O75" si="11">M65-$M$65</f>
        <v>0</v>
      </c>
      <c r="Q65" s="10" t="s">
        <v>68</v>
      </c>
      <c r="S65" s="10" t="s">
        <v>55</v>
      </c>
    </row>
    <row r="66" spans="1:19" x14ac:dyDescent="0.2">
      <c r="F66" s="43">
        <v>0.54049964580873677</v>
      </c>
      <c r="G66" s="137">
        <v>1.5004391911271769E-3</v>
      </c>
      <c r="H66" s="44">
        <f>F66-$F$65</f>
        <v>8.0499645808736753E-2</v>
      </c>
      <c r="J66" s="43">
        <v>0.65236570247933889</v>
      </c>
      <c r="K66" s="44">
        <v>6.9896544749013356E-4</v>
      </c>
      <c r="L66" s="45">
        <f>J66-$J$65</f>
        <v>9.236570247933884E-2</v>
      </c>
      <c r="M66" s="43">
        <v>0.76383358913813459</v>
      </c>
      <c r="N66" s="44">
        <v>8.5932222108564852E-4</v>
      </c>
      <c r="O66" s="45">
        <f t="shared" si="11"/>
        <v>0.10383358913813456</v>
      </c>
      <c r="Q66" s="10" t="s">
        <v>53</v>
      </c>
      <c r="S66" s="10" t="s">
        <v>56</v>
      </c>
    </row>
    <row r="67" spans="1:19" x14ac:dyDescent="0.2">
      <c r="F67" s="43">
        <v>0.62099929161747358</v>
      </c>
      <c r="G67" s="137">
        <v>3.0008783822543551E-3</v>
      </c>
      <c r="H67" s="44">
        <f>F67-$F$65</f>
        <v>0.16099929161747356</v>
      </c>
      <c r="J67" s="43">
        <v>0.74473140495867773</v>
      </c>
      <c r="K67" s="44">
        <v>1.3979308949802669E-3</v>
      </c>
      <c r="L67" s="45">
        <f t="shared" si="10"/>
        <v>0.18473140495867768</v>
      </c>
      <c r="M67" s="43">
        <v>0.86766717827626927</v>
      </c>
      <c r="N67" s="44">
        <v>1.816940975066671E-3</v>
      </c>
      <c r="O67" s="45">
        <f t="shared" si="11"/>
        <v>0.20766717827626924</v>
      </c>
      <c r="Q67" s="10" t="s">
        <v>69</v>
      </c>
      <c r="S67" s="10" t="s">
        <v>57</v>
      </c>
    </row>
    <row r="68" spans="1:19" x14ac:dyDescent="0.2">
      <c r="F68" s="43">
        <v>0.70149893742621028</v>
      </c>
      <c r="G68" s="137">
        <v>4.5013175733815318E-3</v>
      </c>
      <c r="H68" s="44">
        <f>F68-$F$65</f>
        <v>0.24149893742621026</v>
      </c>
      <c r="J68" s="43">
        <v>0.83709710743801646</v>
      </c>
      <c r="K68" s="44">
        <v>2.0968963424704001E-3</v>
      </c>
      <c r="L68" s="45">
        <f t="shared" si="10"/>
        <v>0.27709710743801641</v>
      </c>
      <c r="M68" s="43">
        <v>0.97150076741440383</v>
      </c>
      <c r="N68" s="44">
        <v>3.4750850546150071E-3</v>
      </c>
      <c r="O68" s="45">
        <f t="shared" si="11"/>
        <v>0.3115007674144038</v>
      </c>
      <c r="Q68" s="10" t="s">
        <v>51</v>
      </c>
      <c r="S68" s="10" t="s">
        <v>58</v>
      </c>
    </row>
    <row r="69" spans="1:19" x14ac:dyDescent="0.2">
      <c r="F69" s="43">
        <v>0.78199858323494698</v>
      </c>
      <c r="G69" s="137">
        <v>6.2581775573956116E-3</v>
      </c>
      <c r="H69" s="44">
        <f t="shared" ref="H69:H76" si="12">F69-$F$65</f>
        <v>0.32199858323494696</v>
      </c>
      <c r="J69" s="43">
        <v>0.92946280991735541</v>
      </c>
      <c r="K69" s="44">
        <v>3.577350566597884E-3</v>
      </c>
      <c r="L69" s="45">
        <f t="shared" si="10"/>
        <v>0.36946280991735536</v>
      </c>
      <c r="M69" s="43">
        <v>1.075334356552538</v>
      </c>
      <c r="N69" s="44">
        <v>5.1332291341633423E-3</v>
      </c>
      <c r="O69" s="45">
        <f t="shared" si="11"/>
        <v>0.41533435655253792</v>
      </c>
      <c r="Q69" s="10" t="s">
        <v>52</v>
      </c>
      <c r="S69" s="10" t="s">
        <v>59</v>
      </c>
    </row>
    <row r="70" spans="1:19" x14ac:dyDescent="0.2">
      <c r="F70" s="43">
        <v>0.86249822904368378</v>
      </c>
      <c r="G70" s="137">
        <v>8.5015292003981328E-3</v>
      </c>
      <c r="H70" s="44">
        <f t="shared" si="12"/>
        <v>0.40249822904368376</v>
      </c>
      <c r="J70" s="43">
        <v>1.0218285123966939</v>
      </c>
      <c r="K70" s="44">
        <v>6.8143803627674559E-3</v>
      </c>
      <c r="L70" s="45">
        <f t="shared" si="10"/>
        <v>0.46182851239669387</v>
      </c>
      <c r="M70" s="43">
        <v>1.179167945690673</v>
      </c>
      <c r="N70" s="44">
        <v>7.7422549002047793E-3</v>
      </c>
      <c r="O70" s="45">
        <f t="shared" si="11"/>
        <v>0.51916794569067293</v>
      </c>
    </row>
    <row r="71" spans="1:19" x14ac:dyDescent="0.2">
      <c r="F71" s="43">
        <v>0.94299787485242059</v>
      </c>
      <c r="G71" s="137">
        <v>1.28037830880384E-2</v>
      </c>
      <c r="H71" s="44">
        <f t="shared" si="12"/>
        <v>0.48299787485242057</v>
      </c>
      <c r="J71" s="43">
        <v>1.1141942148760331</v>
      </c>
      <c r="K71" s="44">
        <v>1.1709598161211039E-2</v>
      </c>
      <c r="L71" s="45">
        <f t="shared" si="10"/>
        <v>0.55419421487603304</v>
      </c>
      <c r="M71" s="43">
        <v>1.283001534828808</v>
      </c>
      <c r="N71" s="44">
        <v>1.30754978259794E-2</v>
      </c>
      <c r="O71" s="45">
        <f t="shared" si="11"/>
        <v>0.62300153482880793</v>
      </c>
    </row>
    <row r="72" spans="1:19" x14ac:dyDescent="0.2">
      <c r="F72" s="43">
        <v>1.023497520661157</v>
      </c>
      <c r="G72" s="137">
        <v>2.1247914055963459E-2</v>
      </c>
      <c r="H72" s="44">
        <f t="shared" si="12"/>
        <v>0.56349752066115699</v>
      </c>
      <c r="J72" s="43">
        <v>1.206559917355372</v>
      </c>
      <c r="K72" s="44">
        <v>2.0213362923040341E-2</v>
      </c>
      <c r="L72" s="45">
        <f t="shared" si="10"/>
        <v>0.64655991735537199</v>
      </c>
      <c r="M72" s="43">
        <v>1.3868351239669421</v>
      </c>
      <c r="N72" s="44">
        <v>1.9988763110616679E-2</v>
      </c>
      <c r="O72" s="45">
        <f t="shared" si="11"/>
        <v>0.72683512396694205</v>
      </c>
    </row>
    <row r="73" spans="1:19" x14ac:dyDescent="0.2">
      <c r="F73" s="43">
        <v>1.103997166469894</v>
      </c>
      <c r="G73" s="137">
        <v>4.2339598573071437E-2</v>
      </c>
      <c r="H73" s="44">
        <f t="shared" si="12"/>
        <v>0.64399716646989402</v>
      </c>
      <c r="J73" s="43">
        <v>1.298925619834711</v>
      </c>
      <c r="K73" s="44">
        <v>3.2339636633296302E-2</v>
      </c>
      <c r="L73" s="45">
        <f t="shared" si="10"/>
        <v>0.73892561983471094</v>
      </c>
      <c r="M73" s="43">
        <v>1.4906687131050771</v>
      </c>
      <c r="N73" s="44">
        <v>3.0802222218603788E-2</v>
      </c>
      <c r="O73" s="45">
        <f t="shared" si="11"/>
        <v>0.83066871310507706</v>
      </c>
    </row>
    <row r="74" spans="1:19" x14ac:dyDescent="0.2">
      <c r="F74" s="43">
        <v>1.184496812278631</v>
      </c>
      <c r="G74" s="137">
        <v>7.4220547630017827E-2</v>
      </c>
      <c r="H74" s="44">
        <f t="shared" si="12"/>
        <v>0.72449681227863105</v>
      </c>
      <c r="J74" s="43">
        <v>1.3912913223140499</v>
      </c>
      <c r="K74" s="44">
        <v>5.4440736620936833E-2</v>
      </c>
      <c r="L74" s="45">
        <f t="shared" si="10"/>
        <v>0.8312913223140499</v>
      </c>
      <c r="M74" s="43">
        <v>1.594502302243211</v>
      </c>
      <c r="N74" s="44">
        <v>4.9142705737679822E-2</v>
      </c>
      <c r="O74" s="45">
        <f t="shared" si="11"/>
        <v>0.93450230224321096</v>
      </c>
    </row>
    <row r="75" spans="1:19" x14ac:dyDescent="0.2">
      <c r="F75" s="43">
        <v>1.264996458087368</v>
      </c>
      <c r="G75" s="137">
        <v>0.120956315560578</v>
      </c>
      <c r="H75" s="44">
        <f t="shared" si="12"/>
        <v>0.80499645808736808</v>
      </c>
      <c r="J75" s="43">
        <v>1.483657024793388</v>
      </c>
      <c r="K75" s="44">
        <v>0.1020964483545128</v>
      </c>
      <c r="L75" s="45">
        <f t="shared" si="10"/>
        <v>0.92365702479338796</v>
      </c>
      <c r="M75" s="43">
        <v>1.698335891381346</v>
      </c>
      <c r="N75" s="44">
        <v>9.4146037310650105E-2</v>
      </c>
      <c r="O75" s="45">
        <f t="shared" si="11"/>
        <v>1.0383358913813461</v>
      </c>
    </row>
    <row r="76" spans="1:19" x14ac:dyDescent="0.2">
      <c r="F76" s="43">
        <v>1.345496103896104</v>
      </c>
      <c r="G76" s="137">
        <v>0.1596774193548387</v>
      </c>
      <c r="H76" s="44">
        <f t="shared" si="12"/>
        <v>0.885496103896104</v>
      </c>
      <c r="J76" s="43">
        <v>1.576022727272727</v>
      </c>
      <c r="K76" s="44">
        <v>0.1519354838709677</v>
      </c>
      <c r="L76" s="45">
        <f t="shared" si="10"/>
        <v>1.0160227272727269</v>
      </c>
      <c r="M76" s="43">
        <v>1.802169480519481</v>
      </c>
      <c r="N76" s="44">
        <v>0.1590322580645161</v>
      </c>
      <c r="O76" s="45">
        <f>M76-$M$65</f>
        <v>1.1421694805194811</v>
      </c>
    </row>
  </sheetData>
  <mergeCells count="26">
    <mergeCell ref="AX15:AY15"/>
    <mergeCell ref="AX22:AY22"/>
    <mergeCell ref="AX29:AY29"/>
    <mergeCell ref="M61:U61"/>
    <mergeCell ref="A18:K18"/>
    <mergeCell ref="A27:K27"/>
    <mergeCell ref="A60:K60"/>
    <mergeCell ref="A61:K61"/>
    <mergeCell ref="M18:U18"/>
    <mergeCell ref="M27:U27"/>
    <mergeCell ref="M60:U60"/>
    <mergeCell ref="M62:V62"/>
    <mergeCell ref="A9:L9"/>
    <mergeCell ref="M9:V9"/>
    <mergeCell ref="A7:K7"/>
    <mergeCell ref="A1:K1"/>
    <mergeCell ref="A2:K2"/>
    <mergeCell ref="A3:K3"/>
    <mergeCell ref="A5:K5"/>
    <mergeCell ref="A6:K6"/>
    <mergeCell ref="M1:U1"/>
    <mergeCell ref="M2:U2"/>
    <mergeCell ref="M3:U3"/>
    <mergeCell ref="M5:U5"/>
    <mergeCell ref="M6:U6"/>
    <mergeCell ref="M7:U7"/>
  </mergeCells>
  <pageMargins left="0.7" right="0.7" top="0.75" bottom="0.75" header="0.3" footer="0.3"/>
  <pageSetup paperSize="9" scale="66" fitToWidth="2" orientation="portrait" horizontalDpi="1200" verticalDpi="1200" r:id="rId1"/>
  <ignoredErrors>
    <ignoredError sqref="P16:Q16 O15:P15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</vt:lpstr>
      <vt:lpstr>'1'!Область_печати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2023-07-21T14:16:26Z</dcterms:modified>
</cp:coreProperties>
</file>