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SandBox\YarbusPC\GitRepositories\TeamYarbus\Documents+Tools\"/>
    </mc:Choice>
  </mc:AlternateContent>
  <bookViews>
    <workbookView xWindow="0" yWindow="0" windowWidth="20880" windowHeight="8610" tabRatio="500" firstSheet="1" activeTab="3"/>
  </bookViews>
  <sheets>
    <sheet name="Game Data" sheetId="1" r:id="rId1"/>
    <sheet name="Project Grade" sheetId="9" r:id="rId2"/>
    <sheet name="Submission" sheetId="3" r:id="rId3"/>
    <sheet name="TCRs" sheetId="4" r:id="rId4"/>
    <sheet name="DCRs" sheetId="5" r:id="rId5"/>
    <sheet name="ICRs" sheetId="10" r:id="rId6"/>
    <sheet name="NCRs" sheetId="6" r:id="rId7"/>
    <sheet name="VCRs" sheetId="7" r:id="rId8"/>
    <sheet name="ACRs" sheetId="8" r:id="rId9"/>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2" i="4" l="1"/>
  <c r="G9" i="9"/>
  <c r="H9" i="9"/>
  <c r="F3" i="4"/>
  <c r="G10" i="9"/>
  <c r="H10" i="9"/>
  <c r="F4" i="4"/>
  <c r="G11" i="9"/>
  <c r="H11" i="9"/>
  <c r="F7" i="4"/>
  <c r="G12" i="9"/>
  <c r="H12" i="9"/>
  <c r="F8" i="4"/>
  <c r="G13" i="9"/>
  <c r="H13" i="9"/>
  <c r="F9" i="4"/>
  <c r="G14" i="9"/>
  <c r="H14" i="9"/>
  <c r="H15" i="9"/>
  <c r="F2" i="5"/>
  <c r="G18" i="9"/>
  <c r="H18" i="9"/>
  <c r="F3" i="5"/>
  <c r="G19" i="9"/>
  <c r="H19" i="9"/>
  <c r="F4" i="5"/>
  <c r="G20" i="9"/>
  <c r="H20" i="9"/>
  <c r="F7" i="5"/>
  <c r="G21" i="9"/>
  <c r="H21" i="9"/>
  <c r="F8" i="5"/>
  <c r="G22" i="9"/>
  <c r="H22" i="9"/>
  <c r="F9" i="5"/>
  <c r="G23" i="9"/>
  <c r="H23" i="9"/>
  <c r="H24" i="9"/>
  <c r="F2" i="10"/>
  <c r="G27" i="9"/>
  <c r="H27" i="9"/>
  <c r="F3" i="10"/>
  <c r="G28" i="9"/>
  <c r="H28" i="9"/>
  <c r="F4" i="10"/>
  <c r="G29" i="9"/>
  <c r="H29" i="9"/>
  <c r="F7" i="10"/>
  <c r="G30" i="9"/>
  <c r="H30" i="9"/>
  <c r="F8" i="10"/>
  <c r="G31" i="9"/>
  <c r="H31" i="9"/>
  <c r="F9" i="10"/>
  <c r="G32" i="9"/>
  <c r="H32" i="9"/>
  <c r="H33" i="9"/>
  <c r="F2" i="7"/>
  <c r="G45" i="9"/>
  <c r="H45" i="9"/>
  <c r="F3" i="7"/>
  <c r="G46" i="9"/>
  <c r="H46" i="9"/>
  <c r="F4" i="7"/>
  <c r="G47" i="9"/>
  <c r="H47" i="9"/>
  <c r="F7" i="7"/>
  <c r="G48" i="9"/>
  <c r="H48" i="9"/>
  <c r="F8" i="7"/>
  <c r="G49" i="9"/>
  <c r="H49" i="9"/>
  <c r="F9" i="7"/>
  <c r="G50" i="9"/>
  <c r="H50" i="9"/>
  <c r="H51" i="9"/>
  <c r="F2" i="6"/>
  <c r="G36" i="9"/>
  <c r="H36" i="9"/>
  <c r="F3" i="6"/>
  <c r="G37" i="9"/>
  <c r="H37" i="9"/>
  <c r="F4" i="6"/>
  <c r="G38" i="9"/>
  <c r="H38" i="9"/>
  <c r="F7" i="6"/>
  <c r="G39" i="9"/>
  <c r="H39" i="9"/>
  <c r="F8" i="6"/>
  <c r="G40" i="9"/>
  <c r="H40" i="9"/>
  <c r="F9" i="6"/>
  <c r="G41" i="9"/>
  <c r="H41" i="9"/>
  <c r="H42" i="9"/>
  <c r="F2" i="8"/>
  <c r="G54" i="9"/>
  <c r="H54" i="9"/>
  <c r="F3" i="8"/>
  <c r="G55" i="9"/>
  <c r="H55" i="9"/>
  <c r="F4" i="8"/>
  <c r="G56" i="9"/>
  <c r="H56" i="9"/>
  <c r="F7" i="8"/>
  <c r="G57" i="9"/>
  <c r="H57" i="9"/>
  <c r="F8" i="8"/>
  <c r="G58" i="9"/>
  <c r="H58" i="9"/>
  <c r="F9" i="8"/>
  <c r="G59" i="9"/>
  <c r="H59" i="9"/>
  <c r="H60" i="9"/>
  <c r="G6" i="9"/>
  <c r="E2" i="4"/>
  <c r="D9" i="9"/>
  <c r="E9" i="9"/>
  <c r="E3" i="4"/>
  <c r="D10" i="9"/>
  <c r="E10" i="9"/>
  <c r="E4" i="4"/>
  <c r="D11" i="9"/>
  <c r="E11" i="9"/>
  <c r="E7" i="4"/>
  <c r="D12" i="9"/>
  <c r="E12" i="9"/>
  <c r="E8" i="4"/>
  <c r="D13" i="9"/>
  <c r="E13" i="9"/>
  <c r="E9" i="4"/>
  <c r="D14" i="9"/>
  <c r="E14" i="9"/>
  <c r="E15" i="9"/>
  <c r="E2" i="5"/>
  <c r="D18" i="9"/>
  <c r="E18" i="9"/>
  <c r="E3" i="5"/>
  <c r="D19" i="9"/>
  <c r="E19" i="9"/>
  <c r="E4" i="5"/>
  <c r="D20" i="9"/>
  <c r="E20" i="9"/>
  <c r="E7" i="5"/>
  <c r="D21" i="9"/>
  <c r="E21" i="9"/>
  <c r="E8" i="5"/>
  <c r="D22" i="9"/>
  <c r="E22" i="9"/>
  <c r="E9" i="5"/>
  <c r="D23" i="9"/>
  <c r="E23" i="9"/>
  <c r="E24" i="9"/>
  <c r="E2" i="10"/>
  <c r="D27" i="9"/>
  <c r="E27" i="9"/>
  <c r="E3" i="10"/>
  <c r="D28" i="9"/>
  <c r="E28" i="9"/>
  <c r="E4" i="10"/>
  <c r="D29" i="9"/>
  <c r="E29" i="9"/>
  <c r="E7" i="10"/>
  <c r="D30" i="9"/>
  <c r="E30" i="9"/>
  <c r="E8" i="10"/>
  <c r="D31" i="9"/>
  <c r="E31" i="9"/>
  <c r="E9" i="10"/>
  <c r="D32" i="9"/>
  <c r="E32" i="9"/>
  <c r="E33" i="9"/>
  <c r="E2" i="7"/>
  <c r="D45" i="9"/>
  <c r="E45" i="9"/>
  <c r="E3" i="7"/>
  <c r="D46" i="9"/>
  <c r="E46" i="9"/>
  <c r="E4" i="7"/>
  <c r="D47" i="9"/>
  <c r="E47" i="9"/>
  <c r="E7" i="7"/>
  <c r="D48" i="9"/>
  <c r="E48" i="9"/>
  <c r="E8" i="7"/>
  <c r="D49" i="9"/>
  <c r="E49" i="9"/>
  <c r="E9" i="7"/>
  <c r="D50" i="9"/>
  <c r="E50" i="9"/>
  <c r="E51" i="9"/>
  <c r="E2" i="6"/>
  <c r="D36" i="9"/>
  <c r="E36" i="9"/>
  <c r="E3" i="6"/>
  <c r="D37" i="9"/>
  <c r="E37" i="9"/>
  <c r="E4" i="6"/>
  <c r="D38" i="9"/>
  <c r="E38" i="9"/>
  <c r="E7" i="6"/>
  <c r="D39" i="9"/>
  <c r="E39" i="9"/>
  <c r="E8" i="6"/>
  <c r="D40" i="9"/>
  <c r="E40" i="9"/>
  <c r="E9" i="6"/>
  <c r="D41" i="9"/>
  <c r="E41" i="9"/>
  <c r="E42" i="9"/>
  <c r="E2" i="8"/>
  <c r="D54" i="9"/>
  <c r="E54" i="9"/>
  <c r="E3" i="8"/>
  <c r="D55" i="9"/>
  <c r="E55" i="9"/>
  <c r="E4" i="8"/>
  <c r="D56" i="9"/>
  <c r="E56" i="9"/>
  <c r="E7" i="8"/>
  <c r="D57" i="9"/>
  <c r="E57" i="9"/>
  <c r="E8" i="8"/>
  <c r="D58" i="9"/>
  <c r="E58" i="9"/>
  <c r="E9" i="8"/>
  <c r="D59" i="9"/>
  <c r="E59" i="9"/>
  <c r="E60" i="9"/>
  <c r="D6" i="9"/>
  <c r="J6" i="9"/>
  <c r="J3" i="9"/>
  <c r="J18" i="1"/>
  <c r="J11" i="1"/>
  <c r="J19" i="1"/>
  <c r="J20" i="1"/>
  <c r="I12" i="1"/>
  <c r="J12" i="1"/>
  <c r="I13" i="1"/>
  <c r="J13" i="1"/>
  <c r="J15" i="1"/>
  <c r="J22" i="1"/>
  <c r="E8" i="3"/>
  <c r="E9" i="3"/>
  <c r="E10" i="3"/>
  <c r="E11" i="3"/>
  <c r="E12" i="3"/>
  <c r="E13" i="3"/>
  <c r="E14" i="3"/>
  <c r="E15" i="3"/>
  <c r="E16" i="3"/>
  <c r="A6" i="9"/>
  <c r="G3" i="9"/>
  <c r="G22" i="1"/>
  <c r="D3" i="9"/>
  <c r="A59" i="9"/>
  <c r="A50" i="9"/>
  <c r="A41" i="9"/>
  <c r="A32" i="9"/>
  <c r="A23" i="9"/>
  <c r="A14" i="9"/>
  <c r="G9" i="4"/>
  <c r="G9" i="5"/>
  <c r="G9" i="10"/>
  <c r="G9" i="6"/>
  <c r="G9" i="7"/>
  <c r="G9" i="8"/>
  <c r="A31" i="9"/>
  <c r="A30" i="9"/>
  <c r="A29" i="9"/>
  <c r="A28" i="9"/>
  <c r="A27" i="9"/>
  <c r="G8" i="10"/>
  <c r="G7" i="10"/>
  <c r="G6" i="10"/>
  <c r="F6" i="10"/>
  <c r="E6" i="10"/>
  <c r="G5" i="10"/>
  <c r="F5" i="10"/>
  <c r="E5" i="10"/>
  <c r="G4" i="10"/>
  <c r="G3" i="10"/>
  <c r="G2" i="10"/>
  <c r="F1" i="10"/>
  <c r="E1" i="10"/>
  <c r="A58" i="9"/>
  <c r="A57" i="9"/>
  <c r="A56" i="9"/>
  <c r="A55" i="9"/>
  <c r="A54" i="9"/>
  <c r="A49" i="9"/>
  <c r="A48" i="9"/>
  <c r="A47" i="9"/>
  <c r="A46" i="9"/>
  <c r="A45" i="9"/>
  <c r="A40" i="9"/>
  <c r="A39" i="9"/>
  <c r="A38" i="9"/>
  <c r="A37" i="9"/>
  <c r="A36" i="9"/>
  <c r="A22" i="9"/>
  <c r="A21" i="9"/>
  <c r="A20" i="9"/>
  <c r="A19" i="9"/>
  <c r="A18" i="9"/>
  <c r="A13" i="9"/>
  <c r="A12" i="9"/>
  <c r="A11" i="9"/>
  <c r="A10" i="9"/>
  <c r="A9" i="9"/>
  <c r="G8" i="8"/>
  <c r="G7" i="8"/>
  <c r="G6" i="8"/>
  <c r="F6" i="8"/>
  <c r="E6" i="8"/>
  <c r="G5" i="8"/>
  <c r="F5" i="8"/>
  <c r="E5" i="8"/>
  <c r="G4" i="8"/>
  <c r="G3" i="8"/>
  <c r="G2" i="8"/>
  <c r="F1" i="8"/>
  <c r="E1" i="8"/>
  <c r="G8" i="7"/>
  <c r="G7" i="7"/>
  <c r="G6" i="7"/>
  <c r="F6" i="7"/>
  <c r="E6" i="7"/>
  <c r="G5" i="7"/>
  <c r="F5" i="7"/>
  <c r="E5" i="7"/>
  <c r="G4" i="7"/>
  <c r="G3" i="7"/>
  <c r="G2" i="7"/>
  <c r="F1" i="7"/>
  <c r="E1" i="7"/>
  <c r="G8" i="6"/>
  <c r="G7" i="6"/>
  <c r="G6" i="6"/>
  <c r="F6" i="6"/>
  <c r="E6" i="6"/>
  <c r="G5" i="6"/>
  <c r="F5" i="6"/>
  <c r="E5" i="6"/>
  <c r="G4" i="6"/>
  <c r="G3" i="6"/>
  <c r="G2" i="6"/>
  <c r="F1" i="6"/>
  <c r="E1" i="6"/>
  <c r="G8" i="5"/>
  <c r="G7" i="5"/>
  <c r="G6" i="5"/>
  <c r="F6" i="5"/>
  <c r="E6" i="5"/>
  <c r="G5" i="5"/>
  <c r="F5" i="5"/>
  <c r="E5" i="5"/>
  <c r="G4" i="5"/>
  <c r="G3" i="5"/>
  <c r="G2" i="5"/>
  <c r="F1" i="5"/>
  <c r="E1" i="5"/>
  <c r="G8" i="4"/>
  <c r="G7" i="4"/>
  <c r="G6" i="4"/>
  <c r="G5" i="4"/>
  <c r="G4" i="4"/>
  <c r="G3" i="4"/>
  <c r="G2" i="4"/>
  <c r="F1" i="4"/>
  <c r="E1" i="4"/>
  <c r="F6" i="4"/>
  <c r="F5" i="4"/>
  <c r="E6" i="4"/>
  <c r="E5" i="4"/>
  <c r="I14" i="1"/>
</calcChain>
</file>

<file path=xl/sharedStrings.xml><?xml version="1.0" encoding="utf-8"?>
<sst xmlns="http://schemas.openxmlformats.org/spreadsheetml/2006/main" count="2206" uniqueCount="895">
  <si>
    <t>GAME NAME</t>
  </si>
  <si>
    <t>TEAM NAME</t>
  </si>
  <si>
    <t>Optimal Game Controls</t>
  </si>
  <si>
    <t>Core Types of Engagement</t>
  </si>
  <si>
    <t>Optimal Number of Players</t>
  </si>
  <si>
    <t>TEAM ROSTER</t>
  </si>
  <si>
    <t>Team Composition</t>
  </si>
  <si>
    <t>#</t>
  </si>
  <si>
    <t>Team composition numbers and modifiers are calculated automatically based on the team roster data to the left.</t>
  </si>
  <si>
    <t>Class</t>
  </si>
  <si>
    <t>Degree</t>
  </si>
  <si>
    <t>Team Member</t>
  </si>
  <si>
    <t>Note</t>
  </si>
  <si>
    <t>Full Team Members (-2% each)</t>
  </si>
  <si>
    <t>Partial Team Members (-1% each)</t>
  </si>
  <si>
    <t>Free Team Members (-0% each)</t>
  </si>
  <si>
    <t>Total:</t>
  </si>
  <si>
    <t>Base + Engine Modifiers</t>
  </si>
  <si>
    <t>Set the type of engine your game uses and whether the game is 2D or 3D.</t>
  </si>
  <si>
    <t>Engine Type</t>
  </si>
  <si>
    <t>Entirely Custom</t>
  </si>
  <si>
    <t>2D vs. 3D</t>
  </si>
  <si>
    <t>2D Graphics and 2D Gameplay</t>
  </si>
  <si>
    <t>Base</t>
  </si>
  <si>
    <t>Grade</t>
  </si>
  <si>
    <t>The base grade is modified by the CRs and submission penalties to get the total grade.</t>
  </si>
  <si>
    <t>WAIVERS</t>
  </si>
  <si>
    <t>You must list at least one core type of engagement for the game. Most games will have two to three core engagement types—list in order of importance.</t>
  </si>
  <si>
    <t>Producer Email</t>
  </si>
  <si>
    <t>INSTRUCTIONS FOR SUBMISSION OF PROJECTS</t>
  </si>
  <si>
    <t>Submission Requirements</t>
  </si>
  <si>
    <t>Penalty</t>
  </si>
  <si>
    <t>Total</t>
  </si>
  <si>
    <t>Notes</t>
  </si>
  <si>
    <t>Minor Correctable Submission Mistakes</t>
  </si>
  <si>
    <t>File or folder is named incorrectly, submission email is incorrect, has extra files in the base folder (like thumbs.db), etc.</t>
  </si>
  <si>
    <t>Major Correctable Submission Mistakes</t>
  </si>
  <si>
    <t>Game is submitted to the wrong location, no submission email sent, file content is incorrect, etc.</t>
  </si>
  <si>
    <t>Number of Tabs w/o Student Grade Fields Set</t>
  </si>
  <si>
    <t>Number of Fields Missing on the Game Data Tab</t>
  </si>
  <si>
    <t>You must fill out the game data tab correctly.</t>
  </si>
  <si>
    <t>Number of Required Submission Files Missing</t>
  </si>
  <si>
    <t>Number of Days Late</t>
  </si>
  <si>
    <t>You are always better off turning in what you have by the deadline, since you can resubmit later.</t>
  </si>
  <si>
    <t>Number of Resubmissions Required</t>
  </si>
  <si>
    <t>If a resubmission is required, you will get a minimum of 24 hours from when you are notified to resubmit without a late penalty.</t>
  </si>
  <si>
    <t>Number of Copyright/Ratings Violations</t>
  </si>
  <si>
    <t>Any copyright or ratings violations will require you to resubmit your game in order to pass.</t>
  </si>
  <si>
    <t>Total Submission Penalties:</t>
  </si>
  <si>
    <t>File/Folder</t>
  </si>
  <si>
    <t>Instructions</t>
  </si>
  <si>
    <r>
      <t xml:space="preserve">The exact folder structure, files, and naming conventions listed below are mandatory. Do not use different names or formats (even if they are very similar). No .rtf files instead of .txt files, no leaving out the underscores, no .png files instead of .jpg files, etc. When the bolded term </t>
    </r>
    <r>
      <rPr>
        <b/>
        <sz val="10"/>
        <color rgb="FF000000"/>
        <rFont val="Calibri"/>
        <scheme val="minor"/>
      </rPr>
      <t>gamename</t>
    </r>
    <r>
      <rPr>
        <sz val="10"/>
        <color rgb="FF000000"/>
        <rFont val="Calibri"/>
        <scheme val="minor"/>
      </rPr>
      <t xml:space="preserve"> appears below, substitute your actual game name (or a shortened version of it that works better for a filename) with any spaces in the name removed. Do not use your team name for this.</t>
    </r>
  </si>
  <si>
    <r>
      <t>gamename</t>
    </r>
    <r>
      <rPr>
        <sz val="10"/>
        <color rgb="FF000000"/>
        <rFont val="Calibri"/>
        <scheme val="minor"/>
      </rPr>
      <t>_rubric.xlsx</t>
    </r>
  </si>
  <si>
    <r>
      <t>gamename</t>
    </r>
    <r>
      <rPr>
        <sz val="10"/>
        <color rgb="FF000000"/>
        <rFont val="Calibri"/>
        <scheme val="minor"/>
      </rPr>
      <t>_source.zip</t>
    </r>
  </si>
  <si>
    <r>
      <t>gamename</t>
    </r>
    <r>
      <rPr>
        <sz val="10"/>
        <color rgb="FF000000"/>
        <rFont val="Calibri"/>
        <scheme val="minor"/>
      </rPr>
      <t>_setup.exe</t>
    </r>
  </si>
  <si>
    <t>Do not leave any of the student fields set to "untested"--take your best guess if you are not sure.</t>
  </si>
  <si>
    <r>
      <t xml:space="preserve">A single file install for the game. </t>
    </r>
    <r>
      <rPr>
        <b/>
        <i/>
        <sz val="10"/>
        <color rgb="FF000000"/>
        <rFont val="Calibri"/>
        <scheme val="minor"/>
      </rPr>
      <t>Make sure you test the installer.</t>
    </r>
    <r>
      <rPr>
        <sz val="10"/>
        <color rgb="FF000000"/>
        <rFont val="Calibri"/>
        <scheme val="minor"/>
      </rPr>
      <t xml:space="preserve"> You must include the DigiPen EULA in the installer and you must have a full uninstall option for the game. Make sure you include all necessary DLLs and drivers—check for them being already installed if possible, otherwise, install them yourself or launch the installer for them after the game is done. Make sure it works on a machine that doesn’t have Visual Studio installed, doesn’t have all the latest DLLs, etc. installed. There are machines in the back of Edison for this. Common mistakes are not installing specific DLLs for D3DX that you linked to or accidentally linking to debug versions of DLLs that non-developer machines will not have. Even if you have a stand-alone executable for your game, you still must use an installer (even for Zero Engine games).</t>
    </r>
  </si>
  <si>
    <r>
      <t xml:space="preserve">This file must be named properly and have the game data tab filled out, along with the “student” columns on all the CR tabs (do not leave any of the "student" fields as untested--take your best guess if you are not sure). </t>
    </r>
    <r>
      <rPr>
        <b/>
        <i/>
        <sz val="10"/>
        <color rgb="FFFF0000"/>
        <rFont val="Calibri"/>
        <scheme val="minor"/>
      </rPr>
      <t>Do not convert this file into an OpenOffice spreadsheet (or any other format) and do not change it in any way (except to fill in the data for your game).</t>
    </r>
  </si>
  <si>
    <t>STATUS LIST</t>
  </si>
  <si>
    <t>STATUS DESCRIPTION</t>
  </si>
  <si>
    <t>TECHNICAL REQUIREMENTS</t>
  </si>
  <si>
    <t>TCR</t>
  </si>
  <si>
    <t>Untested</t>
  </si>
  <si>
    <t>Has not been tested/checked</t>
  </si>
  <si>
    <t>Missing</t>
  </si>
  <si>
    <t>Requirement not met</t>
  </si>
  <si>
    <t>Partial</t>
  </si>
  <si>
    <t>Completed at least half-way</t>
  </si>
  <si>
    <t>Completed</t>
  </si>
  <si>
    <t>Fully completed</t>
  </si>
  <si>
    <t>Waived</t>
  </si>
  <si>
    <t>Not Applicable</t>
  </si>
  <si>
    <t>Does not apply to this project</t>
  </si>
  <si>
    <t>Details</t>
  </si>
  <si>
    <t>Student</t>
  </si>
  <si>
    <t>Instructor</t>
  </si>
  <si>
    <t>Required</t>
  </si>
  <si>
    <t>No Build Artifacts</t>
  </si>
  <si>
    <t>The source folder cannot have any build artifacts or SVN/HG control files in it. Make sure you do not put any .pdb files, .obj files, .pch files, or other build artifacts in this folder. The easy way to do this is to use the SVN export command to get a clean folder of your entire source tree without any extraneous files.</t>
  </si>
  <si>
    <t>Basic</t>
  </si>
  <si>
    <t>Commented Source Code</t>
  </si>
  <si>
    <t>Advanced</t>
  </si>
  <si>
    <t>Lab Machines</t>
  </si>
  <si>
    <t>Digipen EULA</t>
  </si>
  <si>
    <t>No Unregistered Installer</t>
  </si>
  <si>
    <t>The installer used must be a registered version that does not have an "Unregistered Version" pop-up.</t>
  </si>
  <si>
    <t>No Reboot During Installation</t>
  </si>
  <si>
    <t>The computer must not be rebooted or request a reboot during or after the installation process.</t>
  </si>
  <si>
    <t>Default Install Location</t>
  </si>
  <si>
    <t>Desktop Shortcut</t>
  </si>
  <si>
    <t>Start Menu Shortcut</t>
  </si>
  <si>
    <t>Launch On Completion</t>
  </si>
  <si>
    <t>Redistributable Installation</t>
  </si>
  <si>
    <t>Intermediate</t>
  </si>
  <si>
    <t>Silent Redistributable Installation</t>
  </si>
  <si>
    <t>Installer must install any required operating system components using the correct Microsoft redistribution packages (as listed above), but must do so silently, without prompting and without being guarded by component version checks. It can however bring up it own progress bar or UI. If for some reason it is not actually possible to do a silent install for a given component, then silent installation is not required for that component only.</t>
  </si>
  <si>
    <t>Custom Icons</t>
  </si>
  <si>
    <t>MENUS</t>
  </si>
  <si>
    <t>Menus Work</t>
  </si>
  <si>
    <t>All menus actually work, even if they have other problems. Note that just having keyboard shortcuts, even if they look like buttons, does not meet this TCR. In addition, windows dialog boxes can never count as menus/confirmations—the use of windows dialog boxes for anything other than error reporting will automatically fail this TCR.</t>
  </si>
  <si>
    <t>Basic Pause Menu</t>
  </si>
  <si>
    <t>Quit Game Option</t>
  </si>
  <si>
    <t>The quit game option on the pause menu must be labeled "Quit Game". If must use this exact wording. The “Quit Game” option must actually quit the game (i.e., shut down the application), not just return you to the main menu (you can have another option to do that, but a main menu is not even required). Note that not having a confirmation when quitting the game will cause you to fail the "Confirmation of Destructive Action" TCR, not this one.</t>
  </si>
  <si>
    <t>Resume Game Option</t>
  </si>
  <si>
    <t>The resume game option on the pause menu must be labeled "Resume Game". It must use this exact wording. This option must also be triggered if you hit ESC or the start button while on the pause menu.</t>
  </si>
  <si>
    <t>DigiPen Copyright</t>
  </si>
  <si>
    <t>Other Copyrights</t>
  </si>
  <si>
    <t>How To Play</t>
  </si>
  <si>
    <t>Confirmation of Destructive Action</t>
  </si>
  <si>
    <t>Game must confirm any destructive action such as quitting the game (always), returning to the main menu (if this is destructive), overwriting save files, etc. It must also not become minimized when this happens. The default choice must be no/cancel/etc. if there is a default choice.</t>
  </si>
  <si>
    <t>Menu Stability</t>
  </si>
  <si>
    <t>All menus are responsive and do not behave strangely.</t>
  </si>
  <si>
    <t>Correct Menu Returns</t>
  </si>
  <si>
    <t>When returning from any menu or sub-menu, the game must come back to the place the menu or sub-menu was accessed from. For example, if you access the How to Play screen from the Pause Menu, you must return to the Pause Menu when done, not the Main Menu (if you have one).</t>
  </si>
  <si>
    <t>Proper End Of Game</t>
  </si>
  <si>
    <t>When the game is completed, it must end properly. The game cannot just exit upon completion (or do nothing), even if you have a confirmation dialog before doing so. Acceptable end-of-game sequences include returning to the main menu (if you have one) or asking the player whether they want to play again or quit (use this option if you do not have a main menu). Playing credits automatically at the end of the game is fine, but then you must either return to the main menu or asking whether to play again/quit after the credits are done.</t>
  </si>
  <si>
    <t>Game Reset Menu Option</t>
  </si>
  <si>
    <t>Game must have an option on the pause menu to reset the game without exiting or returning to the main menu. The exact nature of this option will depend on the nature of your game. Possibilities include "Restart Game", "Return to Overworld", "New Game", "Exit Level", etc.</t>
  </si>
  <si>
    <t>Professional</t>
  </si>
  <si>
    <t>PHYSICAL INPUT</t>
  </si>
  <si>
    <t>TCR Testing</t>
  </si>
  <si>
    <t>It must be possible to easily test all the TCRs (in particular the pause menu) even if there are not enough players or not enough controllers to play the game normally.</t>
  </si>
  <si>
    <t>Keyboard/Mouse Support</t>
  </si>
  <si>
    <t>Game must support keyboard or mouse-based gameplay, even if it is primarily designed to be played with a controller or special peripheral. All menus must work with keyboard or mouse input as well, and this must not be disabled, even if a peripheral is active. Note that the game does not have to fun or even very playable with the mouse and keyboard if it is meant to be played with a gamepad or special peripheral—we just need to be able to do some basic technical checks of the menus, level loading, etc.</t>
  </si>
  <si>
    <t>Gamepad/Peripheral Screen</t>
  </si>
  <si>
    <t>If the game supports and is intended to be played using a gamepad or special peripheral, there must be a screen informing the player of this before the controller is used (which generally means before the main menu is displayed). Note that if you include this screen, we will assume we should play with a controller, otherwise we will assume mouse and/or keyboard. If your game refers to gamepads or other controllers anywhere (How To Play, tutorial, hints, etc.) and does not have this screen, then this TCR will be failed.</t>
  </si>
  <si>
    <t>Gamepad Menu Navigation</t>
  </si>
  <si>
    <t>If the game supports and is intended to be played using a gamepad you must be able to navigate all menus with the gamepad. The dpad and both analog sticks must work for navigation to pass this TCR.</t>
  </si>
  <si>
    <t>Vibration Pause</t>
  </si>
  <si>
    <t>If the game is paused, any controller vibration must also be paused (assuming the game uses vibration at all).</t>
  </si>
  <si>
    <t>Gamepad Detection</t>
  </si>
  <si>
    <t>The game must detect and accept a Gamepad/Peripheral even if it is plugged in after the game has started, assuming it is supported.</t>
  </si>
  <si>
    <t>Mouse Input and Mouse Cursor</t>
  </si>
  <si>
    <t xml:space="preserve">If the mouse is used at any point in the game, gameplay, menus or otherwise, then it must work for all menus, skippable screens, etc. If the game play (not the menus) does not use the mouse it must be invisible during gameplay. If the game does not use the mouse at all then the mouse must always be invisible. </t>
  </si>
  <si>
    <t>STABILITY</t>
  </si>
  <si>
    <t>Low Stability</t>
  </si>
  <si>
    <t>Game must be able to run occasionally without crashing or destabilizing the operating system, and without soft locking in a way that continually prevents the game from being played.</t>
  </si>
  <si>
    <t>Proper Shutdown</t>
  </si>
  <si>
    <t>Game must shutdown properly, releasing all file handles and other resources. It must also not destabilize the OS in any way upon exit.</t>
  </si>
  <si>
    <t>Medium Stability</t>
  </si>
  <si>
    <t>The game crashed once at most and only soft-locks infrequently.</t>
  </si>
  <si>
    <t>No Soft Locks</t>
  </si>
  <si>
    <t>The game must not reach a "soft lock" state in which it must be shutdown, quit, or restarted to continue gameplay.</t>
  </si>
  <si>
    <t>High Stability</t>
  </si>
  <si>
    <t xml:space="preserve">Game must never crash or destabilize the operating system. </t>
  </si>
  <si>
    <t>RESOLUTION</t>
  </si>
  <si>
    <t>Proper Launching</t>
  </si>
  <si>
    <t>Game either launches in fullscreen mode or has a launcher that allows you to choose the resolution (and windowed/fullscreen).</t>
  </si>
  <si>
    <t>No Console Window</t>
  </si>
  <si>
    <t>Game must not show a windowed version or console window before launching in fullscreen, and not a console window before launching in windowed mode. This cannot be done even briefly (not even a fraction of a second). The one exception is the brief flicker that cannot be avoided when using things such as OpenGL. Even then, it can only be done very briefly and cannot show window edges or title bars.</t>
  </si>
  <si>
    <t>Fullscreen Support</t>
  </si>
  <si>
    <t>Game is playable in fullscreen mode.</t>
  </si>
  <si>
    <t>Lab Machine Resolution Support</t>
  </si>
  <si>
    <t>Game must support the recommended resolution of the lab machine (or machines) listed in comments of the Lab Machines TCR.</t>
  </si>
  <si>
    <t>CTRL-ALT-DEL Graphics</t>
  </si>
  <si>
    <t>Game must smoothly handle CTRL-ALT-DEL or anything that would cause a lost device. When someone uses CTRL-ALT-DEL, the game must be minimized, unless you hit cancel on the CRTL-ALT-DEL menu (or if the task manager is already open).</t>
  </si>
  <si>
    <t>ALT-TAB Graphics</t>
  </si>
  <si>
    <t>ALT-TAB Input</t>
  </si>
  <si>
    <t>Mouse and keyboard Input must not become confused when ALT-TAB is used to go to a different program, and must also work properly (along with any controllers) when you return to the game.</t>
  </si>
  <si>
    <t>Proper Minimization</t>
  </si>
  <si>
    <t>Audio and gameplay must be paused whenever the game is minimized for any reason. When un-minimized, the game can either be unpaused (if the pause menu was not active) or be restored with the pause menu activated (even if it wasn't before). In addition, the mouse must be released (if it was captured) when the game is minimized for any reason (including CTRL-ALT-DEL).</t>
  </si>
  <si>
    <t>Fullscreen Switching</t>
  </si>
  <si>
    <t>Game can be switched from fullscreen to windowed and back in the options menu, pause menu or main menu. This cannot take more than 3 seconds to switch or more than another 3 seconds to switch back. While it is fine to have a fullscreen toggle on a launcher as well, that will not pass this TCR.</t>
  </si>
  <si>
    <t>Desktop Resolution Reset</t>
  </si>
  <si>
    <t>If the game ever sets the full-screen resolution of the game to something other than the desktop resolution, it must restore the desktop resolution back to what it was when exiting, minimizing, going to windowed mode, ALT-TABing, etc. This TCR is not required if the resolution was selected by the player through a launcher window.</t>
  </si>
  <si>
    <t>Proper Clipping</t>
  </si>
  <si>
    <t>Game must not have edge-of-the-screen clipping problems with the UI or other game elements in any supported resolution. Note that we will not test below a 1024x768 resolution.</t>
  </si>
  <si>
    <t>ALT-TAB Audio</t>
  </si>
  <si>
    <t>Audio must be turned off when ALT-TAB is used to go to a different program, and must be restored when you return to the game.</t>
  </si>
  <si>
    <t>RESPONSIVENESS</t>
  </si>
  <si>
    <t>Minimum Frame Rate</t>
  </si>
  <si>
    <t>30 Frames Per Second</t>
  </si>
  <si>
    <t>Minimized Performance</t>
  </si>
  <si>
    <t>The game must not be using large amounts of CPU or GPU cycles (especially if it causes lag) when minimized or otherwise not active.</t>
  </si>
  <si>
    <t>Responsiveness</t>
  </si>
  <si>
    <t>Game window must not become unresponsive (make sure you keep processing messages in all circumstances).</t>
  </si>
  <si>
    <t>MISCELLANEOUS</t>
  </si>
  <si>
    <t>Proper Use of User Directories</t>
  </si>
  <si>
    <t>Game must not create or modify files in the installation folder or other admin only directories—use the proper user files location instead (example: My Documents).</t>
  </si>
  <si>
    <t>No Trial Versions</t>
  </si>
  <si>
    <t>Game must not use trial versions of software (especially Unity or other engines).</t>
  </si>
  <si>
    <t>Cheat Codes</t>
  </si>
  <si>
    <t>No Debug Info</t>
  </si>
  <si>
    <t>Game must not display any debug text or other debug info (including separate debug command windows or anything similar) by default. It’s okay to have something on the options screen that turns on debugging features.</t>
  </si>
  <si>
    <t>Audio Pause</t>
  </si>
  <si>
    <t>If the game is paused, the game's audio must stop or fade to a lower volume, and pausing or unpausing cannot cause odd problems with sound effects or music.</t>
  </si>
  <si>
    <t>Data Tracking</t>
  </si>
  <si>
    <t>UNINSTALL</t>
  </si>
  <si>
    <t>Complete Uninstall</t>
  </si>
  <si>
    <t>Uninstalling the game must remove all files and all shortcuts of any kind. The only exceptions are when you install redistributable libraries or things like custom fonts (which must be installed to the system font directory), which do not have to be removed when the game is removed. In addition, you can leave saved game files and custom settings files, but only if they are in the user's folder (which they should be).</t>
  </si>
  <si>
    <t>Start Menu Uninstall</t>
  </si>
  <si>
    <t>Unless the user chooses not to add a shortcut to the start menu, the game must add an uninstall shortcut to the start menu in “Programs\DigiPen\[GameName]”. This shortcut must also function properly, of course—make sure you test it.</t>
  </si>
  <si>
    <t>Uninstaller Game Name</t>
  </si>
  <si>
    <t>INSTALLED FILES</t>
  </si>
  <si>
    <t>No Development or SVN Files Installed</t>
  </si>
  <si>
    <t>The game must not have any SVN/HG control files in the final submission and must not copy over any SVN/HG control files during installation. SVN has an export command that allows you to export an entire project to a separate folder so that you won't include any extraneous SVN control files or build artifacts (.pdb, .obj, etc.).</t>
  </si>
  <si>
    <t>No Debug Builds/DLL's</t>
  </si>
  <si>
    <t>Game must not be built in debug mode or use the debug version of any DLLs.</t>
  </si>
  <si>
    <t>50 Megabyte Limit</t>
  </si>
  <si>
    <t>NETWORKING</t>
  </si>
  <si>
    <t>Functional Networking</t>
  </si>
  <si>
    <t>Game can at least be played once without disconnecting, de-syncing, etc., if it has networking.</t>
  </si>
  <si>
    <t>Disconnection</t>
  </si>
  <si>
    <t>Game must handle loss of connection with a clean visible error message and then return to the game search menu, if it has networking.</t>
  </si>
  <si>
    <t>LAN Play</t>
  </si>
  <si>
    <t>Game is playable on the LAN, if it has networking.</t>
  </si>
  <si>
    <t>Game Search</t>
  </si>
  <si>
    <t>Game must provide search screen for local area network games and not require the user to enter an IP address to find games on the local area network, if it has networking.</t>
  </si>
  <si>
    <t>Network Bandwidth</t>
  </si>
  <si>
    <t>Game must keep network bandwidth at 128 Kbps or less, if it has networking.</t>
  </si>
  <si>
    <t>Automatic Detection</t>
  </si>
  <si>
    <t>Game must automatically detect other games to join on the LAN, if it has networking. If this TCR is passed, the Game Search TCR is not needed.</t>
  </si>
  <si>
    <t>Internet Play</t>
  </si>
  <si>
    <t>Game is playable over the internet, not just on a LAN, if it has networking. If your game has this capability, you must describe (in detail) the testing you have done to confirm this in the comments.</t>
  </si>
  <si>
    <t>Matchmaking</t>
  </si>
  <si>
    <t>Game has a matchmaking service for internet play, if it has networking.</t>
  </si>
  <si>
    <t>DCR</t>
  </si>
  <si>
    <t>CONTROLS</t>
  </si>
  <si>
    <t>Working Controls</t>
  </si>
  <si>
    <t>Explained Controls</t>
  </si>
  <si>
    <t>Stable Controls</t>
  </si>
  <si>
    <t>Simple Controls</t>
  </si>
  <si>
    <t>Learnable Controls</t>
  </si>
  <si>
    <t>Tuned Controls</t>
  </si>
  <si>
    <t>Taught Controls</t>
  </si>
  <si>
    <t>Elegant Controls</t>
  </si>
  <si>
    <t>Well-Taught Controls</t>
  </si>
  <si>
    <t>Clever Controls</t>
  </si>
  <si>
    <t>Novel Controls</t>
  </si>
  <si>
    <t>GOALS</t>
  </si>
  <si>
    <t>Decipherable Goals</t>
  </si>
  <si>
    <t>Explained Goals</t>
  </si>
  <si>
    <t>Fairly Clear Goals</t>
  </si>
  <si>
    <t>Taught Goals</t>
  </si>
  <si>
    <t>Well-Taught Goals</t>
  </si>
  <si>
    <t>Clever Goals</t>
  </si>
  <si>
    <t>Novel Goals</t>
  </si>
  <si>
    <t>PROGRESS</t>
  </si>
  <si>
    <t>Limited Progress</t>
  </si>
  <si>
    <t>Comprehensive Progress</t>
  </si>
  <si>
    <t>Clever Progress</t>
  </si>
  <si>
    <t>Engaging Progress</t>
  </si>
  <si>
    <t>MICRO DYNAMICS</t>
  </si>
  <si>
    <t>Copied Gameplay</t>
  </si>
  <si>
    <t>Prototyped Gameplay</t>
  </si>
  <si>
    <t>Technically Playable</t>
  </si>
  <si>
    <t>Simple Variations</t>
  </si>
  <si>
    <t>Appropriate Intensity</t>
  </si>
  <si>
    <t>Appropriate Tempo</t>
  </si>
  <si>
    <t>Appropriate Rhythm</t>
  </si>
  <si>
    <t>No Dissonance</t>
  </si>
  <si>
    <t>Some Anticipation</t>
  </si>
  <si>
    <t>Interesting Variations</t>
  </si>
  <si>
    <t>Varied Intensity</t>
  </si>
  <si>
    <t>Decent Melody</t>
  </si>
  <si>
    <t>Strong Harmonies</t>
  </si>
  <si>
    <t>Good Anticipation</t>
  </si>
  <si>
    <t>Failed Attempted Innovation</t>
  </si>
  <si>
    <t>Great Intensity Curve</t>
  </si>
  <si>
    <t>Good Melody</t>
  </si>
  <si>
    <t>Elegant Harmonies</t>
  </si>
  <si>
    <t>Great Anticipation</t>
  </si>
  <si>
    <t>Great Melody</t>
  </si>
  <si>
    <t>Uncommon Gameplay</t>
  </si>
  <si>
    <t>Interesting Attempted Innovation</t>
  </si>
  <si>
    <t>Minor Innovation</t>
  </si>
  <si>
    <t>Major Innovation</t>
  </si>
  <si>
    <t>Novel Innovation</t>
  </si>
  <si>
    <t>EPISODE STRUCTURE</t>
  </si>
  <si>
    <t>Multiple Segments</t>
  </si>
  <si>
    <t>Decent Interludes</t>
  </si>
  <si>
    <t>Good Intro Segments</t>
  </si>
  <si>
    <t>Good Outro Segments</t>
  </si>
  <si>
    <t>Good Interludes</t>
  </si>
  <si>
    <t>Great Intro Segments</t>
  </si>
  <si>
    <t>Great Outro Segments</t>
  </si>
  <si>
    <t>Great Interludes</t>
  </si>
  <si>
    <t>Clever Episode Sequencing</t>
  </si>
  <si>
    <t>ENGAGEMENT CURVES</t>
  </si>
  <si>
    <t>Decent Engagement</t>
  </si>
  <si>
    <t>Flat Engagement Peaks</t>
  </si>
  <si>
    <t>Intermittent Engagement</t>
  </si>
  <si>
    <t>Noticeable Engagement Peaks</t>
  </si>
  <si>
    <t>Good Engagement</t>
  </si>
  <si>
    <t>Consistent Engagement</t>
  </si>
  <si>
    <t>Strong Engagement Peaks</t>
  </si>
  <si>
    <t>Increasing Engagement Peaks</t>
  </si>
  <si>
    <t>Addictive Engagement</t>
  </si>
  <si>
    <t>Blended Engagement Types</t>
  </si>
  <si>
    <t>Mesmerizing Engagement</t>
  </si>
  <si>
    <t>One Epic Moment</t>
  </si>
  <si>
    <t>Two Epic Moments</t>
  </si>
  <si>
    <t>Three Epic Moments</t>
  </si>
  <si>
    <t>Four Epic Moments</t>
  </si>
  <si>
    <t>Five Epic Moments</t>
  </si>
  <si>
    <t>Controls (or interactive HUD) at least work to some degree and are not fundamentally broken or incomprehensible.</t>
  </si>
  <si>
    <t>Controls (or interactive HUD) are at least explained on the How to Play screen and are not incorrect.</t>
  </si>
  <si>
    <t>Controls (or interactive HUD) are responsive and do not behave strangely.</t>
  </si>
  <si>
    <t>Controls (or interactive HUD) are not overly difficult or complicated for a normal player.</t>
  </si>
  <si>
    <t>Controls (or interactive HUD) are explained well enough (or are simple enough) that they can be learned without too much effort.</t>
  </si>
  <si>
    <t>Controls (or interactive HUD) are well-tuned and always respond perfectly.</t>
  </si>
  <si>
    <t>Controls (or interactive HUD) are taught decently, not just explained, in the game itself, either in a separate tutorial episode (not ideal), or integrated into the regular episodes (ideally). Also counts if the controls are so intuitive they do not need to be taught, but make sure you check with an instructor about this.</t>
  </si>
  <si>
    <t>Controls (or interactive HUD) are elegant and transparent to the player, or just elegantly simple.</t>
  </si>
  <si>
    <t>Controls (or interactive HUD) are taught well in the game itself, and the teaching is integrated into the regular episodes in an elegant way (preferably with a dynamic teaching system that tracks what the player is doing).</t>
  </si>
  <si>
    <t>Controls (or interactive HUD) are particularly clever or cool, including just being simple in a clever way (a one-button, for example).</t>
  </si>
  <si>
    <t>Controls are non-standard or innovative, such as a Kinect, a touch interface, etc.</t>
  </si>
  <si>
    <t>Explicit goals are explained well enough (or are obvious enough) that they can be learned without too much effort.</t>
  </si>
  <si>
    <t>Explicit goals are taught decently, not just explained, in the game itself, either in a separate tutorial episode (not ideal), or integrated into the regular episodes (ideally). Also counts if the goals are so intuitive they do not need to be taught, but make sure you check with an instructor about this.</t>
  </si>
  <si>
    <t>Explicit goals are taught well in the game itself, and the teaching is integrated into the regular episodes in an elegant way (preferably with a dynamic teaching system that tracks what the player is doing). Also counts if the goals are always naturally clear to the player.</t>
  </si>
  <si>
    <t>The player's progress is shown in a limited way, but is either not very clear or is not present at important moments in the game (such as when fighting a boss).</t>
  </si>
  <si>
    <t>The overall progress of the player from episode to episode to episode is clear. This can be because the player is shown how many episodes there are (directly or indirectly), or can be done through narrative hints. As long as the player is not surprised when the game is over (or is wondering how much longer it will take), you're okay. This can just be because the game is so engaging that the player doesn't notice or care, but check with an instructor before assuming this is the case with your game. This does not apply to single-episode games, unless that episode is part of a larger match or something similar.</t>
  </si>
  <si>
    <t>The player's progress is elegantly and clearly shown in all appropriate areas of the game.</t>
  </si>
  <si>
    <t>The player's progress is shown in particularly clever ways.</t>
  </si>
  <si>
    <t>The player's progress is shown in an extremely cool or engaging way.</t>
  </si>
  <si>
    <t>The gameplay dynamics are copied from another game, but the content/theme/etc. are different enough not to violate any copyright laws.</t>
  </si>
  <si>
    <t>Game has at least a real prototype of core gameplay and is not just a tech demo.</t>
  </si>
  <si>
    <t>Overall, the intensity of the gameplay is too high, making the game too difficult (in easy mode), but can still be played by a skilled player.</t>
  </si>
  <si>
    <t>The gameplay dynamics are simple variations on known games, but at least are not completely unoriginal.</t>
  </si>
  <si>
    <t>Overall, the intensity of gameplay is not too high or too low for the style of game being made, so that the difficulty (in easy mode) hurts the experience of the average player.</t>
  </si>
  <si>
    <t>Overall, the tempo of gameplay is not way too fast or way too slow.</t>
  </si>
  <si>
    <t>Overall, the rhythm of gameplay is not jarring or random.</t>
  </si>
  <si>
    <t>Overall, gameplay elements work in harmony and do not cause “dissonance”.</t>
  </si>
  <si>
    <t>The gameplay dynamics are interesting variations on known games, even if they are not original.</t>
  </si>
  <si>
    <t>Overall, intensity of gameplay is varied in an interesting way, with multiple peaks.</t>
  </si>
  <si>
    <t>Overall, gameplay has an interesting variety of actions that often result in a decent “melody”, making it interesting to play more than once.</t>
  </si>
  <si>
    <t>Overall, gameplay elements work so well in harmony with each other that they significantly enhance the experience of the game.</t>
  </si>
  <si>
    <t>There are lots of moments (at least a dozen) where the principal of anticipation is used to good effect in the gameplay. These moments should be obvious to the player.</t>
  </si>
  <si>
    <t>Style of gameplay is an attempt to be innovative, even if the attempt does not succeed at all.</t>
  </si>
  <si>
    <t>Overall, intensity of gameplay is consistently varied in an interesting way, with multiple perfectly-timed, rising peaks.</t>
  </si>
  <si>
    <t>Overall, gameplay almost always results in a good “melody”, making it interesting to play multiple times.</t>
  </si>
  <si>
    <t>Overall, gameplay elements work together elegantly and seamlessly, creating an experience that is much great than the sum of their parts.</t>
  </si>
  <si>
    <t>There are lots of moments (at least a dozen) where the principal of anticipation is used to great effect in the gameplay. These moments should be very obvious to the player.</t>
  </si>
  <si>
    <t>Overall, gameplay almost always results in a great “melody”, making it deeply immersive.</t>
  </si>
  <si>
    <t>Style of gameplay is unusual or rarely seen at DigiPen, even if it has been done before. Count “Interesting Variations” above as completed as well.</t>
  </si>
  <si>
    <t>Results of an attempt at innovation are interesting, even if not completely successful. Count “Failed Attempted Innovation” above as completed as well.</t>
  </si>
  <si>
    <t>Gameplay has a minor innovation that actually works. Count all “innovative” CRs above this one as completed as well.</t>
  </si>
  <si>
    <t>Gameplay has a major innovation that actually works. Count all “innovative” CRs above this one as completed as well.</t>
  </si>
  <si>
    <t>Gameplay is completely novel and actually works. Count all “innovative” CRs above this one as completed as well.</t>
  </si>
  <si>
    <t>No interludes between episodes are are so strange, jarring, or boring that they hurt the experience of the game. For single-episode games, this includes the interludes between replays, if applicable.</t>
  </si>
  <si>
    <t>All episodes have a good intro segment that teaches the player anything new they need for this episode, or just sets the tone for the episode (if nothing needs to be taught).</t>
  </si>
  <si>
    <t>All episodes have a good outro segment that wraps up the episode nicely, even if it is very short.</t>
  </si>
  <si>
    <t>Overall, interludes between episodes are interesting and don't feel strange, jarring, or boring. For single-episode games, this includes the interludes between replays, if applicable.</t>
  </si>
  <si>
    <t>All episodes have a great outro segment that wraps up the episode perfectly, even if it is very short.</t>
  </si>
  <si>
    <t>Interludes between episodes are actually very engaging just by themselves. For single-episode games, this includes the interludes between replays, if applicable.</t>
  </si>
  <si>
    <t>The game delivers fairly well on at least one type of engagement at some point.</t>
  </si>
  <si>
    <t>No episode goes for significant stretches without at least modestly delivering on one of the game's core types of engagement. You need to improve or cut any episode for which this is not true.</t>
  </si>
  <si>
    <t>Every episode's finale is a noticeable peak of one of the game's core types of engagement. You need to improve or cut any episode for which this is not true.</t>
  </si>
  <si>
    <t>The highest peak of the game's core type of engagement is very high.</t>
  </si>
  <si>
    <t>No episode goes for significant stretches without delivering fairly well on one of the game's core types of engagement.</t>
  </si>
  <si>
    <t>Every episode's finale is a strong peak of one of the game's core types of engagement.</t>
  </si>
  <si>
    <t>The game delivers its core types of engagement so well that it is addictive and somewhat difficult to stop playing.</t>
  </si>
  <si>
    <t>Overall, the game's core types of engagement are blended together in a very effective way.</t>
  </si>
  <si>
    <t>The game delivers its core types of engagement so well and consistently that it is mesmerizing and very difficult to stop playing.</t>
  </si>
  <si>
    <t>NCR</t>
  </si>
  <si>
    <t>DESIGN REQUIREMENTS</t>
  </si>
  <si>
    <t>NARRATIVE REQUIREMENTS</t>
  </si>
  <si>
    <t>All games at least have to have decent editing and a decent theme (even if it is just abstract), but the setting, characters, dialog, and story are optional (just put “Not Applicable” if your game does not have these).</t>
  </si>
  <si>
    <t>EDITING</t>
  </si>
  <si>
    <t>Some Editing</t>
  </si>
  <si>
    <t>Text has a dozen typos or fewer, and only one or two really obvious ones.</t>
  </si>
  <si>
    <t>Basic Editing</t>
  </si>
  <si>
    <t>Text has only one or two typos, and no really obvious ones.</t>
  </si>
  <si>
    <t>Good Editing w/Lots of Text</t>
  </si>
  <si>
    <t>Text has no typos and has decent grammar and structure, and has a lot of text to edit (at least a hundred words or more). This is “not applicable” if you don't have much text.</t>
  </si>
  <si>
    <t>Perfect Editing w/Lots of Text</t>
  </si>
  <si>
    <t>Text has no typos and has excellent grammar and structure, and has a lot of text to edit (at least a hundred words or more). This is “not applicable” if you don't have much text.</t>
  </si>
  <si>
    <t>Localized Editing</t>
  </si>
  <si>
    <t>Text is localized into one or more other languages.</t>
  </si>
  <si>
    <t>THEME</t>
  </si>
  <si>
    <t>Acceptable Theme</t>
  </si>
  <si>
    <t>Theme/conceit is acceptable for a DigiPen game.</t>
  </si>
  <si>
    <t>Decent Theme</t>
  </si>
  <si>
    <t>Theme does not actively work against the experience of the game.</t>
  </si>
  <si>
    <t>Good Theme</t>
  </si>
  <si>
    <t>Theme is very strong and greatly enhances the game.</t>
  </si>
  <si>
    <t>Great Theme</t>
  </si>
  <si>
    <t>Theme is amazing and/or memorable.</t>
  </si>
  <si>
    <t>Unique Theme</t>
  </si>
  <si>
    <t>Theme is unique and unlike any other game.</t>
  </si>
  <si>
    <t>SETTING</t>
  </si>
  <si>
    <t>Acceptable Setting</t>
  </si>
  <si>
    <t>If the game has a setting, it is acceptable for a DigiPen game.</t>
  </si>
  <si>
    <t>Decent Setting</t>
  </si>
  <si>
    <t>If the game has a setting, it does not actively work against the experience of the game.</t>
  </si>
  <si>
    <t>Good Setting</t>
  </si>
  <si>
    <t>Setting is evocative, interesting, and greatly enhances the game.</t>
  </si>
  <si>
    <t>Great Setting</t>
  </si>
  <si>
    <t>Setting fits the game perfectly and is highly memorable.</t>
  </si>
  <si>
    <t>Explorable Setting</t>
  </si>
  <si>
    <t>Setting is interesting to explore and has bits of interesting background to discover.</t>
  </si>
  <si>
    <t>Deep Setting</t>
  </si>
  <si>
    <t>Setting is deep, rich, and very interesting.</t>
  </si>
  <si>
    <t>CHARACTERS</t>
  </si>
  <si>
    <t>Acceptable Characters</t>
  </si>
  <si>
    <t>If the game has any characters, they are acceptable for a DigiPen game.</t>
  </si>
  <si>
    <t>Decent Characters</t>
  </si>
  <si>
    <t>If the game has any characters, they do not actively work against the experience of the game.</t>
  </si>
  <si>
    <t>Good Characters</t>
  </si>
  <si>
    <t>Characters fit the game well and greatly enhance the experience of the game.</t>
  </si>
  <si>
    <t>Related Characters</t>
  </si>
  <si>
    <t>Characters relate to each other well in interesting ways (either directly or indirectly).</t>
  </si>
  <si>
    <t>One Great Character</t>
  </si>
  <si>
    <t>At least one character fits the game perfectly and is highly memorable.</t>
  </si>
  <si>
    <t>Two Great Characters</t>
  </si>
  <si>
    <t>At least two characters fit the game perfectly and are highly memorable.</t>
  </si>
  <si>
    <t>Lots of Great Characters</t>
  </si>
  <si>
    <t>At least three characters fit the game perfectly and are highly memorable.</t>
  </si>
  <si>
    <t>DIALOG</t>
  </si>
  <si>
    <t>Acceptable Dialog</t>
  </si>
  <si>
    <t>If the game has dialog, it is acceptable for a DigiPen game.</t>
  </si>
  <si>
    <t>Decent Dialog</t>
  </si>
  <si>
    <t>If the game has dialog, it does not actively work against the experience of the game.</t>
  </si>
  <si>
    <t>Good Dialog</t>
  </si>
  <si>
    <t>Dialog is interesting or entertaining, and greatly enhances the game.</t>
  </si>
  <si>
    <t>Great Dialog</t>
  </si>
  <si>
    <t>Dialog fits the game perfectly and is highly memorable.</t>
  </si>
  <si>
    <t>Varied Dialog</t>
  </si>
  <si>
    <t>Dialog has a good amount of variety that works well for the game.</t>
  </si>
  <si>
    <t>Extensive Dialog</t>
  </si>
  <si>
    <t>Dialog is extensive, with lots of variety, entertaining conversation trees, etc.</t>
  </si>
  <si>
    <t>STORY</t>
  </si>
  <si>
    <t>Acceptable Story</t>
  </si>
  <si>
    <t>If the game has a story, it is acceptable for a DigiPen game.</t>
  </si>
  <si>
    <t>Decent Story</t>
  </si>
  <si>
    <t>If the game has a story, it does not actively work against the experience of the game.</t>
  </si>
  <si>
    <t>Good Story</t>
  </si>
  <si>
    <t>Story is very good, well-paced, and greatly enhances the game.</t>
  </si>
  <si>
    <t>Good Intro</t>
  </si>
  <si>
    <t>Story has a good, interesting intro.</t>
  </si>
  <si>
    <t>Good Ending</t>
  </si>
  <si>
    <t>Story has a good, interesting ending.</t>
  </si>
  <si>
    <t>Great Story</t>
  </si>
  <si>
    <t>Story is great and is integrated into the game seamlessly.</t>
  </si>
  <si>
    <t>Great Intro</t>
  </si>
  <si>
    <t>Story has a great, memorable intro.</t>
  </si>
  <si>
    <t>Great Ending</t>
  </si>
  <si>
    <t>Story has a great, memorable ending.</t>
  </si>
  <si>
    <t>Emotional Response</t>
  </si>
  <si>
    <t>Story evokes a strong, positive emotional response.</t>
  </si>
  <si>
    <t>Mirthful Response</t>
  </si>
  <si>
    <t>Story makes one of the instructors laugh out loud.</t>
  </si>
  <si>
    <t>Tearful Response</t>
  </si>
  <si>
    <t>Story makes one of the instructors cry.</t>
  </si>
  <si>
    <t>VCR</t>
  </si>
  <si>
    <t>VISUAL REQUIREMENTS</t>
  </si>
  <si>
    <t>VISUAL QUALITY</t>
  </si>
  <si>
    <t>Acceptable Art</t>
  </si>
  <si>
    <t>All art is acceptable for a DigiPen game.</t>
  </si>
  <si>
    <t>Placeholder Art</t>
  </si>
  <si>
    <t>Visible Art</t>
  </si>
  <si>
    <t>Art, color palette, and lighting do not make the game difficulty to play.</t>
  </si>
  <si>
    <t>Decent Quality Art</t>
  </si>
  <si>
    <t>Art is decent quality and not sloppy, even if it is just clean and abstract in look.</t>
  </si>
  <si>
    <t>Appropriate Scale</t>
  </si>
  <si>
    <t>Art is scaled correctly, with no pixelation problems or odd size mismatches.</t>
  </si>
  <si>
    <t>No Artifacts</t>
  </si>
  <si>
    <t>Art has few, if any, visual artifacts or glitches.</t>
  </si>
  <si>
    <t>Decent Lighting</t>
  </si>
  <si>
    <t>Lighting is not too dark or too bright, and color palette is decent.</t>
  </si>
  <si>
    <t>Themed Art</t>
  </si>
  <si>
    <t>Art is not inconsistent with the theme of the game.</t>
  </si>
  <si>
    <t>Visual Consistency</t>
  </si>
  <si>
    <t>Visual elements are consistent with each other and do not clash.</t>
  </si>
  <si>
    <t>Well-Matched Art</t>
  </si>
  <si>
    <t>Art matches the game's theme really well.</t>
  </si>
  <si>
    <t>High Quality Art</t>
  </si>
  <si>
    <t>Art is of high quality throughout.</t>
  </si>
  <si>
    <t>Varied Art</t>
  </si>
  <si>
    <t>Art has good amount of variety in a way that works well for the game.</t>
  </si>
  <si>
    <t>Perfect Cohesion</t>
  </si>
  <si>
    <t>All visual elements blend together with each other perfectly.</t>
  </si>
  <si>
    <t>Unique Style</t>
  </si>
  <si>
    <t>Art has a unique and interesting style that matches the game's theme perfectly.</t>
  </si>
  <si>
    <t>Professional Art</t>
  </si>
  <si>
    <t>Art is of professional quality throughout.</t>
  </si>
  <si>
    <t>Extensive Art</t>
  </si>
  <si>
    <t>Has tons of art with lots of variety that greatly enhances the experience of the game.</t>
  </si>
  <si>
    <t>Innovative Visuals</t>
  </si>
  <si>
    <t>Art has a visual style that has not been used by other games.</t>
  </si>
  <si>
    <t>Emotional Visuals</t>
  </si>
  <si>
    <t>Overall visuals are emotionally resonant, not just good looking.</t>
  </si>
  <si>
    <t>Animations and/or SFX are of decent quality, without any major glitches or oddities.</t>
  </si>
  <si>
    <t>Interesting Transitions</t>
  </si>
  <si>
    <t>Sophisticated Transitions</t>
  </si>
  <si>
    <t>CAMERA</t>
  </si>
  <si>
    <t>Working Camera</t>
  </si>
  <si>
    <t>Camera at least works to some degree and is not fundamentally broken or confusing.</t>
  </si>
  <si>
    <t>Decent Camera</t>
  </si>
  <si>
    <t>Camera works decently, even if the interpolation needs work or occlusion has some problems.</t>
  </si>
  <si>
    <t>Smooth Camera</t>
  </si>
  <si>
    <t>2D or 3D camera always rotates and zooms in/out smoothly (first-person cameras can only get this for zooming in/out smoothly).</t>
  </si>
  <si>
    <t>Tuned 2D Camera</t>
  </si>
  <si>
    <t>2D camera is well-tuned and dynamically moves based on the player's position, velocity, and/or facing.</t>
  </si>
  <si>
    <t>Tuned 3D Camera</t>
  </si>
  <si>
    <t>Cinematic Camera</t>
  </si>
  <si>
    <t>2D or 3D camera is used in a compelling cinematic manner at one or more points in the game.</t>
  </si>
  <si>
    <t>Multiple Cameras</t>
  </si>
  <si>
    <t>Multiple 2D or 3D cameras and/or camera filters are used in an interesting way, beyond just a simple split-screen.</t>
  </si>
  <si>
    <t>Epic Cinematic Moment</t>
  </si>
  <si>
    <t>Using the camera and the spatial layout of the world, the game has one or more epic cinematic moments.</t>
  </si>
  <si>
    <t>VISUAL FEEDBACK</t>
  </si>
  <si>
    <t>Actions and Events Visual Feedback</t>
  </si>
  <si>
    <t>All major game events and actions have appropriate visual feedback (at least one piece of visual feedback for every action the player can take and for every event that the player must react to). This CR is not complete if the player cannot tell that an important event or action happened due to lack of visual feedback. This does not include victory or defeat, which are handled separately.</t>
  </si>
  <si>
    <t>Player Status Visual Feedback</t>
  </si>
  <si>
    <t>The current status of the player must be conveyed through appropriate visual feedback.</t>
  </si>
  <si>
    <t>World Status Visual Feedback</t>
  </si>
  <si>
    <t>The current status of the world, enemies, etc. must be conveyed through appropriate visual feedback.</t>
  </si>
  <si>
    <t>Defeat Visual Feedback</t>
  </si>
  <si>
    <t>A player's defeat, death, failure, etc. has appropriate visual feedback, assuming the game has defeat, death, failure, etc. In particular, you must not just reset the game, level, etc. in a jarring manner or jump immediately to a "game over" screen--you have to give the player a little bit of time to process what happened to them (even if it is just a second or less).</t>
  </si>
  <si>
    <t>Victory Visual Feedback</t>
  </si>
  <si>
    <t>A player's victory, success, etc. has appropriate visual feedback, assuming the game has victory, success, etc. In particular, you must not just jump to the next level in a jarring manner or jump immediately to a "you won" screen--you have to give the player a little bit of time to process what happened and revel in their victory (even if it is just a second or so).</t>
  </si>
  <si>
    <t>Background Visual Feedback</t>
  </si>
  <si>
    <t>Game has lots of bits of visual feedback for minor events and actions, or just in the background, that really make the game feel alive. You'll need at least a dozen pieces of background feedback to get this.</t>
  </si>
  <si>
    <t>Extensive Visual Feedback</t>
  </si>
  <si>
    <t>Overall visual feedback for major game events, actions, and status is extensive and polished.</t>
  </si>
  <si>
    <t>Rewarding Visual Feedback</t>
  </si>
  <si>
    <t>At one or more points, visual feedback alone (or with audio) is used effectively as a reward for the player.</t>
  </si>
  <si>
    <t>Clever Visual Feedback</t>
  </si>
  <si>
    <t>One or more pieces of important visual feedback are conveyed in a particularly clever way.</t>
  </si>
  <si>
    <t>Epic Visual Feedback</t>
  </si>
  <si>
    <t>At one or more points (usually when the player wins, but it doesn't have to be), visual feedback is over-the-top and epic (think Peggle).</t>
  </si>
  <si>
    <t>Menu Visuals</t>
  </si>
  <si>
    <t>All menu visuals are decent and aren't sloppy or just hacked in.</t>
  </si>
  <si>
    <t>Menu Text</t>
  </si>
  <si>
    <t>All menu text is clean, easily readable, not too small, and aligned nicely (including not being too cramped by nearby borders). Text is not clipped, stretched, or compressed in a noticeable way. Fonts are consistent throughout all menus.</t>
  </si>
  <si>
    <t>Menu Animation</t>
  </si>
  <si>
    <t>All menus have an animation of some kind (size change, color shift, or something fancier) to show when a given element of the menu is selected (and/or has the mouse over it).</t>
  </si>
  <si>
    <t>Menu Usability</t>
  </si>
  <si>
    <t>All menus and the options on them are obvious and easy to use.</t>
  </si>
  <si>
    <t>Quality Menus</t>
  </si>
  <si>
    <t>All menu visuals are high quality and fit the game very well.</t>
  </si>
  <si>
    <t>Menu Theme</t>
  </si>
  <si>
    <t>All menus are themed appropriately for the game.</t>
  </si>
  <si>
    <t>Professional Menus</t>
  </si>
  <si>
    <t>All menu visuals are professional quality and fit the game perfectly.</t>
  </si>
  <si>
    <t>Slick Menu Transitions</t>
  </si>
  <si>
    <t>All menu transitions have slick animated elements, fade ins and outs, etc.</t>
  </si>
  <si>
    <t>HUD</t>
  </si>
  <si>
    <t>HUD Visuals</t>
  </si>
  <si>
    <t>All HUD visuals are decent and aren't sloppy or just hacked in.</t>
  </si>
  <si>
    <t>HUD Text</t>
  </si>
  <si>
    <t>All HUD text is clean, easily readable, not too small, and aligned nicely (including not being too cramped by nearby borders). Text is not clipped, stretched, or compressed in a noticeable way. Fonts are consistent throughout all HUD elements. In particular, no text should look like debug output--use thick, bold, large game-like fonts, not thin and small normal fonts.</t>
  </si>
  <si>
    <t>HUD Animation</t>
  </si>
  <si>
    <t>Most HUD elements have an animation of some kind (size change, color shift, or something fancier) to show when a given element changes state.</t>
  </si>
  <si>
    <t>HUD Usability</t>
  </si>
  <si>
    <t>It is clear to the player what all HUD elements mean.</t>
  </si>
  <si>
    <t>Animated Mouse</t>
  </si>
  <si>
    <t>Mouse cursor is animated with custom art that fits the game well. This CR can be completed with just a mouse cursor for the menus if there is no mouse cursor during gameplay.</t>
  </si>
  <si>
    <t>Quality HUD</t>
  </si>
  <si>
    <t>All HUD element visuals are high quality and fit the game very well.</t>
  </si>
  <si>
    <t>HUD Theme</t>
  </si>
  <si>
    <t>All HUD elements are themed appropriately for the game.</t>
  </si>
  <si>
    <t>Professional HUD</t>
  </si>
  <si>
    <t>All HUD element visuals are professional quality and fit the game perfectly.</t>
  </si>
  <si>
    <t>Slick HUD Transitions</t>
  </si>
  <si>
    <t>HUD elements slide/fade in/out as appropriate throughout the game, instead of always remaining on screen.</t>
  </si>
  <si>
    <t>ACR</t>
  </si>
  <si>
    <t>AUDIO REQUIREMENTS</t>
  </si>
  <si>
    <t>You cannot use audio from sources external to DigPen; you must use the DigiPen audio libraries, create it yourself, or find a sound design student on the DigiPen Central sound design forums.</t>
  </si>
  <si>
    <t>MUSIC</t>
  </si>
  <si>
    <t>Acceptable Music</t>
  </si>
  <si>
    <t>All music is acceptable for a DigiPen game.</t>
  </si>
  <si>
    <t>Placeholder Music</t>
  </si>
  <si>
    <t>The game has music, but it is just placeholder in quality or appropriateness for the game.</t>
  </si>
  <si>
    <t>Appropriate Music</t>
  </si>
  <si>
    <t>Music is appropriate for the theme/style of the game.</t>
  </si>
  <si>
    <t>Decent Quality Music</t>
  </si>
  <si>
    <t>Music is of decent quality, both as music and as recorded.</t>
  </si>
  <si>
    <t>Well-Matched Music</t>
  </si>
  <si>
    <t>Music matches the game really well.</t>
  </si>
  <si>
    <t>High Quality Music</t>
  </si>
  <si>
    <t>Music is of high quality, both as music and as recorded.</t>
  </si>
  <si>
    <t>Dynamic Music</t>
  </si>
  <si>
    <t>Music changes dynamically based on the situation in the game (not just because the player entered a new region or level).</t>
  </si>
  <si>
    <t>Custom Music</t>
  </si>
  <si>
    <t>Music is custom made by students at DigiPen.</t>
  </si>
  <si>
    <t>Professional Music</t>
  </si>
  <si>
    <t>Music is custom made and professional quality, both as music and as recorded.</t>
  </si>
  <si>
    <t>Innovative Music</t>
  </si>
  <si>
    <t>Music is custom made and innovative—of a style or used in a way that has not been done before.</t>
  </si>
  <si>
    <t>Emotional Music</t>
  </si>
  <si>
    <t>Music is emotionally resonant, not just high quality.</t>
  </si>
  <si>
    <t>SOUND EFFECTS</t>
  </si>
  <si>
    <t>Acceptable Sound Effects</t>
  </si>
  <si>
    <t>All sound effects are acceptable for a DigiPen game.</t>
  </si>
  <si>
    <t>Placeholder Sound Effects</t>
  </si>
  <si>
    <t>The game has some sound effects, but they are just placeholder in quality or appropriateness for the game.</t>
  </si>
  <si>
    <t>Appropriate Sound Effects</t>
  </si>
  <si>
    <t>Sound effects are appropriate for the theme/style of the game.</t>
  </si>
  <si>
    <t>Decent Quality Sound Effects</t>
  </si>
  <si>
    <t>Sound effects are of decent quality.</t>
  </si>
  <si>
    <t>Decent Recorded Dialog</t>
  </si>
  <si>
    <t>Menu Sound Effects</t>
  </si>
  <si>
    <t>All menus play an appropriate sound when a given element of the menu is selected (and/or has the mouse over it).</t>
  </si>
  <si>
    <t>HUD Sound Effects</t>
  </si>
  <si>
    <t>Appropriate sounds are played when any interactive HUD element changes state.</t>
  </si>
  <si>
    <t>Well-Matched Sound Effects</t>
  </si>
  <si>
    <t>Sound effects match the game really well. (Must have dozens of sound effects to get this.)</t>
  </si>
  <si>
    <t>High Quality Sound Effects</t>
  </si>
  <si>
    <t>Sound effects are of high quality. (Must have dozens of sound effects to get this.)</t>
  </si>
  <si>
    <t>Good Recorded Dialog</t>
  </si>
  <si>
    <t>Custom Sound Effects</t>
  </si>
  <si>
    <t>Sound effects are mostly custom made/modified by students at DigiPen. (Must have dozens of sound effects to get this.)</t>
  </si>
  <si>
    <t>Professional Sound Effects</t>
  </si>
  <si>
    <t>Sound effects are mostly custom made/modified and professional quality. (Must have dozens of sound effects to get this.)</t>
  </si>
  <si>
    <t>Great Recorded Dialog</t>
  </si>
  <si>
    <t>Innovative Sound Effects</t>
  </si>
  <si>
    <t>Sound effects are mostly custom made/modified and innovative—of a style or used in a way that has not been done before. (Must have dozens of sound effects to get this.)</t>
  </si>
  <si>
    <t>Emotional Dialog</t>
  </si>
  <si>
    <t>AUDIO FEEDBACK</t>
  </si>
  <si>
    <t>Basic Audio Feedback</t>
  </si>
  <si>
    <t>All major game events and actions have appropriate audio feedback (at least one piece of audio feedback for every action the player can take and for every event that the player must react to). This does not include victory or defeat, which are handled separately.</t>
  </si>
  <si>
    <t>Defeat Audio Feedback</t>
  </si>
  <si>
    <t>A player's defeat, death, failure, etc. has appropriate audio feedback, assuming the game has defeat, death, failure, etc.</t>
  </si>
  <si>
    <t>Victory Audio Feedback</t>
  </si>
  <si>
    <t>A player's victory, success, etc. has appropriate audio feedback, assuming the game has victory, success, etc.</t>
  </si>
  <si>
    <t>Background Audio Feedback</t>
  </si>
  <si>
    <t>Game has lots of bits of audio feedback for minor events and actions, or just in the background, that really make the game feel alive. You'll need dozens of pieces of background feedback to get this.</t>
  </si>
  <si>
    <t>Extensive Audio Feedback</t>
  </si>
  <si>
    <t>Overall audio feedback for major game events and actions is extensive and polished.</t>
  </si>
  <si>
    <t>Rewarding Audio Feedback</t>
  </si>
  <si>
    <t>At one or more points, audio feedback alone (or with visuals) is used effectively as a reward for the player.</t>
  </si>
  <si>
    <t>Clever Audio Feedback</t>
  </si>
  <si>
    <t>One or more pieces of important audio feedback are conveyed in a particularly clever way.</t>
  </si>
  <si>
    <t>Epic Audio Feedback</t>
  </si>
  <si>
    <t>At one or more points (usually when the player wins, but it doesn't have to be), audio feedback is over-the-top and epic (think Peggle).</t>
  </si>
  <si>
    <t>AUDIO COHESION</t>
  </si>
  <si>
    <t>Default Volume</t>
  </si>
  <si>
    <t>Music and sound effects are audible at the default volume. Anything that is not audible will not be counted for any of the other requirements.</t>
  </si>
  <si>
    <t>Volume Mix</t>
  </si>
  <si>
    <t>Volume mix between music and sound effects is decent. Remember that sound effects are more important than music in almost all games, so err on the side of making the sound effects louder than the music.</t>
  </si>
  <si>
    <t>Audio Consistency</t>
  </si>
  <si>
    <t>Music and sound effects are consistent with each other and do not clash.</t>
  </si>
  <si>
    <t>Music and sound effects blend together perfectly to significantly enhance the experience of the game.</t>
  </si>
  <si>
    <t>GRADE</t>
  </si>
  <si>
    <t>BASE GRADE</t>
  </si>
  <si>
    <t>Technical Requirements</t>
  </si>
  <si>
    <t>Weight</t>
  </si>
  <si>
    <t>Design Requirements</t>
  </si>
  <si>
    <t>Narrative Requirements</t>
  </si>
  <si>
    <t>Visual Requirements</t>
  </si>
  <si>
    <t>Audio Requirements</t>
  </si>
  <si>
    <t>Student Grading Accuracy Bonus</t>
  </si>
  <si>
    <t>95% to 99% results in a 95%</t>
  </si>
  <si>
    <t>100% to 104% results in a 96%</t>
  </si>
  <si>
    <t>105% to 109% results in a 97%</t>
  </si>
  <si>
    <t>110% to 114% results in a 98%</t>
  </si>
  <si>
    <t>115% to 119% results in a 98%</t>
  </si>
  <si>
    <t>120% to 124% results in a 99%</t>
  </si>
  <si>
    <t>125% or more results in a 100%</t>
  </si>
  <si>
    <t>0% to 94% is calculated normally</t>
  </si>
  <si>
    <r>
      <rPr>
        <b/>
        <sz val="10"/>
        <color rgb="FF000000"/>
        <rFont val="Calibri"/>
        <scheme val="minor"/>
      </rPr>
      <t>Verifier:</t>
    </r>
    <r>
      <rPr>
        <sz val="10"/>
        <color rgb="FF000000"/>
        <rFont val="Calibri"/>
        <scheme val="minor"/>
      </rPr>
      <t xml:space="preserve"> There is a verifier program on the Game Central page that you can use to verify that you have the folder structure and file names correct. </t>
    </r>
    <r>
      <rPr>
        <b/>
        <i/>
        <sz val="10"/>
        <color theme="1"/>
        <rFont val="Calibri"/>
        <scheme val="minor"/>
      </rPr>
      <t>If the verifier says you have something wrong, you will get one or more submissions penalties, as listed below.</t>
    </r>
  </si>
  <si>
    <t>All source code files must be commented. In particular, each must have the DigiPen copyright at the top of file, along with who is the primary author of the file (not who just created it initially--who wrote most of the code in it). If more than one person wrote code in the file, put who and what they did at the top of the file as well.</t>
  </si>
  <si>
    <t>Installer must install any required operating system components (such as the DirectX and Visual C runtimes, or any other DLLs needed) using the correct Microsoft redistribution packages. Check for problems by installing your game on the computers in the back of Edison that do not include these packages (reboot it to clear anyone else’s installations). Common mistakes are not installing specific DLLs for D3DX that you linked to or accidentally linking to debug versions of DLLs that non-developer machines will not have. Note that you can no longer use the web installer for DirectX, as Microsoft has stopped supporting it.</t>
  </si>
  <si>
    <r>
      <t xml:space="preserve">The file size of the game’s installer is 50 megabytes or less, although the total size of all installed files can be larger. If it is larger than this, you must talk to the instructors to get an exception to the TCR, but </t>
    </r>
    <r>
      <rPr>
        <b/>
        <sz val="10"/>
        <color rgb="FF000000"/>
        <rFont val="Calibri"/>
        <scheme val="minor"/>
      </rPr>
      <t>this will be granted as long as you are using compressed formats for graphics and audio, and aren't doing anything foolish that bloats the size of your project</t>
    </r>
    <r>
      <rPr>
        <sz val="10"/>
        <color rgb="FF000000"/>
        <rFont val="Calibri"/>
        <scheme val="minor"/>
      </rPr>
      <t>. Using some WAV files for sound effects (but not music) is generally okay, as long as they are not too large. Watch out for using textures that are way larger than necessary and eat up megabytes of unnecessary space. If you are using DirectX, only include the .cab files that you actually need, which is a small fraction of all the .cab files available (in particular, you don't need all the ones for Windows XP).</t>
    </r>
  </si>
  <si>
    <t>Game must have a set of cheat codes/buttons/etc. that allow the instructors to skip to the next level/wave/section, skip directly to the end of the game (even in a game that cannot be “won”, this cheat must jump the player forward to very “late” in the game), and turn on/off “god” mode in a combat game (this is not required in a non-combat game). God mode must make the player invulnerable and do at least twice normal damage. These cheat codes must be listed in the comments of this TCR and can have a “secret” way to be activated if you don't want your normal players to stumble upon them. If you do have a secret activation method, it must be listed in the game notes section and it must be very simple (requiring no skill or arcane knowledge). Note that even a very simple and easy game will still need cheat codes (an “I win” code, an “I lose” code, a “goto the end” code, etc.).</t>
  </si>
  <si>
    <t>Autoplay</t>
  </si>
  <si>
    <t>The game/editor installs and runs on the machines in Edison/Tesla, using a real installer (Inno, InstallShield, etc.--not just a zip file or anything similar). The game/editor only has to run on a single lab machine to pass this TCR, but you need to test your game/editor on different machines and list specific machines in the comments of this TCR that you know it runs on. If you do not list any, it will be assumed to work on any machine (and the machines do have subtle differences).</t>
  </si>
  <si>
    <t>The game/editor must display the current version of the DigiPen EULA (found on DigiPenCentral at distance.digipen.edu), with a confirmation button, at the beginning of the installation process.</t>
  </si>
  <si>
    <t>The game/editor must have a default install location of “[Program Files]\DigiPen\[GameName]”, but must allow the user to change the location if they wish.</t>
  </si>
  <si>
    <t>The game/editor must by default add a shortcut to the desktop (with the same name as the game), but must allow the user to not create this shortcut if they wish. This shortcut must also function properly, of course—make sure you set the starting directory and test it.</t>
  </si>
  <si>
    <t>The game/editor must by default add a shortcut to the start menu in “Programs\DigiPen\[GameName]”. This can either be automatic or the user can be given the option not to add this shortcut. This shortcut must also function properly, of course—make sure you test it.</t>
  </si>
  <si>
    <t>On the final installation screen, the user must be given the option to automatically launch the game/editor. While an option to display a readme file is allowed for this screen, it is not required.</t>
  </si>
  <si>
    <t>Desktop shortcuts, start menu shortcuts, the taskbar/app, and the installer .exe itself have a custom icon appropriate for the game/editor.</t>
  </si>
  <si>
    <t>Decent Game Ending</t>
  </si>
  <si>
    <t>The ending of the game is decent (with at least a decent last outro segment), not just a sudden "game over".</t>
  </si>
  <si>
    <t>Good Game Ending</t>
  </si>
  <si>
    <t>The ending of the game is strong (with a good last outro segment).</t>
  </si>
  <si>
    <t>Great Game Ending</t>
  </si>
  <si>
    <t>The ending of the game is fantastic (with a fantastic last outro segment).</t>
  </si>
  <si>
    <t>RECORDED DIALOG</t>
  </si>
  <si>
    <t>All recorded dialog is acceptable for a DigiPen game.</t>
  </si>
  <si>
    <t>Placeholder Dialog</t>
  </si>
  <si>
    <t>Recorded dialog is just placeholder in quality.</t>
  </si>
  <si>
    <r>
      <rPr>
        <b/>
        <sz val="10"/>
        <color rgb="FFFFFFFF"/>
        <rFont val="Calibri"/>
        <scheme val="minor"/>
      </rPr>
      <t>Details</t>
    </r>
    <r>
      <rPr>
        <i/>
        <sz val="10"/>
        <color rgb="FFFFFFFF"/>
        <rFont val="Calibri"/>
        <scheme val="minor"/>
      </rPr>
      <t xml:space="preserve"> (a well-crafted audioscape of sound effects can take the place of music in some cases)</t>
    </r>
  </si>
  <si>
    <r>
      <t>Details</t>
    </r>
    <r>
      <rPr>
        <sz val="10"/>
        <color rgb="FFFFFFFF"/>
        <rFont val="Calibri"/>
        <scheme val="minor"/>
      </rPr>
      <t xml:space="preserve"> </t>
    </r>
    <r>
      <rPr>
        <i/>
        <sz val="10"/>
        <color rgb="FFFFFFFF"/>
        <rFont val="Calibri"/>
        <scheme val="minor"/>
      </rPr>
      <t>(this entire section is Not Applicable if your game has no recorded dialog)</t>
    </r>
  </si>
  <si>
    <t>The quality of any recorded dialog/voice-acting is not so poor that it detracts from the experience of the game.</t>
  </si>
  <si>
    <t>The quality and quantity of the recorded dialog/voice-acting enhances the experience of the game. (Must have dozens of dialog bits to get this.)</t>
  </si>
  <si>
    <t>The quality and quantity of the recorded dialog/voice-acting enhances the experience of the game and becomes an integral part of the experience. (Must have dozens of dialog bits to get this.)</t>
  </si>
  <si>
    <t>The recorded dialog has one or more moments that evoke real emotion in the player.</t>
  </si>
  <si>
    <r>
      <t>Details</t>
    </r>
    <r>
      <rPr>
        <i/>
        <sz val="10"/>
        <color rgb="FFFFFFFF"/>
        <rFont val="Calibri"/>
        <scheme val="minor"/>
      </rPr>
      <t xml:space="preserve"> (includes animations, parallax, particles, glows, fades, hit effects, drop shadows, etc.)</t>
    </r>
  </si>
  <si>
    <r>
      <rPr>
        <b/>
        <sz val="10"/>
        <color rgb="FFFFFFFF"/>
        <rFont val="Calibri"/>
        <scheme val="minor"/>
      </rPr>
      <t>Details</t>
    </r>
    <r>
      <rPr>
        <i/>
        <sz val="10"/>
        <color rgb="FFFFFFFF"/>
        <rFont val="Calibri"/>
        <scheme val="minor"/>
      </rPr>
      <t xml:space="preserve"> (in-game UI such as cursors, labels, integrated UI on characters or backgrounds, etc.)</t>
    </r>
  </si>
  <si>
    <r>
      <t>Details</t>
    </r>
    <r>
      <rPr>
        <i/>
        <sz val="10"/>
        <color rgb="FFFFFFFF"/>
        <rFont val="Calibri"/>
        <scheme val="minor"/>
      </rPr>
      <t xml:space="preserve"> (this section only counts if networked play is the primary way your game is played)</t>
    </r>
  </si>
  <si>
    <r>
      <t>Details</t>
    </r>
    <r>
      <rPr>
        <i/>
        <sz val="10"/>
        <color rgb="FFFFFFFF"/>
        <rFont val="Calibri"/>
        <scheme val="minor"/>
      </rPr>
      <t xml:space="preserve"> (in a narrative sense, not in an art or gameplay sense)</t>
    </r>
  </si>
  <si>
    <r>
      <t>Details</t>
    </r>
    <r>
      <rPr>
        <i/>
        <sz val="10"/>
        <color rgb="FFFFFFFF"/>
        <rFont val="Calibri"/>
        <scheme val="minor"/>
      </rPr>
      <t xml:space="preserve"> (just as written, not as recorded or acted)</t>
    </r>
  </si>
  <si>
    <r>
      <t>Details</t>
    </r>
    <r>
      <rPr>
        <i/>
        <sz val="10"/>
        <color rgb="FFFFFFFF"/>
        <rFont val="Calibri"/>
        <scheme val="minor"/>
      </rPr>
      <t xml:space="preserve"> (this means a narrative setting, not art or audio)</t>
    </r>
  </si>
  <si>
    <t>ICR</t>
  </si>
  <si>
    <t>INTERFACE REQUIREMENTS</t>
  </si>
  <si>
    <t>3rd person camera is well-tuned, handles occlusion very well, and never gets into a problematic state.</t>
  </si>
  <si>
    <t>The interface for your game must work well and be taught well. This includes effective audio and visual feedback for the player. Note that the visual quality of the game's interface is handled separately under VCRs.</t>
  </si>
  <si>
    <t>All episodes have a great intro segment that seamlessly teaches the player anything new they need, or sets the tone perfectly for the episode (if nothing needs to be taught).</t>
  </si>
  <si>
    <r>
      <rPr>
        <b/>
        <sz val="10"/>
        <color rgb="FFFFFFFF"/>
        <rFont val="Calibri"/>
        <scheme val="minor"/>
      </rPr>
      <t>Details</t>
    </r>
    <r>
      <rPr>
        <i/>
        <sz val="10"/>
        <color rgb="FFFFFFFF"/>
        <rFont val="Calibri"/>
        <scheme val="minor"/>
      </rPr>
      <t xml:space="preserve"> (note that a game does not have to have more than one episode)</t>
    </r>
  </si>
  <si>
    <t>As the player goes through the game's segments and/or episodes, the engagement peaks continue to increase overall, not counting any epilogue episodes or outro segments.</t>
  </si>
  <si>
    <t>As the player goes through the game's segments and/or episodes, the engagement peaks may not be increasing, but at least they are not decreasing (not counting any epilogue episodes or outro segments).</t>
  </si>
  <si>
    <t>Game has one or more epic moments delivering one of its core types of engagement. If you think your game has epic moments, list each one in the comments field (one per field).</t>
  </si>
  <si>
    <t>Game has two or more epic moments delivering one of its core types of engagement. If you think your game has epic moments, list each one in the comments field (one per field).</t>
  </si>
  <si>
    <t>Game has three or more epic moments delivering one of its core types of engagement. If you think your game has epic moments, list each one in the comments field (one per field).</t>
  </si>
  <si>
    <t>Game has four or more epic moments delivering one of its core types of engagement. If you think your game has epic moments, list each one in the comments field (one per field).</t>
  </si>
  <si>
    <t>Game has five or more epic moments delivering one of its core types of engagement. If you think your game has epic moments, list each one in the comments field (one per field).</t>
  </si>
  <si>
    <t>The sequence of episodes in the game is particularly clever or interesting. Requires at least three episodes, and usually more.</t>
  </si>
  <si>
    <t>The very first segment and/or episode provides a highly engaging start to the game.</t>
  </si>
  <si>
    <t>Good Game Beginning</t>
  </si>
  <si>
    <t>Great Game Beginning</t>
  </si>
  <si>
    <t>The very first segment and/or episode provides an amazing start to the game.</t>
  </si>
  <si>
    <t>Smooth Fills</t>
  </si>
  <si>
    <t>Overall, transitions from one segment of gameplay to the next have smooth “fills” and don't feel strange, jarring, or boring.</t>
  </si>
  <si>
    <t>Episode Hooks</t>
  </si>
  <si>
    <t>All episodes have a strong hook that at least makes them somewhat memorable.</t>
  </si>
  <si>
    <t>Decent Game Beginning</t>
  </si>
  <si>
    <t>The very first segment and/or episode provides a decent start to the game, not just a sudden start with no time for the player to get their bearings or to be taught what to do.</t>
  </si>
  <si>
    <t>There are at least a few moments (minimum of three) where the principal of anticipation is used to decent effect in the gameplay. If they are not obvious, point them out in the comments field.</t>
  </si>
  <si>
    <t>Episode to Episode Progress</t>
  </si>
  <si>
    <t>Segment to Segment Progress</t>
  </si>
  <si>
    <t>The overall progress of the player inside each episode, from segment to segment, is clear. This can be because the player is shown how many enemies/collectables/checkpoints are left, or can be done through narrative hints. As long as the player is not surprised when an episode is over (or is wondering how much longer it will take), you're okay. This can just be because the episode is so engaging that the player doesn't notice or care, but check with an instructor before assuming this is the case with your game.</t>
  </si>
  <si>
    <t>Moment to Moment Progress</t>
  </si>
  <si>
    <t>The player's progress inside each segment of gameplay, from moment to moment, is clear. This often just happens naturally (you can see all the enemies/puzzle pieces/etc.), but sometimes it will need to be more explicit (countdown for a wave, progress on a boss, etc.). As long as the player is not surprised when a segment is over (or is wondering how much longer it will take), you're okay.</t>
  </si>
  <si>
    <t>The player's explicit and/or implicit goals are at least possible to figure out eventually.</t>
  </si>
  <si>
    <t>The player's explicit and/or implicit goals are usually clear.</t>
  </si>
  <si>
    <t>The player's explicit and/or implicit goals are conveyed in a particularly clever or interesting way.</t>
  </si>
  <si>
    <t>The player's explicit and/or implicit goals are of a nature not usually seen at DigiPen.</t>
  </si>
  <si>
    <r>
      <t xml:space="preserve">For more details about the terminology used in this section (segment, episode, engagement, etc.), make sure you read all of the MGD articles at the </t>
    </r>
    <r>
      <rPr>
        <sz val="14"/>
        <color rgb="FF0000FF"/>
        <rFont val="Calibri"/>
        <scheme val="minor"/>
      </rPr>
      <t>www.zenrhino.org/mgd</t>
    </r>
    <r>
      <rPr>
        <sz val="14"/>
        <color rgb="FF000000"/>
        <rFont val="Calibri"/>
        <scheme val="minor"/>
      </rPr>
      <t xml:space="preserve"> website. In particular, “level” does not always equal “episode”--make sure you know what constitutes and actual episode for your game.</t>
    </r>
  </si>
  <si>
    <t>The game must maintain a framerate at which the game is at least reasonably playable on the normal lab machines.</t>
  </si>
  <si>
    <t>The game must maintain a framerate of at least 30 FPS on the normal lab machines.</t>
  </si>
  <si>
    <t>Game must smoothly handle ALT-TAB. Note that merely switching back to windowed mode when using ALT-TAB is not acceptable. This TCR is also failed if the machine is not responsive for more than three seconds after hitting ALT-TAB or if game displays in the background at any point without the user specifically selecting the game to be displayed.</t>
  </si>
  <si>
    <t>Game must display the official DigiPen copyright on the game’s credits screen (at the top or beginning of the credits--do not put this at the end of a scrolling credits sequence) or on the pause menu itself. This notice is found on DigiPen Central at distance.digipen.edu.</t>
  </si>
  <si>
    <t>Game must display any copyrights required by any libraries the game uses (FMOD, for example). These copyrights (if any) must be on the game’s credits screen (at the top or beginning of the credits--do not put this at the end of a scrolling credits sequence) or on the pause menu itself. Note that many libraries are not allowed to be used in some classes (always ask your instructor), any allowable libraries must be legal for use in an educational setting, and there are some libraries that do not require a copyright notice (other than in the source code). Always read the license for any libraries carefully, and ask your instructor if it is not completely clear.</t>
  </si>
  <si>
    <t>Interface Requirements</t>
  </si>
  <si>
    <r>
      <t xml:space="preserve">Game must have a pause menu that is activated by pressing the ESC key (and if your game also supports a controller, the start button). The game must pause while the menu is active, except in a multi-player networked game. </t>
    </r>
    <r>
      <rPr>
        <b/>
        <sz val="10"/>
        <color rgb="FF000000"/>
        <rFont val="Calibri"/>
        <scheme val="minor"/>
      </rPr>
      <t>Note that a Main Menu is not required in any way.</t>
    </r>
    <r>
      <rPr>
        <sz val="10"/>
        <color rgb="FF000000"/>
        <rFont val="Calibri"/>
        <scheme val="minor"/>
      </rPr>
      <t xml:space="preserve"> You can go directly in to your game after displaying logos and such. Only the Pause Menu is actually required.</t>
    </r>
  </si>
  <si>
    <t>Lots of placeholder art, but it isn't too sloppy and does not have lots of problems with glitches, artifacts, etc.</t>
  </si>
  <si>
    <t>Accurately predicting your CR modifiers within ±5% gives you a small bonus of up to +3%.</t>
  </si>
  <si>
    <t>Grade Clamping</t>
  </si>
  <si>
    <t>Once a nominal total grade goes above a 95%, it gets harder to increase the actual final grade, as shown below. This calculation is done automatically in the total grade above.</t>
  </si>
  <si>
    <t>Student-Instructor Difference</t>
  </si>
  <si>
    <t>Requirement waived by instructor</t>
  </si>
  <si>
    <t>Set the instructor column and instructor name drop-down for anything that is pre-graded.</t>
  </si>
  <si>
    <t>MODIFIERS</t>
  </si>
  <si>
    <t>Exceptional</t>
  </si>
  <si>
    <t>If you believe your game should get a waiver from any of the requirements in this rubric, you must talk to the instructors first. You must get a waiver BEFORE you submit your game, not after.</t>
  </si>
  <si>
    <t>Notes about cheat codes, controls, bugs, known crashes, etc. must be put in the comments field for the appropriate CR.</t>
  </si>
  <si>
    <t>INSTALLER</t>
  </si>
  <si>
    <t>STUDENT</t>
  </si>
  <si>
    <t>INSTRUCTOR</t>
  </si>
  <si>
    <t>Make sure you have all of the required files listed below.</t>
  </si>
  <si>
    <r>
      <t xml:space="preserve">A zipped file that contains all code, art, sound, and other assets (for both the game and any tools). Also include your TDD, GDD, and/or GPD. Comment all code, </t>
    </r>
    <r>
      <rPr>
        <b/>
        <i/>
        <sz val="10"/>
        <color rgb="FF000000"/>
        <rFont val="Calibri"/>
        <scheme val="minor"/>
      </rPr>
      <t>include copyright notices in each code file</t>
    </r>
    <r>
      <rPr>
        <sz val="10"/>
        <color rgb="FF000000"/>
        <rFont val="Calibri"/>
        <scheme val="minor"/>
      </rPr>
      <t>, and put who wrote the code near the top of the file. Make sure you do not put any .pdb files, .obj files, .pch files, or other build artifacts in this zipped file. The easy way to do this is to use the SVN export command to get a clean folder of your entire source tree without any extraneous files. This must be a .zip file, not a rar or any other type of compressed file.</t>
    </r>
  </si>
  <si>
    <t>Student Comments</t>
  </si>
  <si>
    <t>Instructor Feedback</t>
  </si>
  <si>
    <t>Make sure you read all of the details for each requirement. There are a lot of small details that must be met in order to pass these requirements.</t>
  </si>
  <si>
    <t>Include the game’s name, its genre (Action, Adventure, FPS, Puzzle, Racing, Rhythm, RTS, Shooter, Simulation, Sports, Strategy), a single paragraph description, and a list of the team members and their primary roles. Do not include gameplay instructions, controls, etc. This summary needs to be a minimum of 50 words long.</t>
  </si>
  <si>
    <t>Sample Summary File:</t>
  </si>
  <si>
    <t>Everything Burns (Action, FPS, Simulation)</t>
  </si>
  <si>
    <t>Everything Burns is a first-person shooter that bridges the gap between action and simulation. You play as hard-nosed detective Hank Hammer in 1940s Chicago who discovers he is a powerful pyrokinetic. After mobsters kidnap his sister, threaten to kill the mayor, and start a black-market puppy-selling ring, Hank literally burns a path through the city to get to the mob boss. Hank has powers his opponents can’t handle, but be careful and always remember: everything burns!</t>
  </si>
  <si>
    <t>Andy Analog – Design Lead, AI Logic</t>
  </si>
  <si>
    <t>Bill Binary – Producer, Networking</t>
  </si>
  <si>
    <t>Carol Coder – Technical Lead, Graphics</t>
  </si>
  <si>
    <t>Dan Digital – Art Director, Physics</t>
  </si>
  <si>
    <t>Evan Easel – Lead Artist</t>
  </si>
  <si>
    <t>Fred Focus – Concept Art</t>
  </si>
  <si>
    <t>Grace Graphics – Animator</t>
  </si>
  <si>
    <t>Hank Harmonic – Music</t>
  </si>
  <si>
    <t>An .mp4 video file using H.264 encoding that captures 1 to 3 minutes of the most visually interesting action in your game (not menus, tutorials, credits, etc.). Do not use copyrighted music in your video that DigiPen does not have the rights to use. Also, do not make a video with a watermark overlaid on the video. This video must display the DigiPen logo at the very beginning for at least a second or so. Note that you will need to convert your recorded video to the .mp4 format (with H.264 encoding), using tools like Adobe Premiere, as recording software does not generally use this format. Resolution should be 1920x1080, unless your game cannot be recorded at that resolution, in which case just get as close as you can.</t>
  </si>
  <si>
    <t>An .mp4 video file using H.264 encoding that has the raw footage that you used to make the video above from. This still needs to be compressed, but it can be a lot larger than the video above (but still try to keep it under 10 minutes in length, unless it is not very high resolution). Don't worry about editing this video (except perhaps for length), as it will be used to grab bits for DigiPen demo montages and such. Note that you will need to convert your recorded video to the .mp4 format (with H.264 encoding), using tools like Adobe Premiere, as recording software does not generally use this format. Resolution should be 1920x1080, unless your game cannot be recorded at that resolution, in which case just get as close as you can.</t>
  </si>
  <si>
    <t>A screenshot of the title screen (which might double as the main menu). This image can be no smaller than 800x600 and no larger than 1024x768. This file must be 100K in size or less.</t>
  </si>
  <si>
    <t>Three screenshots that capture visually interesting moments of gameplay. These images can be no smaller than 800x600 and no larger than 1024x768. These files must be 100K in size or less.</t>
  </si>
  <si>
    <t>A screenshot that displays some cool-looking debug info or other behind-the-scenes technology. Turning on collision volumes and velocity vectors often works well for this. This image can be no smaller than 800x600 and no larger than 1024x768. This file must be 100K in size or less.</t>
  </si>
  <si>
    <t>A screenshot of the title screen (which might double as the main menu). This image should be as high resolution and as high quality as possible. Don't worry about file size for this one.</t>
  </si>
  <si>
    <t xml:space="preserve">A screenshot that displays some cool-looking debug info or other behind-the-scenes technology. Turning on collision volumes and velocity vectors often works well for this. This image should be as high resolution and as high quality as possible. Don't worry about file size for this one. </t>
  </si>
  <si>
    <r>
      <rPr>
        <b/>
        <sz val="10"/>
        <color rgb="FF000000"/>
        <rFont val="Calibri"/>
        <scheme val="minor"/>
      </rPr>
      <t>gamename</t>
    </r>
    <r>
      <rPr>
        <sz val="10"/>
        <color rgb="FF000000"/>
        <rFont val="Calibri"/>
        <scheme val="minor"/>
      </rPr>
      <t xml:space="preserve">_1.jpg </t>
    </r>
    <r>
      <rPr>
        <b/>
        <sz val="10"/>
        <color rgb="FF000000"/>
        <rFont val="Calibri"/>
        <scheme val="minor"/>
      </rPr>
      <t>gamename</t>
    </r>
    <r>
      <rPr>
        <sz val="10"/>
        <color rgb="FF000000"/>
        <rFont val="Calibri"/>
        <scheme val="minor"/>
      </rPr>
      <t xml:space="preserve">_2.jpg </t>
    </r>
    <r>
      <rPr>
        <b/>
        <sz val="10"/>
        <color rgb="FF000000"/>
        <rFont val="Calibri"/>
        <scheme val="minor"/>
      </rPr>
      <t>gamename</t>
    </r>
    <r>
      <rPr>
        <sz val="10"/>
        <color rgb="FF000000"/>
        <rFont val="Calibri"/>
        <scheme val="minor"/>
      </rPr>
      <t>_3.jpg</t>
    </r>
  </si>
  <si>
    <r>
      <rPr>
        <b/>
        <sz val="10"/>
        <color rgb="FF000000"/>
        <rFont val="Calibri"/>
        <scheme val="minor"/>
      </rPr>
      <t>gamename</t>
    </r>
    <r>
      <rPr>
        <sz val="10"/>
        <color rgb="FF000000"/>
        <rFont val="Calibri"/>
        <scheme val="minor"/>
      </rPr>
      <t xml:space="preserve">_1_hires.jpg </t>
    </r>
    <r>
      <rPr>
        <b/>
        <sz val="10"/>
        <color rgb="FF000000"/>
        <rFont val="Calibri"/>
        <scheme val="minor"/>
      </rPr>
      <t>gamename</t>
    </r>
    <r>
      <rPr>
        <sz val="10"/>
        <color rgb="FF000000"/>
        <rFont val="Calibri"/>
        <scheme val="minor"/>
      </rPr>
      <t xml:space="preserve">_2_hires.jpg </t>
    </r>
    <r>
      <rPr>
        <b/>
        <sz val="10"/>
        <color rgb="FF000000"/>
        <rFont val="Calibri"/>
        <scheme val="minor"/>
      </rPr>
      <t>gamename</t>
    </r>
    <r>
      <rPr>
        <sz val="10"/>
        <color rgb="FF000000"/>
        <rFont val="Calibri"/>
        <scheme val="minor"/>
      </rPr>
      <t>_3_hires.jpg</t>
    </r>
  </si>
  <si>
    <t>Three screenshots that capture visually interesting moments of gameplay. These images should be as high resolution and as high quality as possible. Don't worry about file size for these.</t>
  </si>
  <si>
    <r>
      <t>gamename</t>
    </r>
    <r>
      <rPr>
        <sz val="10"/>
        <color rgb="FF000000"/>
        <rFont val="Calibri"/>
        <scheme val="minor"/>
      </rPr>
      <t>_tech_hires.jpg</t>
    </r>
  </si>
  <si>
    <r>
      <t>gamename</t>
    </r>
    <r>
      <rPr>
        <sz val="10"/>
        <color rgb="FF000000"/>
        <rFont val="Calibri"/>
        <scheme val="minor"/>
      </rPr>
      <t>_title_hires.jpg</t>
    </r>
  </si>
  <si>
    <r>
      <t>gamename</t>
    </r>
    <r>
      <rPr>
        <sz val="10"/>
        <color rgb="FF000000"/>
        <rFont val="Calibri"/>
        <scheme val="minor"/>
      </rPr>
      <t>_tech.jpg</t>
    </r>
  </si>
  <si>
    <r>
      <t>gamename</t>
    </r>
    <r>
      <rPr>
        <sz val="10"/>
        <color rgb="FF000000"/>
        <rFont val="Calibri"/>
        <scheme val="minor"/>
      </rPr>
      <t>_title.jpg</t>
    </r>
  </si>
  <si>
    <r>
      <t>gamename</t>
    </r>
    <r>
      <rPr>
        <sz val="10"/>
        <color rgb="FF000000"/>
        <rFont val="Calibri"/>
        <scheme val="minor"/>
      </rPr>
      <t>_video_raw.mp4</t>
    </r>
  </si>
  <si>
    <r>
      <t>gamename</t>
    </r>
    <r>
      <rPr>
        <sz val="10"/>
        <color rgb="FF000000"/>
        <rFont val="Calibri"/>
        <scheme val="minor"/>
      </rPr>
      <t>_video.mp4</t>
    </r>
  </si>
  <si>
    <r>
      <t>gamename</t>
    </r>
    <r>
      <rPr>
        <sz val="10"/>
        <color rgb="FF000000"/>
        <rFont val="Calibri"/>
        <scheme val="minor"/>
      </rPr>
      <t>_summary.txt</t>
    </r>
  </si>
  <si>
    <t>\EXTRAS</t>
  </si>
  <si>
    <t>A folder that contains all additional materials that should be archived, but do not below in the source zip file. This entire folder is optional, but might include concept art, turn-arounds, status reports, testing reports, presentations, timelines, marketing materials, post-mortems, etc. Any additional screenshots, team photos, etc. go here as well.</t>
  </si>
  <si>
    <t>Game Website</t>
  </si>
  <si>
    <t>Game has an actual live website (put the link in the comments to the right), that includes, at a minimum, a trailer for your game.</t>
  </si>
  <si>
    <t>Launch Text</t>
  </si>
  <si>
    <r>
      <t xml:space="preserve">The game must have the text label on the final screen of the installer set to the name of the game (i.e., Launch </t>
    </r>
    <r>
      <rPr>
        <b/>
        <sz val="10"/>
        <color rgb="FF000000"/>
        <rFont val="Calibri"/>
        <scheme val="minor"/>
      </rPr>
      <t>gamename</t>
    </r>
    <r>
      <rPr>
        <sz val="10"/>
        <color rgb="FF000000"/>
        <rFont val="Calibri"/>
        <scheme val="minor"/>
      </rPr>
      <t>, not "Launch Framework", "Launch GAM200 Project", "Launch CS230 Project", etc.).</t>
    </r>
  </si>
  <si>
    <t>Credits Screen</t>
  </si>
  <si>
    <t>Game must have a credits screen accessible from the pause menu and labeled "Credits" (do not change the wording of this option). You can have dynamic in-engine credits if you wish, but these must not require any skill at all (not even a little) to be able to see the required parts of the credits (and still must be accessible from the pause menu). Your credits can automatically begin at the end of the game as well, but that does not fulfill this requirement.</t>
  </si>
  <si>
    <t>Credits Text</t>
  </si>
  <si>
    <t>The credits screen for the game must list all students currently or previously on the team. Students who have not been on the team for an entire semester can be listed under “special thanks” if you wish, but must otherwise be listed as regular team members (although you can list what each team member did, if you wish). Someone who was on your team for only a single milestone or less does not have to be listed. Your game class instructors must be listed as “instructor”, or “game instructor”, or “team instructor”, or “tech instructor” as appropriate (list instructors from each semester of your game class if they are different). Claude Comair must be listed as “president”. Both the instructors and president must be listed at the top of the credits (so it is easy to check them). You can add additional people as you wish, put funny stuff in your credits, add nicknames for people (although you must get permission from that person), etc. as long as there is no profanity or derogatory statements.</t>
  </si>
  <si>
    <r>
      <t xml:space="preserve">Game has a screen that describes the basic controls and instructions for the game, even it does so poorly. This screen </t>
    </r>
    <r>
      <rPr>
        <b/>
        <sz val="10"/>
        <color rgb="FF000000"/>
        <rFont val="Calibri"/>
        <scheme val="minor"/>
      </rPr>
      <t>must be accessible from the pause menu</t>
    </r>
    <r>
      <rPr>
        <sz val="10"/>
        <color rgb="FF000000"/>
        <rFont val="Calibri"/>
        <scheme val="minor"/>
      </rPr>
      <t xml:space="preserve"> and </t>
    </r>
    <r>
      <rPr>
        <b/>
        <sz val="10"/>
        <color rgb="FF000000"/>
        <rFont val="Calibri"/>
        <scheme val="minor"/>
      </rPr>
      <t>must be labeled "How to Play"</t>
    </r>
    <r>
      <rPr>
        <sz val="10"/>
        <color rgb="FF000000"/>
        <rFont val="Calibri"/>
        <scheme val="minor"/>
      </rPr>
      <t xml:space="preserve"> (do not change the wording of this option). In game tutorials, instructions, etc. are good things but do not fulfill this TCR.</t>
    </r>
  </si>
  <si>
    <t>Options Menu</t>
  </si>
  <si>
    <t>Game has a screen that allows the user to toggle full screen, mute music only, and mute all audio. This screen must be accessible from the pause menu and must labeled "Options" (do not change the wording of this item).</t>
  </si>
  <si>
    <t>STARTUP</t>
  </si>
  <si>
    <t>Game Launch</t>
  </si>
  <si>
    <t>The game must start displaying a non blank window within 3 seconds on launch. Then other transition TCRs apply. This can be a special loading window.</t>
  </si>
  <si>
    <t>Window Title</t>
  </si>
  <si>
    <t>The game must have the window title set to the name of the game (not "Framework", "GAM200 Project", "CS230 Project", etc.).</t>
  </si>
  <si>
    <t>DigiPen Logo</t>
  </si>
  <si>
    <t>Game must display the official DigiPen logo all by itself as the first screen upon launching. It must be displayed unaltered for at least 2 seconds, after which you can move on or start modifying the logo in an artistic way. This logo is found on DigiPen Central at distance.digipen.edu. You are allowed to put a loading screen first, if necessary, and this screen should still be bypassed even if the 2 seconds has not passed (see below).</t>
  </si>
  <si>
    <t>Intro Screen Bypass</t>
  </si>
  <si>
    <t>Intro screens must be able to be bypassed with a single mouse-click (left and right), key-press (enter, spacebar, and escape), AND button-press (start and A). This single piece of input must bypass all remaining intro screens (do not require an additional click/press for each intro screen). If this is not possible because the intro screens are covering the game’s loading, then the game must display "Loading" somewhere on the screen in response to any input (unless, of course, "Loading" is displayed on the screen already).</t>
  </si>
  <si>
    <t>TRANSITIONS</t>
  </si>
  <si>
    <t>Slow Transitions</t>
  </si>
  <si>
    <t>Game must not visibly freeze for more 3 seconds when loading, transitioning, or at any other time without a loading screen or message being shown.</t>
  </si>
  <si>
    <t>Animated Transitions</t>
  </si>
  <si>
    <t>Game must not visibly freeze for more than a second when loading, transitioning, or at any other time without an animated loading screen or animated message being shown. OR the total transition time is less than 5 seconds.</t>
  </si>
  <si>
    <t>Fast Transitions</t>
  </si>
  <si>
    <t xml:space="preserve">Game must not visibly freeze for more than a second when loading, transitioning, or at any other time without a loading screen or message being shown. </t>
  </si>
  <si>
    <t>Loading Speed</t>
  </si>
  <si>
    <t>Any loading screen can not be longer than 20 seconds.</t>
  </si>
  <si>
    <t>Slick Transitions</t>
  </si>
  <si>
    <t>All transitions appear seamless or non-existent, with no visible pauses or delays of more than a few frames. There can still be loading screens, as long as they are animated and interesting (not just a loading bar or simple text), such as a smoothly animated character, funny “loading” text, etc.</t>
  </si>
  <si>
    <t>Gamepad/Peripheral UI</t>
  </si>
  <si>
    <t>If the game supports and is intended to be played using a gamepad or special peripheral (see above), then all UI that refers to buttons, keys, triggers, sticks, etc. must only refer to the gamepad/peripheral. For example, it cannot saying that jumping is either the spacebar or the A button—it has to just refer to the A button. If the controller is not actually plugged in, then the UI must refer to keyboard/mouse information instead. This must be done in both the How To Play screen and in any in-game UI or hints.</t>
  </si>
  <si>
    <t>Letterboxing</t>
  </si>
  <si>
    <t>If the game is not able to be rendered directly in a particular resolution, then the game must use vertical or horizontal letterboxing to work (but never both at the same time). The game must not stretch or squash pixels to support a given resolution. A given resolution will not be considered supported if it does not meet the requirements of this TCR, and this TCR itself is failed if the game is ever squashed or stretched (or uses both vertical and horizontal letterboxing at the same time) at any resolution.</t>
  </si>
  <si>
    <t>Resolution Switching</t>
  </si>
  <si>
    <t>The game supports switching on the fly between at least three different resolutions (in both fullscreen and windowed modes). Supporting switching between all resolutions appropriate for the game / aspect ratio is good, but not required. Note that switching from fullscreen to windowed and then back does not count for this TCR, nor does just switching resolutions while in windowed mode and not while in full screen mode. Game must also handle switching the desktop resolution while playing the game properly. To pass this TCR the ability to switch resolutions must be located in the Options Menu, or you must have a launcher that allows you to select the resolution (like Unity or the Zero Engine). You do not have to do both.</t>
  </si>
  <si>
    <t>Widescreen Support</t>
  </si>
  <si>
    <t>By default, the game runs with an aspect ratio that matches the aspect ratio that the desktop is currently set to (this is not necessarily the recommended screen resolution). To pass this TCR, the game must support at least the 4:3, 5:4, 16:9, and 16:10 aspect ratios. Note that you only have to match the aspect ratio, not the actual resolution.</t>
  </si>
  <si>
    <t>Multi-Monitor Support</t>
  </si>
  <si>
    <t>The game supports being played on any given monitor when run on a computer with multiple monitors. To pass this TCR, the other monitors must function perfectly and you must describe in detail the testing you have done to confirm this (in the comments for this TCR).</t>
  </si>
  <si>
    <t>Low-End Basic Performance</t>
  </si>
  <si>
    <t>The game must maintain a framerate at which the game is at least reasonably playable on a low-end machine (any machine with an integrated video card counts). If you think you meet this TCR, you must explain in detail the testing you have done (in the comments for this TCR).</t>
  </si>
  <si>
    <t>Low-End High Performance</t>
  </si>
  <si>
    <t>The game must maintain a framerate of at least 30 FPS on a low-end machine (any machine with an integrated video card counts). If you think you meet this TCR, you must explain in detail the testing you have done (in the comments for this TCR).</t>
  </si>
  <si>
    <t>Control Panel Removal</t>
  </si>
  <si>
    <t>Users must be able to remove the game through the control panel (using “Add or Remove Programs”) in Windows XP/Vista/7.</t>
  </si>
  <si>
    <t>The game name on the uninstaller window (not the necessarily the name of the uninstall file) must be the correct name of the game.</t>
  </si>
  <si>
    <t>CONFIGURATION</t>
  </si>
  <si>
    <t>Window 7 Support</t>
  </si>
  <si>
    <t>Game must install and run properly on Windows 7.</t>
  </si>
  <si>
    <t>Run on all test machines</t>
  </si>
  <si>
    <t>The game runs well on the various test machines provided (assuming they are provided).</t>
  </si>
  <si>
    <t>Extended Windows OS Support</t>
  </si>
  <si>
    <t>Game must install and run properly on Windows XP, Windows Vista, Windows 7, and Windows 8. If you think you meet this TCR, you must describe the testing you have done to confirm this in the comments for this TCR.</t>
  </si>
  <si>
    <t>Non-Windows OS Support</t>
  </si>
  <si>
    <t>Game must install and run properly on one or more non-Windows platforms. If you think you meet this TCR, you must describe the testing you have done to confirm this in the comments for this TCR.</t>
  </si>
  <si>
    <t>Gameplay Recording and Playback</t>
  </si>
  <si>
    <t>Remote Tracking</t>
  </si>
  <si>
    <t>Good Editing</t>
  </si>
  <si>
    <t>Text has no typos and has decent grammar and structure.</t>
  </si>
  <si>
    <t>Interesting Camera Transitions</t>
  </si>
  <si>
    <t>Camera movement used for interesting, highly polished, transitions between levels, during respawns, etc.</t>
  </si>
  <si>
    <t>Extensive Music</t>
  </si>
  <si>
    <t>Music has tons of variety in a way that works well for the game (this will usually require a dozen tracks).</t>
  </si>
  <si>
    <t>Varied Music</t>
  </si>
  <si>
    <t>Music has a good variety of tracks in a way that works well for the game (this will usually require at least 3-5 tracks).</t>
  </si>
  <si>
    <t>PROJECT GRADE</t>
  </si>
  <si>
    <t>Total Grade</t>
  </si>
  <si>
    <t>Note that you do not have to have elaborate art in your game to fulfill the required, basic, and intermediate visual requirements. A clean, abstract look that relies heavily on special effects for visual interest can work very well for many games.</t>
  </si>
  <si>
    <t>TESTING AND TRACKING</t>
  </si>
  <si>
    <t>Game has a mode that automatically plays itself (even if it cheats massively to do so), either as an attract mode or just to test the game itself. Put how to activate this in the comments to the right.</t>
  </si>
  <si>
    <t>Gameplay is automatically recorded in testing builds and can be played back to find bugs. Get this pre-graded by an instructor to get credit for it.</t>
  </si>
  <si>
    <t>Gameplay and performance data is automatically tracked and stored. Get this pre-graded by an instructor to get credit for it.</t>
  </si>
  <si>
    <t>Game logs playtest/debug data to a tracking service (custom, or something like Flurry). Get this pre-graded by an instructor to get credit for it.</t>
  </si>
  <si>
    <t>There are five or more segments of gameplay (which can include intros and outros) in each episode.</t>
  </si>
  <si>
    <t>No Problematic Episodes</t>
  </si>
  <si>
    <t>No episode is so problematic that it almost feels broken or incomplete, even it technically isn't.</t>
  </si>
  <si>
    <t>Working Episodes</t>
  </si>
  <si>
    <t>No episode is broken or incomplete.</t>
  </si>
  <si>
    <t>Final Submission</t>
  </si>
  <si>
    <t>ANIMATIONS &amp; VFX</t>
  </si>
  <si>
    <t>Simple Animations &amp; VFX</t>
  </si>
  <si>
    <t>Game has at least six or more animations and/or VFX, even if they are simple or limited. Menu and HUD animations/SFX do not count.</t>
  </si>
  <si>
    <t>Decent Quality Animations &amp; VFX</t>
  </si>
  <si>
    <t>Critical Animations &amp; VFX</t>
  </si>
  <si>
    <t>Game has any animations and/or VFX that are critical for actual gameplay, not just for looking good (drop shadows for a 3D platformer, for example).</t>
  </si>
  <si>
    <t>Game has at least a dozen or more animations and/or VFX. Menu and HUD animations/VFX do not count.</t>
  </si>
  <si>
    <t>Decent Quantity Animations &amp; VFX</t>
  </si>
  <si>
    <t>High Quality Animations &amp; VFX</t>
  </si>
  <si>
    <t>Animations and/or VFX are of high quality with no glitches.</t>
  </si>
  <si>
    <t>Game uses animation, VFX, and/or camera movement to create interesting transitions between levels, during respawns, etc.</t>
  </si>
  <si>
    <t>Varied Animations &amp; VFX</t>
  </si>
  <si>
    <t>Animations and/or VFX have a good amount of interesting variety, with at least dozens of individual animations/VFX. Menu and HUD animations do not count.</t>
  </si>
  <si>
    <t>Professional Animations &amp; VFX</t>
  </si>
  <si>
    <t>Animations and/or VFX are of professional quality with no glitches.</t>
  </si>
  <si>
    <t>Game uses animation, VFX, and/or camera movement to create slick and sophisticated transitions between levels, during respawns, etc.</t>
  </si>
  <si>
    <t>Epic Animations &amp; VFX</t>
  </si>
  <si>
    <t>Emotional Animations &amp; VFX</t>
  </si>
  <si>
    <t>One or more animations and/or VFX are epic and extremely memorable.</t>
  </si>
  <si>
    <t>One or more animations and/or VFX provoke a strong, positive emotional response.</t>
  </si>
  <si>
    <r>
      <rPr>
        <b/>
        <sz val="10"/>
        <color theme="1"/>
        <rFont val="Calibri"/>
        <scheme val="minor"/>
      </rPr>
      <t>Send an Email:</t>
    </r>
    <r>
      <rPr>
        <sz val="10"/>
        <color theme="1"/>
        <rFont val="Calibri"/>
        <scheme val="minor"/>
      </rPr>
      <t xml:space="preserve"> After submitting, you must send a short email to </t>
    </r>
    <r>
      <rPr>
        <b/>
        <sz val="10"/>
        <color theme="1"/>
        <rFont val="Calibri"/>
        <scheme val="minor"/>
      </rPr>
      <t>ellen.beeman@digipen.edu</t>
    </r>
    <r>
      <rPr>
        <sz val="10"/>
        <color theme="1"/>
        <rFont val="Calibri"/>
        <scheme val="minor"/>
      </rPr>
      <t xml:space="preserve">, with the following subject line “GAM250 </t>
    </r>
    <r>
      <rPr>
        <b/>
        <sz val="10"/>
        <color theme="1"/>
        <rFont val="Calibri"/>
        <scheme val="minor"/>
      </rPr>
      <t>gamename</t>
    </r>
    <r>
      <rPr>
        <sz val="10"/>
        <color theme="1"/>
        <rFont val="Calibri"/>
        <scheme val="minor"/>
      </rPr>
      <t xml:space="preserve"> Submitted” (or GAM350, GAM450, etc.). </t>
    </r>
    <r>
      <rPr>
        <b/>
        <i/>
        <sz val="10"/>
        <color theme="1"/>
        <rFont val="Calibri"/>
        <scheme val="minor"/>
      </rPr>
      <t>This email must be CCed to all other members of your team.</t>
    </r>
  </si>
  <si>
    <r>
      <rPr>
        <b/>
        <sz val="10"/>
        <color rgb="FF000000"/>
        <rFont val="Calibri"/>
        <scheme val="minor"/>
      </rPr>
      <t>Submit to Game Submissions Folder:</t>
    </r>
    <r>
      <rPr>
        <sz val="10"/>
        <color rgb="FF000000"/>
        <rFont val="Calibri"/>
        <scheme val="minor"/>
      </rPr>
      <t xml:space="preserve"> Your entire submission must be copied to the "Game Submissions" folder on your networked drives list. Do not submit to the courses drive, or to your personal submission folder. </t>
    </r>
    <r>
      <rPr>
        <b/>
        <sz val="10"/>
        <color rgb="FF000000"/>
        <rFont val="Calibri"/>
        <scheme val="minor"/>
      </rPr>
      <t xml:space="preserve">THIS IS DIFFERENT FROM PREVIOUS SEMESTERS. </t>
    </r>
    <r>
      <rPr>
        <sz val="10"/>
        <color rgb="FF000000"/>
        <rFont val="Calibri"/>
        <scheme val="minor"/>
      </rPr>
      <t>Your submission must be in a folder named "GAM250_gamename" (or "GAM350_gamename", "GAM450_gamename", etc.). Do not put the section letter in the folder name and do not zip up or compress the folder (only the source folder is zipped).</t>
    </r>
  </si>
  <si>
    <t>GAM 250</t>
  </si>
  <si>
    <t>BSESD</t>
  </si>
  <si>
    <t>RTIS</t>
  </si>
  <si>
    <t>Colin Avrech</t>
  </si>
  <si>
    <t>Damien Low</t>
  </si>
  <si>
    <t>Sagnik Chowdhury</t>
  </si>
  <si>
    <t>BSGD</t>
  </si>
  <si>
    <t>Anna Pearson</t>
  </si>
  <si>
    <t>Deepak Chennakkadan</t>
  </si>
  <si>
    <t>colin.avrech@gmail.com</t>
  </si>
  <si>
    <t>Tread Lightly</t>
  </si>
  <si>
    <t>Team Yarbus</t>
  </si>
  <si>
    <t>Keyboard and Mouse</t>
  </si>
  <si>
    <t>Single Player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</si>
</sst>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Red]\-0.00%"/>
    <numFmt numFmtId="165" formatCode="0.0%"/>
    <numFmt numFmtId="166" formatCode="0%;[Red]\-0%"/>
  </numFmts>
  <fonts count="29">
    <font>
      <sz val="12"/>
      <color theme="1"/>
      <name val="Calibri"/>
      <family val="2"/>
      <charset val="134"/>
      <scheme val="minor"/>
    </font>
    <font>
      <sz val="10"/>
      <color theme="1"/>
      <name val="Calibri"/>
      <scheme val="minor"/>
    </font>
    <font>
      <b/>
      <sz val="10"/>
      <color theme="1"/>
      <name val="Calibri"/>
      <scheme val="minor"/>
    </font>
    <font>
      <b/>
      <sz val="10"/>
      <color rgb="FFFFFFFF"/>
      <name val="Calibri"/>
      <scheme val="minor"/>
    </font>
    <font>
      <b/>
      <sz val="10"/>
      <color rgb="FF000000"/>
      <name val="Calibri"/>
      <scheme val="minor"/>
    </font>
    <font>
      <sz val="10"/>
      <color rgb="FF000000"/>
      <name val="Calibri"/>
      <scheme val="minor"/>
    </font>
    <font>
      <i/>
      <sz val="10"/>
      <color rgb="FF000000"/>
      <name val="Calibri"/>
      <scheme val="minor"/>
    </font>
    <font>
      <u/>
      <sz val="12"/>
      <color theme="10"/>
      <name val="Calibri"/>
      <family val="2"/>
      <scheme val="minor"/>
    </font>
    <font>
      <u/>
      <sz val="12"/>
      <color theme="11"/>
      <name val="Calibri"/>
      <family val="2"/>
      <scheme val="minor"/>
    </font>
    <font>
      <b/>
      <sz val="10"/>
      <color theme="0"/>
      <name val="Calibri"/>
      <scheme val="minor"/>
    </font>
    <font>
      <b/>
      <sz val="14"/>
      <color theme="1"/>
      <name val="Calibri"/>
      <scheme val="minor"/>
    </font>
    <font>
      <b/>
      <sz val="14"/>
      <color rgb="FF000000"/>
      <name val="Calibri"/>
      <scheme val="minor"/>
    </font>
    <font>
      <b/>
      <i/>
      <sz val="10"/>
      <color theme="1"/>
      <name val="Calibri"/>
      <scheme val="minor"/>
    </font>
    <font>
      <b/>
      <i/>
      <sz val="10"/>
      <color rgb="FF000000"/>
      <name val="Calibri"/>
      <scheme val="minor"/>
    </font>
    <font>
      <b/>
      <i/>
      <sz val="10"/>
      <color rgb="FFFF0000"/>
      <name val="Calibri"/>
      <scheme val="minor"/>
    </font>
    <font>
      <sz val="10"/>
      <color rgb="FFFFFFFF"/>
      <name val="Calibri"/>
      <scheme val="minor"/>
    </font>
    <font>
      <i/>
      <sz val="10"/>
      <color rgb="FFFFFFFF"/>
      <name val="Calibri"/>
      <scheme val="minor"/>
    </font>
    <font>
      <b/>
      <sz val="24"/>
      <color rgb="FFFFFFFF"/>
      <name val="Calibri"/>
      <scheme val="minor"/>
    </font>
    <font>
      <sz val="13.5"/>
      <color rgb="FF000000"/>
      <name val="Calibri"/>
      <scheme val="minor"/>
    </font>
    <font>
      <b/>
      <sz val="13.5"/>
      <color rgb="FFFFFFFF"/>
      <name val="Calibri"/>
      <scheme val="minor"/>
    </font>
    <font>
      <sz val="24"/>
      <color rgb="FF000000"/>
      <name val="Calibri"/>
      <scheme val="minor"/>
    </font>
    <font>
      <b/>
      <sz val="18"/>
      <color rgb="FF000000"/>
      <name val="Calibri"/>
      <scheme val="minor"/>
    </font>
    <font>
      <sz val="14"/>
      <color rgb="FF000000"/>
      <name val="Calibri"/>
      <scheme val="minor"/>
    </font>
    <font>
      <sz val="14"/>
      <color rgb="FF0000FF"/>
      <name val="Calibri"/>
      <scheme val="minor"/>
    </font>
    <font>
      <sz val="18"/>
      <color rgb="FF000000"/>
      <name val="Calibri"/>
      <scheme val="minor"/>
    </font>
    <font>
      <b/>
      <sz val="18"/>
      <color theme="0"/>
      <name val="Calibri"/>
      <scheme val="minor"/>
    </font>
    <font>
      <b/>
      <sz val="18"/>
      <color theme="1"/>
      <name val="Calibri"/>
      <scheme val="minor"/>
    </font>
    <font>
      <b/>
      <sz val="20"/>
      <color theme="0"/>
      <name val="Calibri"/>
      <scheme val="minor"/>
    </font>
    <font>
      <u/>
      <sz val="12"/>
      <color theme="10"/>
      <name val="Calibri"/>
      <family val="2"/>
      <charset val="134"/>
      <scheme val="minor"/>
    </font>
  </fonts>
  <fills count="15">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CC0000"/>
        <bgColor indexed="64"/>
      </patternFill>
    </fill>
    <fill>
      <patternFill patternType="solid">
        <fgColor rgb="FFFFFF66"/>
        <bgColor indexed="64"/>
      </patternFill>
    </fill>
    <fill>
      <patternFill patternType="solid">
        <fgColor rgb="FF007826"/>
        <bgColor indexed="64"/>
      </patternFill>
    </fill>
    <fill>
      <patternFill patternType="solid">
        <fgColor rgb="FF808080"/>
        <bgColor indexed="64"/>
      </patternFill>
    </fill>
    <fill>
      <patternFill patternType="solid">
        <fgColor rgb="FF006699"/>
        <bgColor indexed="64"/>
      </patternFill>
    </fill>
    <fill>
      <patternFill patternType="solid">
        <fgColor rgb="FF663399"/>
        <bgColor indexed="64"/>
      </patternFill>
    </fill>
    <fill>
      <patternFill patternType="solid">
        <fgColor rgb="FF808080"/>
        <bgColor rgb="FF000000"/>
      </patternFill>
    </fill>
    <fill>
      <patternFill patternType="solid">
        <fgColor theme="1"/>
        <bgColor indexed="64"/>
      </patternFill>
    </fill>
    <fill>
      <patternFill patternType="solid">
        <fgColor rgb="FF007826"/>
        <bgColor rgb="FF000000"/>
      </patternFill>
    </fill>
    <fill>
      <patternFill patternType="solid">
        <fgColor rgb="FF006699"/>
        <bgColor rgb="FF000000"/>
      </patternFill>
    </fill>
  </fills>
  <borders count="3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medium">
        <color rgb="FF000000"/>
      </top>
      <bottom/>
      <diagonal/>
    </border>
    <border>
      <left style="medium">
        <color auto="1"/>
      </left>
      <right/>
      <top style="medium">
        <color auto="1"/>
      </top>
      <bottom style="medium">
        <color rgb="FF000000"/>
      </bottom>
      <diagonal/>
    </border>
    <border>
      <left/>
      <right style="medium">
        <color auto="1"/>
      </right>
      <top style="medium">
        <color auto="1"/>
      </top>
      <bottom style="medium">
        <color rgb="FF000000"/>
      </bottom>
      <diagonal/>
    </border>
    <border>
      <left/>
      <right style="medium">
        <color auto="1"/>
      </right>
      <top style="medium">
        <color rgb="FF000000"/>
      </top>
      <bottom/>
      <diagonal/>
    </border>
    <border>
      <left/>
      <right style="medium">
        <color auto="1"/>
      </right>
      <top/>
      <bottom/>
      <diagonal/>
    </border>
    <border>
      <left/>
      <right/>
      <top style="medium">
        <color auto="1"/>
      </top>
      <bottom style="medium">
        <color auto="1"/>
      </bottom>
      <diagonal/>
    </border>
  </borders>
  <cellStyleXfs count="64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8" fillId="0" borderId="0" applyNumberFormat="0" applyFill="0" applyBorder="0" applyAlignment="0" applyProtection="0"/>
  </cellStyleXfs>
  <cellXfs count="237">
    <xf numFmtId="0" fontId="0" fillId="0" borderId="0" xfId="0"/>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0" fontId="5" fillId="3" borderId="0" xfId="0" applyFont="1" applyFill="1" applyAlignment="1">
      <alignment horizontal="left" vertical="top" wrapText="1"/>
    </xf>
    <xf numFmtId="0" fontId="4" fillId="3" borderId="0" xfId="0" applyFont="1" applyFill="1" applyAlignment="1">
      <alignment horizontal="center" vertical="center" wrapText="1"/>
    </xf>
    <xf numFmtId="0" fontId="4" fillId="3" borderId="3" xfId="0" applyFont="1" applyFill="1" applyBorder="1" applyAlignment="1">
      <alignment horizontal="center" vertical="center" wrapText="1"/>
    </xf>
    <xf numFmtId="0" fontId="5" fillId="3" borderId="0" xfId="0" applyFont="1" applyFill="1" applyAlignment="1">
      <alignment horizontal="left"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5" fillId="3" borderId="14"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0" xfId="0" applyFont="1" applyFill="1" applyAlignment="1">
      <alignment horizontal="center" vertical="top" wrapText="1"/>
    </xf>
    <xf numFmtId="0" fontId="5" fillId="3" borderId="0" xfId="0" applyFont="1" applyFill="1" applyAlignment="1">
      <alignment horizontal="center" vertical="center" wrapText="1"/>
    </xf>
    <xf numFmtId="0" fontId="5" fillId="3" borderId="14"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3" borderId="0" xfId="0" applyFont="1" applyFill="1" applyAlignment="1">
      <alignment horizontal="right" vertical="center" wrapText="1"/>
    </xf>
    <xf numFmtId="0" fontId="4" fillId="3" borderId="0" xfId="0" applyFont="1" applyFill="1" applyAlignment="1">
      <alignment horizontal="left" vertical="center" wrapText="1"/>
    </xf>
    <xf numFmtId="0" fontId="5" fillId="3" borderId="6"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6" fillId="3" borderId="13" xfId="0" applyFont="1" applyFill="1" applyBorder="1" applyAlignment="1">
      <alignment horizontal="left" vertical="center" wrapText="1"/>
    </xf>
    <xf numFmtId="0" fontId="3" fillId="2" borderId="4" xfId="0" applyFont="1" applyFill="1" applyBorder="1" applyAlignment="1">
      <alignment horizontal="center" vertical="top" wrapText="1"/>
    </xf>
    <xf numFmtId="0" fontId="0" fillId="4" borderId="0" xfId="0" applyFill="1"/>
    <xf numFmtId="0" fontId="5" fillId="4" borderId="0" xfId="0" applyFont="1" applyFill="1" applyAlignment="1">
      <alignment horizontal="center" vertical="top" wrapText="1"/>
    </xf>
    <xf numFmtId="0" fontId="1" fillId="4" borderId="0" xfId="0" applyFont="1" applyFill="1" applyAlignment="1">
      <alignment horizontal="center" vertical="center" wrapText="1"/>
    </xf>
    <xf numFmtId="0" fontId="6" fillId="3" borderId="0"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vertical="center" wrapText="1"/>
    </xf>
    <xf numFmtId="0" fontId="9" fillId="2" borderId="11"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5" fillId="4" borderId="0" xfId="0" applyFont="1" applyFill="1" applyAlignment="1">
      <alignment horizontal="left" vertical="center" wrapText="1"/>
    </xf>
    <xf numFmtId="0" fontId="0" fillId="4" borderId="0" xfId="0" applyFill="1" applyAlignment="1">
      <alignment vertical="center"/>
    </xf>
    <xf numFmtId="0" fontId="4" fillId="3" borderId="3" xfId="0" applyFont="1" applyFill="1" applyBorder="1" applyAlignment="1">
      <alignment horizontal="left" vertical="center" wrapText="1"/>
    </xf>
    <xf numFmtId="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0" borderId="0" xfId="0" applyFont="1" applyAlignment="1">
      <alignment horizontal="center" vertical="center" wrapText="1"/>
    </xf>
    <xf numFmtId="0" fontId="5" fillId="3" borderId="14" xfId="0" applyFont="1" applyFill="1" applyBorder="1" applyAlignment="1">
      <alignment horizontal="left" vertical="center" wrapText="1"/>
    </xf>
    <xf numFmtId="9" fontId="5" fillId="3" borderId="12"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0" borderId="0" xfId="0" applyFont="1" applyAlignment="1">
      <alignment horizontal="center" vertical="center" wrapText="1"/>
    </xf>
    <xf numFmtId="0" fontId="3" fillId="4" borderId="0" xfId="0" applyFont="1" applyFill="1" applyAlignment="1">
      <alignment horizontal="center"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9" fontId="5" fillId="3" borderId="13" xfId="0" applyNumberFormat="1" applyFont="1" applyFill="1" applyBorder="1" applyAlignment="1">
      <alignment horizontal="center" vertical="center" wrapText="1"/>
    </xf>
    <xf numFmtId="0" fontId="5" fillId="4" borderId="0" xfId="0" applyFont="1" applyFill="1" applyAlignment="1">
      <alignment horizontal="center" vertical="center" wrapText="1"/>
    </xf>
    <xf numFmtId="9" fontId="5" fillId="3" borderId="0" xfId="0" applyNumberFormat="1" applyFont="1" applyFill="1" applyAlignment="1">
      <alignment horizontal="center" vertical="center" wrapText="1"/>
    </xf>
    <xf numFmtId="0" fontId="5" fillId="0" borderId="0" xfId="0" applyFont="1" applyAlignment="1">
      <alignment horizontal="left" vertical="center" wrapText="1"/>
    </xf>
    <xf numFmtId="0" fontId="1" fillId="4" borderId="0" xfId="0" applyFont="1" applyFill="1" applyAlignment="1">
      <alignment horizontal="left" vertical="center" wrapText="1"/>
    </xf>
    <xf numFmtId="0" fontId="5" fillId="3" borderId="5"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0" fillId="4" borderId="0" xfId="0" applyFill="1" applyAlignment="1">
      <alignment vertical="center" wrapText="1"/>
    </xf>
    <xf numFmtId="0" fontId="6" fillId="0" borderId="12" xfId="0" applyFont="1" applyBorder="1" applyAlignment="1">
      <alignment horizontal="left" vertical="center" wrapText="1"/>
    </xf>
    <xf numFmtId="9" fontId="5" fillId="3" borderId="9" xfId="0"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top" wrapText="1"/>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18" fillId="3" borderId="0" xfId="0" applyFont="1" applyFill="1" applyAlignment="1">
      <alignment horizontal="center" vertical="top" wrapText="1"/>
    </xf>
    <xf numFmtId="0" fontId="20" fillId="3" borderId="0" xfId="0" applyFont="1" applyFill="1" applyAlignment="1">
      <alignment horizontal="center" vertical="top" wrapText="1"/>
    </xf>
    <xf numFmtId="0" fontId="3" fillId="2" borderId="11" xfId="0" applyFont="1" applyFill="1" applyBorder="1" applyAlignment="1">
      <alignment horizontal="center" vertical="center" wrapText="1"/>
    </xf>
    <xf numFmtId="0" fontId="4" fillId="4" borderId="0" xfId="0" applyFont="1" applyFill="1" applyAlignment="1">
      <alignment horizontal="right" vertical="top" wrapText="1"/>
    </xf>
    <xf numFmtId="10" fontId="5" fillId="3" borderId="0" xfId="0" applyNumberFormat="1" applyFont="1" applyFill="1" applyBorder="1" applyAlignment="1">
      <alignment horizontal="center" vertical="top" wrapText="1"/>
    </xf>
    <xf numFmtId="10" fontId="5" fillId="3" borderId="16" xfId="0" applyNumberFormat="1" applyFont="1" applyFill="1" applyBorder="1" applyAlignment="1">
      <alignment horizontal="center" vertical="top" wrapText="1"/>
    </xf>
    <xf numFmtId="9" fontId="5" fillId="3" borderId="17" xfId="0" quotePrefix="1" applyNumberFormat="1" applyFont="1" applyFill="1" applyBorder="1" applyAlignment="1">
      <alignment horizontal="left" vertical="center" wrapText="1"/>
    </xf>
    <xf numFmtId="0" fontId="5" fillId="3" borderId="19" xfId="0" quotePrefix="1" applyFont="1" applyFill="1" applyBorder="1" applyAlignment="1">
      <alignment horizontal="left" vertical="center" wrapText="1"/>
    </xf>
    <xf numFmtId="0" fontId="5" fillId="3" borderId="18" xfId="0" quotePrefix="1" applyFont="1" applyFill="1" applyBorder="1" applyAlignment="1">
      <alignment horizontal="left" vertical="center" wrapText="1"/>
    </xf>
    <xf numFmtId="166" fontId="5" fillId="3" borderId="15" xfId="0" applyNumberFormat="1" applyFont="1" applyFill="1" applyBorder="1" applyAlignment="1">
      <alignment horizontal="center" vertical="center" wrapText="1"/>
    </xf>
    <xf numFmtId="166" fontId="5" fillId="3" borderId="22" xfId="0" applyNumberFormat="1" applyFont="1" applyFill="1" applyBorder="1" applyAlignment="1">
      <alignment horizontal="center" vertical="center" wrapText="1"/>
    </xf>
    <xf numFmtId="166" fontId="4" fillId="3" borderId="0" xfId="0" applyNumberFormat="1" applyFont="1" applyFill="1" applyAlignment="1">
      <alignment horizontal="center" vertical="center" wrapText="1"/>
    </xf>
    <xf numFmtId="0" fontId="4" fillId="11" borderId="1" xfId="0" applyFont="1" applyFill="1" applyBorder="1" applyAlignment="1">
      <alignment horizontal="left" vertical="top" wrapText="1"/>
    </xf>
    <xf numFmtId="0" fontId="5" fillId="3" borderId="0" xfId="0" applyFont="1" applyFill="1" applyBorder="1" applyAlignment="1">
      <alignment horizontal="left" vertical="center" wrapText="1"/>
    </xf>
    <xf numFmtId="0" fontId="5" fillId="3" borderId="0" xfId="0" applyFont="1" applyFill="1" applyAlignment="1">
      <alignment horizontal="left" vertical="center" wrapText="1"/>
    </xf>
    <xf numFmtId="0" fontId="5" fillId="3" borderId="9" xfId="0" applyFont="1" applyFill="1" applyBorder="1" applyAlignment="1">
      <alignment horizontal="left" vertical="center" wrapText="1"/>
    </xf>
    <xf numFmtId="0" fontId="4" fillId="5"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10" borderId="1" xfId="0" applyFont="1" applyFill="1" applyBorder="1" applyAlignment="1">
      <alignment horizontal="left" vertical="top" wrapText="1"/>
    </xf>
    <xf numFmtId="0" fontId="1" fillId="0" borderId="0" xfId="0" applyFont="1" applyFill="1" applyBorder="1" applyAlignment="1">
      <alignment vertical="center" wrapText="1"/>
    </xf>
    <xf numFmtId="0" fontId="4" fillId="3" borderId="17" xfId="0" applyFont="1" applyFill="1" applyBorder="1" applyAlignment="1">
      <alignment horizontal="center" vertical="center" wrapText="1"/>
    </xf>
    <xf numFmtId="0" fontId="1" fillId="4" borderId="0" xfId="0" applyFont="1" applyFill="1" applyBorder="1" applyAlignment="1">
      <alignment vertical="center" wrapText="1"/>
    </xf>
    <xf numFmtId="9" fontId="5" fillId="4" borderId="0" xfId="0" applyNumberFormat="1" applyFont="1" applyFill="1" applyBorder="1" applyAlignment="1">
      <alignment horizontal="center" vertical="top" wrapText="1"/>
    </xf>
    <xf numFmtId="165" fontId="5" fillId="4" borderId="0" xfId="0" applyNumberFormat="1" applyFont="1" applyFill="1" applyBorder="1" applyAlignment="1">
      <alignment horizontal="center" vertical="top" wrapText="1"/>
    </xf>
    <xf numFmtId="10" fontId="5" fillId="4" borderId="0" xfId="0" applyNumberFormat="1" applyFont="1" applyFill="1" applyBorder="1" applyAlignment="1">
      <alignment horizontal="center" vertical="top" wrapText="1"/>
    </xf>
    <xf numFmtId="0" fontId="5" fillId="3" borderId="30" xfId="0" applyFont="1" applyFill="1" applyBorder="1" applyAlignment="1">
      <alignment horizontal="center" vertical="top" wrapText="1"/>
    </xf>
    <xf numFmtId="0" fontId="5" fillId="3" borderId="29" xfId="0" applyFont="1" applyFill="1" applyBorder="1" applyAlignment="1">
      <alignment horizontal="center" vertical="top" wrapText="1"/>
    </xf>
    <xf numFmtId="0" fontId="5" fillId="3" borderId="26" xfId="0" applyFont="1" applyFill="1" applyBorder="1" applyAlignment="1">
      <alignment horizontal="center" vertical="top" wrapText="1"/>
    </xf>
    <xf numFmtId="164" fontId="5" fillId="4" borderId="0" xfId="0" applyNumberFormat="1" applyFont="1" applyFill="1" applyBorder="1" applyAlignment="1">
      <alignment horizontal="center" vertical="top" wrapText="1"/>
    </xf>
    <xf numFmtId="0" fontId="3" fillId="4" borderId="0" xfId="0" applyFont="1" applyFill="1" applyBorder="1" applyAlignment="1">
      <alignment horizontal="center" vertical="top" wrapText="1"/>
    </xf>
    <xf numFmtId="0" fontId="5" fillId="4" borderId="0" xfId="0" applyFont="1" applyFill="1" applyBorder="1" applyAlignment="1">
      <alignment horizontal="center" vertical="top" wrapText="1"/>
    </xf>
    <xf numFmtId="0" fontId="3"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164" fontId="5" fillId="4" borderId="33" xfId="0" applyNumberFormat="1" applyFont="1" applyFill="1" applyBorder="1" applyAlignment="1">
      <alignment horizontal="center" vertical="top" wrapText="1"/>
    </xf>
    <xf numFmtId="164" fontId="5" fillId="4" borderId="34" xfId="0" applyNumberFormat="1" applyFont="1" applyFill="1" applyBorder="1" applyAlignment="1">
      <alignment horizontal="center" vertical="top" wrapText="1"/>
    </xf>
    <xf numFmtId="164" fontId="5" fillId="4" borderId="28" xfId="0" applyNumberFormat="1" applyFont="1" applyFill="1" applyBorder="1" applyAlignment="1">
      <alignment horizontal="center" vertical="top" wrapText="1"/>
    </xf>
    <xf numFmtId="9" fontId="5" fillId="4" borderId="7" xfId="0" applyNumberFormat="1" applyFont="1" applyFill="1" applyBorder="1" applyAlignment="1">
      <alignment horizontal="center" vertical="top" wrapText="1"/>
    </xf>
    <xf numFmtId="9" fontId="5" fillId="4" borderId="15" xfId="0" applyNumberFormat="1" applyFont="1" applyFill="1" applyBorder="1" applyAlignment="1">
      <alignment horizontal="center" vertical="top" wrapText="1"/>
    </xf>
    <xf numFmtId="165" fontId="5" fillId="4" borderId="15" xfId="0" applyNumberFormat="1" applyFont="1" applyFill="1" applyBorder="1" applyAlignment="1">
      <alignment horizontal="center" vertical="top" wrapText="1"/>
    </xf>
    <xf numFmtId="10" fontId="5" fillId="4" borderId="15" xfId="0" applyNumberFormat="1" applyFont="1" applyFill="1" applyBorder="1" applyAlignment="1">
      <alignment horizontal="center" vertical="top" wrapText="1"/>
    </xf>
    <xf numFmtId="9" fontId="5" fillId="4" borderId="10" xfId="0" applyNumberFormat="1" applyFont="1" applyFill="1" applyBorder="1" applyAlignment="1">
      <alignment horizontal="center" vertical="top" wrapText="1"/>
    </xf>
    <xf numFmtId="0" fontId="18" fillId="4" borderId="0" xfId="0" applyFont="1" applyFill="1" applyAlignment="1">
      <alignment horizontal="center" vertical="top" wrapText="1"/>
    </xf>
    <xf numFmtId="0" fontId="20" fillId="4" borderId="0" xfId="0" applyFont="1" applyFill="1" applyAlignment="1">
      <alignment horizontal="center" vertical="top" wrapText="1"/>
    </xf>
    <xf numFmtId="165" fontId="24" fillId="3" borderId="16" xfId="0" applyNumberFormat="1" applyFont="1" applyFill="1" applyBorder="1" applyAlignment="1">
      <alignment horizontal="center" vertical="center" wrapText="1"/>
    </xf>
    <xf numFmtId="0" fontId="4" fillId="13" borderId="1" xfId="0" applyFont="1" applyFill="1" applyBorder="1" applyAlignment="1">
      <alignment horizontal="left" vertical="top" wrapText="1"/>
    </xf>
    <xf numFmtId="0" fontId="4" fillId="13" borderId="13" xfId="0" applyFont="1" applyFill="1" applyBorder="1" applyAlignment="1">
      <alignment horizontal="left" vertical="top" wrapText="1"/>
    </xf>
    <xf numFmtId="0" fontId="4" fillId="14" borderId="13" xfId="0" applyFont="1" applyFill="1" applyBorder="1" applyAlignment="1">
      <alignment horizontal="left" vertical="top" wrapText="1"/>
    </xf>
    <xf numFmtId="0" fontId="27" fillId="12" borderId="0" xfId="0" applyFont="1" applyFill="1" applyAlignment="1">
      <alignment horizontal="center" vertical="center"/>
    </xf>
    <xf numFmtId="9" fontId="10" fillId="0" borderId="15" xfId="0" applyNumberFormat="1"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9" fontId="26" fillId="0" borderId="11" xfId="0" applyNumberFormat="1" applyFont="1" applyBorder="1" applyAlignment="1">
      <alignment horizontal="center" vertical="center" wrapText="1"/>
    </xf>
    <xf numFmtId="9" fontId="26" fillId="0" borderId="13" xfId="0" applyNumberFormat="1" applyFont="1" applyBorder="1" applyAlignment="1">
      <alignment horizontal="center" vertical="center" wrapText="1"/>
    </xf>
    <xf numFmtId="0" fontId="25" fillId="2" borderId="11" xfId="0" applyFont="1" applyFill="1" applyBorder="1" applyAlignment="1">
      <alignment horizontal="center" vertical="center" wrapText="1"/>
    </xf>
    <xf numFmtId="0" fontId="25" fillId="2" borderId="13" xfId="0" applyFont="1" applyFill="1" applyBorder="1" applyAlignment="1">
      <alignment horizontal="center" vertical="center" wrapText="1"/>
    </xf>
    <xf numFmtId="9" fontId="10" fillId="0" borderId="11" xfId="0" applyNumberFormat="1" applyFont="1" applyBorder="1" applyAlignment="1">
      <alignment horizontal="center" vertical="center" wrapText="1"/>
    </xf>
    <xf numFmtId="9" fontId="10" fillId="0" borderId="13" xfId="0" applyNumberFormat="1"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4" fillId="3" borderId="2" xfId="0" applyFont="1" applyFill="1" applyBorder="1" applyAlignment="1">
      <alignment horizontal="right" vertical="center" wrapText="1"/>
    </xf>
    <xf numFmtId="0" fontId="4" fillId="3" borderId="4" xfId="0" applyFont="1" applyFill="1" applyBorder="1" applyAlignment="1">
      <alignment horizontal="right" vertical="center" wrapText="1"/>
    </xf>
    <xf numFmtId="0" fontId="28" fillId="3" borderId="2" xfId="643" applyFill="1" applyBorder="1" applyAlignment="1">
      <alignment horizontal="left" vertical="center" wrapText="1"/>
    </xf>
    <xf numFmtId="0" fontId="4" fillId="3" borderId="4" xfId="0" applyFont="1" applyFill="1" applyBorder="1" applyAlignment="1">
      <alignment horizontal="left" vertical="center" wrapText="1"/>
    </xf>
    <xf numFmtId="0" fontId="5" fillId="3" borderId="14"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2" fillId="0" borderId="9"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10" fontId="4" fillId="3" borderId="2" xfId="0" applyNumberFormat="1" applyFont="1" applyFill="1" applyBorder="1" applyAlignment="1">
      <alignment horizontal="center" vertical="center" wrapText="1"/>
    </xf>
    <xf numFmtId="10" fontId="4" fillId="3" borderId="4" xfId="0" applyNumberFormat="1" applyFont="1" applyFill="1" applyBorder="1" applyAlignment="1">
      <alignment horizontal="center" vertical="center" wrapText="1"/>
    </xf>
    <xf numFmtId="0" fontId="17" fillId="2" borderId="14"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9" fontId="4" fillId="3" borderId="20" xfId="0" applyNumberFormat="1" applyFont="1" applyFill="1" applyBorder="1" applyAlignment="1">
      <alignment horizontal="center" vertical="center" wrapText="1"/>
    </xf>
    <xf numFmtId="9" fontId="4" fillId="3" borderId="21" xfId="0" applyNumberFormat="1" applyFont="1" applyFill="1" applyBorder="1" applyAlignment="1">
      <alignment horizontal="center" vertical="center" wrapText="1"/>
    </xf>
    <xf numFmtId="0" fontId="4" fillId="4" borderId="2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7" xfId="0" applyFont="1" applyFill="1" applyBorder="1" applyAlignment="1">
      <alignment horizontal="center" vertical="center" wrapText="1"/>
    </xf>
    <xf numFmtId="9" fontId="21" fillId="0" borderId="8" xfId="0" applyNumberFormat="1" applyFont="1" applyBorder="1" applyAlignment="1">
      <alignment horizontal="center" vertical="top" wrapText="1"/>
    </xf>
    <xf numFmtId="9" fontId="21" fillId="0" borderId="10" xfId="0" applyNumberFormat="1" applyFont="1" applyBorder="1" applyAlignment="1">
      <alignment horizontal="center" vertical="top" wrapText="1"/>
    </xf>
    <xf numFmtId="0" fontId="5" fillId="3" borderId="18" xfId="0" applyFont="1" applyFill="1" applyBorder="1" applyAlignment="1">
      <alignment horizontal="center" vertical="top" wrapText="1"/>
    </xf>
    <xf numFmtId="0" fontId="5" fillId="3" borderId="19" xfId="0" applyFont="1" applyFill="1" applyBorder="1" applyAlignment="1">
      <alignment horizontal="center"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1" fillId="0" borderId="20" xfId="0" applyFont="1" applyBorder="1" applyAlignment="1">
      <alignment vertical="center" wrapText="1"/>
    </xf>
    <xf numFmtId="0" fontId="1" fillId="0" borderId="35" xfId="0" applyFont="1" applyBorder="1" applyAlignment="1">
      <alignment vertical="center" wrapText="1"/>
    </xf>
    <xf numFmtId="0" fontId="1" fillId="0" borderId="21" xfId="0" applyFont="1" applyBorder="1" applyAlignment="1">
      <alignment vertical="center" wrapText="1"/>
    </xf>
    <xf numFmtId="0" fontId="4" fillId="3" borderId="6" xfId="0" applyFont="1" applyFill="1" applyBorder="1" applyAlignment="1">
      <alignment horizontal="right" vertical="center" wrapText="1"/>
    </xf>
    <xf numFmtId="0" fontId="5" fillId="3" borderId="14"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4" fillId="3" borderId="11" xfId="0" applyFont="1" applyFill="1" applyBorder="1" applyAlignment="1">
      <alignment horizontal="left" vertical="top" wrapTex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0" fillId="3" borderId="14" xfId="0" applyFill="1" applyBorder="1" applyAlignment="1">
      <alignment horizontal="left" vertical="top" wrapText="1"/>
    </xf>
    <xf numFmtId="0" fontId="0" fillId="3" borderId="0" xfId="0" applyFill="1" applyBorder="1" applyAlignment="1">
      <alignment horizontal="left" vertical="top" wrapText="1"/>
    </xf>
    <xf numFmtId="0" fontId="0" fillId="3" borderId="15" xfId="0" applyFill="1" applyBorder="1" applyAlignment="1">
      <alignment horizontal="left" vertical="top" wrapText="1"/>
    </xf>
    <xf numFmtId="0" fontId="4" fillId="3" borderId="14"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15" xfId="0" applyFont="1" applyFill="1" applyBorder="1" applyAlignment="1">
      <alignment horizontal="left" vertical="top" wrapText="1"/>
    </xf>
    <xf numFmtId="0" fontId="5" fillId="3" borderId="14"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15"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3" borderId="10"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6" fillId="3" borderId="5"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22" fillId="3" borderId="5" xfId="0" applyFont="1" applyFill="1" applyBorder="1" applyAlignment="1">
      <alignment horizontal="left" vertical="top" wrapText="1"/>
    </xf>
    <xf numFmtId="0" fontId="22" fillId="3" borderId="7" xfId="0" applyFont="1" applyFill="1" applyBorder="1" applyAlignment="1">
      <alignment horizontal="left" vertical="top" wrapText="1"/>
    </xf>
    <xf numFmtId="0" fontId="22" fillId="3" borderId="14" xfId="0" applyFont="1" applyFill="1" applyBorder="1" applyAlignment="1">
      <alignment horizontal="left" vertical="top" wrapText="1"/>
    </xf>
    <xf numFmtId="0" fontId="22" fillId="3" borderId="15" xfId="0" applyFont="1" applyFill="1" applyBorder="1" applyAlignment="1">
      <alignment horizontal="left" vertical="top" wrapText="1"/>
    </xf>
    <xf numFmtId="0" fontId="22" fillId="3" borderId="8" xfId="0" applyFont="1" applyFill="1" applyBorder="1" applyAlignment="1">
      <alignment horizontal="left" vertical="top" wrapText="1"/>
    </xf>
    <xf numFmtId="0" fontId="22" fillId="3" borderId="10" xfId="0" applyFont="1" applyFill="1" applyBorder="1" applyAlignment="1">
      <alignment horizontal="left" vertical="top" wrapText="1"/>
    </xf>
  </cellXfs>
  <cellStyles count="6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cellStyle name="Normal" xfId="0" builtinId="0"/>
  </cellStyles>
  <dxfs count="1905">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olin.avrec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election activeCell="F6" sqref="F6:J6"/>
    </sheetView>
  </sheetViews>
  <sheetFormatPr defaultColWidth="10.875" defaultRowHeight="14.1" customHeight="1"/>
  <cols>
    <col min="1" max="2" width="10.875" style="33"/>
    <col min="3" max="3" width="26.375" style="33" customWidth="1"/>
    <col min="4" max="4" width="9.625" style="33" customWidth="1"/>
    <col min="5" max="5" width="3.625" style="33" customWidth="1"/>
    <col min="6" max="6" width="25.125" style="33" customWidth="1"/>
    <col min="7" max="7" width="13.125" style="33" customWidth="1"/>
    <col min="8" max="8" width="4.875" style="33" customWidth="1"/>
    <col min="9" max="10" width="7.125" style="33" customWidth="1"/>
    <col min="11" max="11" width="3.625" style="33" customWidth="1"/>
    <col min="12" max="12" width="31.125" style="33" customWidth="1"/>
    <col min="13" max="16384" width="10.875" style="33"/>
  </cols>
  <sheetData>
    <row r="1" spans="1:13" ht="14.1" customHeight="1" thickBot="1">
      <c r="A1" s="134" t="s">
        <v>0</v>
      </c>
      <c r="B1" s="135"/>
      <c r="C1" s="135"/>
      <c r="D1" s="136"/>
      <c r="E1" s="16"/>
      <c r="F1" s="134" t="s">
        <v>1</v>
      </c>
      <c r="G1" s="135"/>
      <c r="H1" s="135"/>
      <c r="I1" s="135"/>
      <c r="J1" s="136"/>
      <c r="K1" s="6"/>
      <c r="L1" s="6"/>
      <c r="M1" s="32"/>
    </row>
    <row r="2" spans="1:13" ht="14.1" customHeight="1">
      <c r="A2" s="137" t="s">
        <v>891</v>
      </c>
      <c r="B2" s="138"/>
      <c r="C2" s="138"/>
      <c r="D2" s="139"/>
      <c r="E2" s="16"/>
      <c r="F2" s="137" t="s">
        <v>892</v>
      </c>
      <c r="G2" s="138"/>
      <c r="H2" s="138"/>
      <c r="I2" s="138"/>
      <c r="J2" s="139"/>
      <c r="K2" s="6"/>
      <c r="L2" s="6"/>
      <c r="M2" s="32"/>
    </row>
    <row r="3" spans="1:13" ht="14.1" customHeight="1" thickBot="1">
      <c r="A3" s="140"/>
      <c r="B3" s="141"/>
      <c r="C3" s="141"/>
      <c r="D3" s="142"/>
      <c r="E3" s="16"/>
      <c r="F3" s="140"/>
      <c r="G3" s="141"/>
      <c r="H3" s="141"/>
      <c r="I3" s="141"/>
      <c r="J3" s="142"/>
      <c r="K3" s="6"/>
      <c r="L3" s="6"/>
      <c r="M3" s="32"/>
    </row>
    <row r="4" spans="1:13" ht="14.1" customHeight="1" thickBot="1">
      <c r="A4" s="16"/>
      <c r="B4" s="16"/>
      <c r="C4" s="16"/>
      <c r="D4" s="16"/>
      <c r="E4" s="16"/>
      <c r="F4" s="6"/>
      <c r="G4" s="84"/>
      <c r="H4" s="6"/>
      <c r="I4" s="6"/>
      <c r="J4" s="6"/>
      <c r="K4" s="6"/>
      <c r="L4" s="6"/>
      <c r="M4" s="32"/>
    </row>
    <row r="5" spans="1:13" ht="14.1" customHeight="1" thickBot="1">
      <c r="A5" s="134" t="s">
        <v>2</v>
      </c>
      <c r="B5" s="135"/>
      <c r="C5" s="135"/>
      <c r="D5" s="136"/>
      <c r="E5" s="16"/>
      <c r="F5" s="134" t="s">
        <v>3</v>
      </c>
      <c r="G5" s="135"/>
      <c r="H5" s="135"/>
      <c r="I5" s="135"/>
      <c r="J5" s="136"/>
      <c r="K5" s="6"/>
      <c r="L5" s="27"/>
      <c r="M5" s="32"/>
    </row>
    <row r="6" spans="1:13" ht="14.1" customHeight="1" thickBot="1">
      <c r="A6" s="146" t="s">
        <v>893</v>
      </c>
      <c r="B6" s="147"/>
      <c r="C6" s="147"/>
      <c r="D6" s="148"/>
      <c r="E6" s="16"/>
      <c r="F6" s="146"/>
      <c r="G6" s="147"/>
      <c r="H6" s="147"/>
      <c r="I6" s="147"/>
      <c r="J6" s="148"/>
      <c r="K6" s="6"/>
      <c r="L6" s="143" t="s">
        <v>27</v>
      </c>
      <c r="M6" s="32"/>
    </row>
    <row r="7" spans="1:13" ht="14.1" customHeight="1" thickBot="1">
      <c r="A7" s="5"/>
      <c r="B7" s="5"/>
      <c r="C7" s="5"/>
      <c r="D7" s="34"/>
      <c r="E7" s="16"/>
      <c r="F7" s="146"/>
      <c r="G7" s="147"/>
      <c r="H7" s="147"/>
      <c r="I7" s="147"/>
      <c r="J7" s="148"/>
      <c r="K7" s="6"/>
      <c r="L7" s="144"/>
      <c r="M7" s="32"/>
    </row>
    <row r="8" spans="1:13" ht="14.1" customHeight="1" thickBot="1">
      <c r="A8" s="134" t="s">
        <v>4</v>
      </c>
      <c r="B8" s="135"/>
      <c r="C8" s="135"/>
      <c r="D8" s="136"/>
      <c r="E8" s="16"/>
      <c r="F8" s="146"/>
      <c r="G8" s="147"/>
      <c r="H8" s="147"/>
      <c r="I8" s="147"/>
      <c r="J8" s="148"/>
      <c r="K8" s="6"/>
      <c r="L8" s="144"/>
      <c r="M8" s="32"/>
    </row>
    <row r="9" spans="1:13" ht="14.1" customHeight="1" thickBot="1">
      <c r="A9" s="146" t="s">
        <v>894</v>
      </c>
      <c r="B9" s="147"/>
      <c r="C9" s="147"/>
      <c r="D9" s="148"/>
      <c r="E9" s="16"/>
      <c r="F9" s="146"/>
      <c r="G9" s="147"/>
      <c r="H9" s="147"/>
      <c r="I9" s="147"/>
      <c r="J9" s="148"/>
      <c r="K9" s="6"/>
      <c r="L9" s="145"/>
      <c r="M9" s="32"/>
    </row>
    <row r="10" spans="1:13" ht="14.1" customHeight="1" thickBot="1">
      <c r="A10" s="4"/>
      <c r="B10" s="4"/>
      <c r="C10" s="4"/>
      <c r="D10" s="16"/>
      <c r="E10" s="16"/>
      <c r="F10" s="4"/>
      <c r="G10" s="4"/>
      <c r="H10" s="4"/>
      <c r="I10" s="4"/>
      <c r="J10" s="4"/>
      <c r="K10" s="6"/>
      <c r="L10" s="6"/>
      <c r="M10" s="32"/>
    </row>
    <row r="11" spans="1:13" ht="14.1" customHeight="1" thickBot="1">
      <c r="A11" s="134" t="s">
        <v>5</v>
      </c>
      <c r="B11" s="135"/>
      <c r="C11" s="135"/>
      <c r="D11" s="136"/>
      <c r="E11" s="16"/>
      <c r="F11" s="134" t="s">
        <v>6</v>
      </c>
      <c r="G11" s="135"/>
      <c r="H11" s="136"/>
      <c r="I11" s="2" t="s">
        <v>7</v>
      </c>
      <c r="J11" s="35">
        <f>IF((COUNTIF($A$13:$A$30,"=GAM 200")+COUNTIF($A$13:$A$30,"=GAM 205")+COUNTIF($A$13:$A$30,"=GAM 250")+COUNTIF($A$13:$A$30,"=GAM 255")-COUNTIFS($A$13:$A$30,"=GAM 300")-COUNTIF($A$13:$A$30,"=GAM 302")-COUNTIF($A$13:$A$30,"=GAM 350")-COUNTIF($A$13:$A$30,"=GAM 352")-COUNTIF($A$13:$A$30,"=GAM 400")-COUNTIF($A$13:$A$30,"=GAM 450")-COUNTIF($A$13:$A$30,"=GAM 541")-COUNTIF($A$13:$A$30,"=GAM 550")-COUNTIF($A$13:$A$30,"=GAM 551")) &gt;= 0, 0.1, 0.15)</f>
        <v>0.1</v>
      </c>
      <c r="K11" s="6"/>
      <c r="L11" s="28"/>
      <c r="M11" s="32"/>
    </row>
    <row r="12" spans="1:13" ht="14.1" customHeight="1" thickBot="1">
      <c r="A12" s="36" t="s">
        <v>9</v>
      </c>
      <c r="B12" s="36" t="s">
        <v>10</v>
      </c>
      <c r="C12" s="37" t="s">
        <v>11</v>
      </c>
      <c r="D12" s="37" t="s">
        <v>12</v>
      </c>
      <c r="E12" s="38"/>
      <c r="F12" s="39" t="s">
        <v>13</v>
      </c>
      <c r="G12" s="83"/>
      <c r="H12" s="6"/>
      <c r="I12" s="13">
        <f>SUMPRODUCT(($A$13:$A$30="GAM 200")*($D$13:$D$30=""))+SUMPRODUCT(($A$13:$A$30="GAM 205")*($D$13:$D$30=""))+SUMPRODUCT(($A$13:$A$30="GAM 250")*($D$13:$D$30=""))+SUMPRODUCT(($A$13:$A$30="GAM 255")*($D$13:$D$30=""))+SUMPRODUCT(($A$13:$A$30="GAM 300")*($D$13:$D$30=""))+SUMPRODUCT(($A$13:$A$30="GAM 302")*($D$13:$D$30=""))+SUMPRODUCT(($A$13:$A$30="GAM 350")*($D$13:$D$30=""))+SUMPRODUCT(($A$13:$A$30="GAM 352")*($D$13:$D$30=""))+SUMPRODUCT(($A$13:$A$30="GAM 400")*($D$13:$D$30=""))+SUMPRODUCT(($A$13:$A$30="GAM 450")*($D$13:$D$30=""))+SUMPRODUCT(($A$13:$A$30="GAM 541")*($D$13:$D$30=""))+SUMPRODUCT(($A$13:$A$30="GAM 550")*($D$13:$D$30=""))+SUMPRODUCT(($A$13:$A$30="GAM 551")*($D$13:$D$30=""))+SUMPRODUCT(($A$13:$A$30="PRJ 402")*($D$13:$D$30=""))+SUMPRODUCT(($A$13:$A$30="PRJ 452")*($D$13:$D$30=""))+SUMPRODUCT(($A$13:$A$30="GAM 200")*($D$13:$D$30="(full)"))+SUMPRODUCT(($A$13:$A$30="GAM 205")*($D$13:$D$30="(full)"))+SUMPRODUCT(($A$13:$A$30="GAM 250")*($D$13:$D$30="(full)"))+SUMPRODUCT(($A$13:$A$30="GAM 255")*($D$13:$D$30="(full)"))+SUMPRODUCT(($A$13:$A$30="GAM 300")*($D$13:$D$30="(full)"))+SUMPRODUCT(($A$13:$A$30="GAM 302")*($D$13:$D$30="(full)"))+SUMPRODUCT(($A$13:$A$30="GAM 350")*($D$13:$D$30="(full)"))+SUMPRODUCT(($A$13:$A$30="GAM 352")*($D$13:$D$30="(full)"))+SUMPRODUCT(($A$13:$A$30="GAM 400")*($D$13:$D$30="(full)"))+SUMPRODUCT(($A$13:$A$30="GAM 450")*($D$13:$D$30="(full)"))+SUMPRODUCT(($A$13:$A$30="GAM 541")*($D$13:$D$30="(full)"))+SUMPRODUCT(($A$13:$A$30="GAM 550")*($D$13:$D$30="(full)"))+SUMPRODUCT(($A$13:$A$30="GAM 551")*($D$13:$D$30="(full)"))+SUMPRODUCT(($A$13:$A$30="PRJ 402")*($D$13:$D$30="(full)"))+SUMPRODUCT(($A$13:$A$30="PRJ 452")*($D$13:$D$30="(full)"))</f>
        <v>5</v>
      </c>
      <c r="J12" s="40">
        <f>-I12*0.02</f>
        <v>-0.1</v>
      </c>
      <c r="K12" s="6"/>
      <c r="L12" s="143" t="s">
        <v>8</v>
      </c>
      <c r="M12" s="32"/>
    </row>
    <row r="13" spans="1:13" ht="14.1" customHeight="1" thickBot="1">
      <c r="A13" s="41" t="s">
        <v>881</v>
      </c>
      <c r="B13" s="41" t="s">
        <v>883</v>
      </c>
      <c r="C13" s="42" t="s">
        <v>884</v>
      </c>
      <c r="D13" s="43"/>
      <c r="E13" s="6"/>
      <c r="F13" s="39" t="s">
        <v>14</v>
      </c>
      <c r="G13" s="83"/>
      <c r="H13" s="6"/>
      <c r="I13" s="13">
        <f>SUMPRODUCT(($A$13:$A$30="GAM 200")*($D$13:$D$30="(partial)"))+SUMPRODUCT(($A$13:$A$30="GAM 205")*($D$13:$D$30="(partial)"))+SUMPRODUCT(($A$13:$A$30="GAM 250")*($D$13:$D$30="(partial)"))+SUMPRODUCT(($A$13:$A$30="GAM 255")*($D$13:$D$30="(partial)"))+SUMPRODUCT(($A$13:$A$30="GAM 300")*($D$13:$D$30="(partial)"))+SUMPRODUCT(($A$13:$A$30="GAM 302")*($D$13:$D$30="(partial)"))+SUMPRODUCT(($A$13:$A$30="GAM 350")*($D$13:$D$30="(partial)"))+SUMPRODUCT(($A$13:$A$30="GAM 352")*($D$13:$D$30="(partial)"))+SUMPRODUCT(($A$13:$A$30="GAM 400")*($D$13:$D$30="(partial)"))+SUMPRODUCT(($A$13:$A$30="GAM 450")*($D$13:$D$30="(partial)"))+SUMPRODUCT(($A$13:$A$30="GAM 541")*($D$13:$D$30="(partial)"))+SUMPRODUCT(($A$13:$A$30="GAM 550")*($D$13:$D$30="(partial)"))+SUMPRODUCT(($A$13:$A$30="GAM 551")*($D$13:$D$30="(partial)"))+SUMPRODUCT(($A$13:$A$30="PRJ 402")*($D$13:$D$30="(partial)"))+SUMPRODUCT(($A$13:$A$30="PRJ 452")*($D$13:$D$30="(partial)"))+SUMPRODUCT(($A$13:$A$30="CG 310")*($D$13:$D$30=""))+SUMPRODUCT(($A$13:$A$30="CG 311")*($D$13:$D$30=""))+SUMPRODUCT(($A$13:$A$30="GAT 399")*($D$13:$D$30=""))+SUMPRODUCT(($A$13:$A$30="OTHER")*($D$13:$D$30=""))++SUMPRODUCT(($A$13:$A$30="CG 310")*($D$13:$D$30="(full)"))+SUMPRODUCT(($A$13:$A$30="CG 311")*($D$13:$D$30="(full)"))+SUMPRODUCT(($A$13:$A$30="GAT 399")*($D$13:$D$30="(full)"))+SUMPRODUCT(($A$13:$A$30="OTHER")*($D$13:$D$30="(full)"))</f>
        <v>0</v>
      </c>
      <c r="J13" s="40">
        <f>-I13*0.01</f>
        <v>0</v>
      </c>
      <c r="K13" s="44"/>
      <c r="L13" s="144"/>
      <c r="M13" s="45"/>
    </row>
    <row r="14" spans="1:13" ht="14.1" customHeight="1" thickBot="1">
      <c r="A14" s="41" t="s">
        <v>881</v>
      </c>
      <c r="B14" s="41" t="s">
        <v>883</v>
      </c>
      <c r="C14" s="42" t="s">
        <v>886</v>
      </c>
      <c r="D14" s="43"/>
      <c r="E14" s="6"/>
      <c r="F14" s="46" t="s">
        <v>15</v>
      </c>
      <c r="G14" s="85"/>
      <c r="H14" s="47"/>
      <c r="I14" s="14">
        <f>COUNTA($A$13:$A$30)-I12-I13</f>
        <v>0</v>
      </c>
      <c r="J14" s="48">
        <v>0</v>
      </c>
      <c r="K14" s="12"/>
      <c r="L14" s="145"/>
      <c r="M14" s="49"/>
    </row>
    <row r="15" spans="1:13" ht="14.1" customHeight="1" thickBot="1">
      <c r="A15" s="41" t="s">
        <v>881</v>
      </c>
      <c r="B15" s="41" t="s">
        <v>883</v>
      </c>
      <c r="C15" s="42" t="s">
        <v>885</v>
      </c>
      <c r="D15" s="43"/>
      <c r="E15" s="6"/>
      <c r="F15" s="6"/>
      <c r="G15" s="84"/>
      <c r="H15" s="6"/>
      <c r="I15" s="15" t="s">
        <v>16</v>
      </c>
      <c r="J15" s="50">
        <f>SUM(J11:J14)</f>
        <v>0</v>
      </c>
      <c r="K15" s="12"/>
      <c r="L15" s="49"/>
      <c r="M15" s="49"/>
    </row>
    <row r="16" spans="1:13" ht="14.1" customHeight="1" thickBot="1">
      <c r="A16" s="41" t="s">
        <v>881</v>
      </c>
      <c r="B16" s="41" t="s">
        <v>887</v>
      </c>
      <c r="C16" s="42" t="s">
        <v>888</v>
      </c>
      <c r="D16" s="43"/>
      <c r="E16" s="6"/>
      <c r="F16" s="6"/>
      <c r="G16" s="84"/>
      <c r="H16" s="6"/>
      <c r="I16" s="6"/>
      <c r="J16" s="6"/>
      <c r="K16" s="12"/>
      <c r="L16" s="49"/>
      <c r="M16" s="49"/>
    </row>
    <row r="17" spans="1:13" ht="14.1" customHeight="1" thickBot="1">
      <c r="A17" s="41" t="s">
        <v>881</v>
      </c>
      <c r="B17" s="41" t="s">
        <v>882</v>
      </c>
      <c r="C17" s="42" t="s">
        <v>889</v>
      </c>
      <c r="D17" s="43"/>
      <c r="E17" s="6"/>
      <c r="F17" s="134" t="s">
        <v>17</v>
      </c>
      <c r="G17" s="135"/>
      <c r="H17" s="136"/>
      <c r="I17" s="2"/>
      <c r="J17" s="35">
        <v>0.75</v>
      </c>
      <c r="K17" s="6"/>
      <c r="L17" s="29"/>
      <c r="M17" s="49"/>
    </row>
    <row r="18" spans="1:13" ht="14.1" customHeight="1" thickBot="1">
      <c r="A18" s="41"/>
      <c r="B18" s="41"/>
      <c r="C18" s="42"/>
      <c r="D18" s="43"/>
      <c r="E18" s="6"/>
      <c r="F18" s="39" t="s">
        <v>19</v>
      </c>
      <c r="G18" s="122" t="s">
        <v>20</v>
      </c>
      <c r="H18" s="123"/>
      <c r="I18" s="124"/>
      <c r="J18" s="40">
        <f>IF(LEFT(G18,6)="Entire",0,IF(LEFT(G18,6)="Custom",-0.05,-0.1))</f>
        <v>0</v>
      </c>
      <c r="K18" s="51"/>
      <c r="L18" s="143" t="s">
        <v>18</v>
      </c>
      <c r="M18" s="32"/>
    </row>
    <row r="19" spans="1:13" ht="14.1" customHeight="1" thickBot="1">
      <c r="A19" s="41"/>
      <c r="B19" s="41"/>
      <c r="C19" s="42"/>
      <c r="D19" s="43"/>
      <c r="E19" s="6"/>
      <c r="F19" s="46" t="s">
        <v>21</v>
      </c>
      <c r="G19" s="125" t="s">
        <v>22</v>
      </c>
      <c r="H19" s="126"/>
      <c r="I19" s="127"/>
      <c r="J19" s="48">
        <f>IF(G19="2D Graphics and 2D Gameplay",IF(J11=0.15,-0.05,0),IF(G19="3D Graphics but 2D Gameplay",IF(J11=0.15,-0.02,-0.3),IF(J11=0.15,0,-0.3)))</f>
        <v>0</v>
      </c>
      <c r="K19" s="6"/>
      <c r="L19" s="145"/>
      <c r="M19" s="32"/>
    </row>
    <row r="20" spans="1:13" ht="14.1" customHeight="1" thickBot="1">
      <c r="A20" s="41"/>
      <c r="B20" s="41"/>
      <c r="C20" s="42"/>
      <c r="D20" s="43"/>
      <c r="E20" s="6"/>
      <c r="F20" s="6"/>
      <c r="G20" s="84"/>
      <c r="H20" s="6"/>
      <c r="I20" s="15" t="s">
        <v>16</v>
      </c>
      <c r="J20" s="50">
        <f>SUM(J17:J19)</f>
        <v>0.75</v>
      </c>
      <c r="K20" s="6"/>
      <c r="L20" s="6"/>
      <c r="M20" s="32"/>
    </row>
    <row r="21" spans="1:13" ht="14.1" customHeight="1" thickBot="1">
      <c r="A21" s="41"/>
      <c r="B21" s="41"/>
      <c r="C21" s="42"/>
      <c r="D21" s="43"/>
      <c r="E21" s="6"/>
      <c r="F21" s="94"/>
      <c r="G21" s="94"/>
      <c r="H21" s="52"/>
      <c r="I21" s="26"/>
      <c r="J21" s="26"/>
      <c r="K21" s="6"/>
      <c r="L21" s="6"/>
      <c r="M21" s="32"/>
    </row>
    <row r="22" spans="1:13" ht="14.1" customHeight="1" thickBot="1">
      <c r="A22" s="41"/>
      <c r="B22" s="41"/>
      <c r="C22" s="42"/>
      <c r="D22" s="43"/>
      <c r="E22" s="6"/>
      <c r="F22" s="130" t="s">
        <v>846</v>
      </c>
      <c r="G22" s="128">
        <f>'Project Grade'!$G$3</f>
        <v>0.75</v>
      </c>
      <c r="H22" s="121"/>
      <c r="I22" s="30" t="s">
        <v>23</v>
      </c>
      <c r="J22" s="132">
        <f>J20+J15</f>
        <v>0.75</v>
      </c>
      <c r="K22" s="6"/>
      <c r="L22" s="149" t="s">
        <v>25</v>
      </c>
      <c r="M22" s="32"/>
    </row>
    <row r="23" spans="1:13" ht="14.1" customHeight="1" thickBot="1">
      <c r="A23" s="41"/>
      <c r="B23" s="41"/>
      <c r="C23" s="42"/>
      <c r="D23" s="43"/>
      <c r="E23" s="6"/>
      <c r="F23" s="131"/>
      <c r="G23" s="129"/>
      <c r="H23" s="121"/>
      <c r="I23" s="31" t="s">
        <v>24</v>
      </c>
      <c r="J23" s="133"/>
      <c r="K23" s="6"/>
      <c r="L23" s="150"/>
      <c r="M23" s="32"/>
    </row>
    <row r="24" spans="1:13" ht="14.1" customHeight="1" thickBot="1">
      <c r="A24" s="41"/>
      <c r="B24" s="41"/>
      <c r="C24" s="42"/>
      <c r="D24" s="43"/>
      <c r="E24" s="6"/>
      <c r="F24" s="94"/>
      <c r="G24" s="94"/>
      <c r="H24" s="52"/>
      <c r="I24" s="52"/>
      <c r="J24" s="52"/>
      <c r="K24" s="6"/>
      <c r="L24" s="6"/>
      <c r="M24" s="32"/>
    </row>
    <row r="25" spans="1:13" ht="14.1" customHeight="1" thickBot="1">
      <c r="A25" s="41"/>
      <c r="B25" s="41"/>
      <c r="C25" s="42"/>
      <c r="D25" s="43"/>
      <c r="E25" s="6"/>
      <c r="F25" s="159" t="s">
        <v>738</v>
      </c>
      <c r="G25" s="160"/>
      <c r="H25" s="160"/>
      <c r="I25" s="160"/>
      <c r="J25" s="161"/>
      <c r="K25" s="6"/>
      <c r="L25" s="6"/>
      <c r="M25" s="32"/>
    </row>
    <row r="26" spans="1:13" ht="14.1" customHeight="1" thickBot="1">
      <c r="A26" s="41"/>
      <c r="B26" s="41"/>
      <c r="C26" s="42"/>
      <c r="D26" s="43"/>
      <c r="E26" s="16"/>
      <c r="F26" s="162"/>
      <c r="G26" s="163"/>
      <c r="H26" s="163"/>
      <c r="I26" s="163"/>
      <c r="J26" s="164"/>
      <c r="K26" s="6"/>
      <c r="L26" s="6"/>
      <c r="M26" s="32"/>
    </row>
    <row r="27" spans="1:13" ht="14.1" customHeight="1" thickBot="1">
      <c r="A27" s="41"/>
      <c r="B27" s="41"/>
      <c r="C27" s="42"/>
      <c r="D27" s="43"/>
      <c r="E27" s="16"/>
      <c r="F27" s="94"/>
      <c r="G27" s="94"/>
      <c r="H27" s="94"/>
      <c r="I27" s="94"/>
      <c r="J27" s="94"/>
      <c r="K27" s="6"/>
      <c r="L27" s="6"/>
      <c r="M27" s="32"/>
    </row>
    <row r="28" spans="1:13" ht="14.1" customHeight="1" thickBot="1">
      <c r="A28" s="41"/>
      <c r="B28" s="41"/>
      <c r="C28" s="42"/>
      <c r="D28" s="43"/>
      <c r="E28" s="16"/>
      <c r="F28" s="158" t="s">
        <v>26</v>
      </c>
      <c r="G28" s="158"/>
      <c r="H28" s="158"/>
      <c r="I28" s="158"/>
      <c r="J28" s="158"/>
      <c r="K28" s="6"/>
      <c r="L28" s="6"/>
      <c r="M28" s="32"/>
    </row>
    <row r="29" spans="1:13" ht="14.1" customHeight="1" thickBot="1">
      <c r="A29" s="41"/>
      <c r="B29" s="41"/>
      <c r="C29" s="42"/>
      <c r="D29" s="43"/>
      <c r="E29" s="16"/>
      <c r="F29" s="155" t="s">
        <v>737</v>
      </c>
      <c r="G29" s="156"/>
      <c r="H29" s="156"/>
      <c r="I29" s="156"/>
      <c r="J29" s="157"/>
      <c r="K29" s="6"/>
      <c r="L29" s="6"/>
      <c r="M29" s="32"/>
    </row>
    <row r="30" spans="1:13" ht="14.1" customHeight="1" thickBot="1">
      <c r="A30" s="41"/>
      <c r="B30" s="41"/>
      <c r="C30" s="42"/>
      <c r="D30" s="43"/>
      <c r="E30" s="16"/>
      <c r="F30" s="155"/>
      <c r="G30" s="156"/>
      <c r="H30" s="156"/>
      <c r="I30" s="156"/>
      <c r="J30" s="157"/>
      <c r="K30" s="6"/>
      <c r="L30" s="6"/>
      <c r="M30" s="32"/>
    </row>
    <row r="31" spans="1:13" ht="14.1" customHeight="1" thickBot="1">
      <c r="A31" s="151" t="s">
        <v>28</v>
      </c>
      <c r="B31" s="152"/>
      <c r="C31" s="153" t="s">
        <v>890</v>
      </c>
      <c r="D31" s="154"/>
      <c r="E31" s="6"/>
      <c r="F31" s="125"/>
      <c r="G31" s="126"/>
      <c r="H31" s="126"/>
      <c r="I31" s="126"/>
      <c r="J31" s="127"/>
      <c r="K31" s="6"/>
      <c r="L31" s="6"/>
      <c r="M31" s="32"/>
    </row>
    <row r="32" spans="1:13" ht="14.1" customHeight="1">
      <c r="A32" s="16"/>
      <c r="B32" s="16"/>
      <c r="C32" s="16"/>
      <c r="D32" s="16"/>
      <c r="E32" s="16"/>
      <c r="F32" s="6"/>
      <c r="G32" s="84"/>
      <c r="H32" s="6"/>
      <c r="I32" s="15"/>
      <c r="J32" s="12"/>
      <c r="K32" s="6"/>
      <c r="L32" s="6"/>
      <c r="M32" s="32"/>
    </row>
    <row r="33" spans="1:10" ht="14.1" customHeight="1">
      <c r="A33" s="120" t="s">
        <v>858</v>
      </c>
      <c r="B33" s="120"/>
      <c r="C33" s="120"/>
      <c r="D33" s="120"/>
      <c r="E33" s="120"/>
      <c r="F33" s="120"/>
      <c r="G33" s="120"/>
      <c r="H33" s="120"/>
      <c r="I33" s="120"/>
      <c r="J33" s="120"/>
    </row>
    <row r="34" spans="1:10" ht="14.1" customHeight="1">
      <c r="A34" s="120"/>
      <c r="B34" s="120"/>
      <c r="C34" s="120"/>
      <c r="D34" s="120"/>
      <c r="E34" s="120"/>
      <c r="F34" s="120"/>
      <c r="G34" s="120"/>
      <c r="H34" s="120"/>
      <c r="I34" s="120"/>
      <c r="J34" s="120"/>
    </row>
  </sheetData>
  <mergeCells count="32">
    <mergeCell ref="L22:L23"/>
    <mergeCell ref="A31:B31"/>
    <mergeCell ref="C31:D31"/>
    <mergeCell ref="F29:J31"/>
    <mergeCell ref="F28:J28"/>
    <mergeCell ref="F25:J26"/>
    <mergeCell ref="L12:L14"/>
    <mergeCell ref="L18:L19"/>
    <mergeCell ref="A6:D6"/>
    <mergeCell ref="F6:J6"/>
    <mergeCell ref="F7:J7"/>
    <mergeCell ref="A8:D8"/>
    <mergeCell ref="F8:J8"/>
    <mergeCell ref="A9:D9"/>
    <mergeCell ref="F9:J9"/>
    <mergeCell ref="L6:L9"/>
    <mergeCell ref="A11:D11"/>
    <mergeCell ref="F11:H11"/>
    <mergeCell ref="F17:H17"/>
    <mergeCell ref="A1:D1"/>
    <mergeCell ref="F1:J1"/>
    <mergeCell ref="A2:D3"/>
    <mergeCell ref="F2:J3"/>
    <mergeCell ref="A5:D5"/>
    <mergeCell ref="F5:J5"/>
    <mergeCell ref="A33:J34"/>
    <mergeCell ref="H22:H23"/>
    <mergeCell ref="G18:I18"/>
    <mergeCell ref="G19:I19"/>
    <mergeCell ref="G22:G23"/>
    <mergeCell ref="F22:F23"/>
    <mergeCell ref="J22:J23"/>
  </mergeCells>
  <dataValidations count="9">
    <dataValidation type="list" allowBlank="1" showInputMessage="1" sqref="A6:D6">
      <formula1>"Keyboard Only, Mouse Only, Keyboard and Mouse, Gamepad, Kinect, Razor Hydra, Oculus Rift and Gamepad, Oculus Rift and Razor Hydra, Mobile/Tablet, Other (specify)"</formula1>
    </dataValidation>
    <dataValidation type="list" allowBlank="1" showInputMessage="1" sqref="A9:D9">
      <formula1>"Single Player, Two Players, Three Players, Four Players, Many Players, Single Player Networked, Two Players Networked, Three Players Networked, Four Players Networked, Many Players Networked"</formula1>
    </dataValidation>
    <dataValidation type="list" allowBlank="1" showInputMessage="1" sqref="F6:J9">
      <formula1>"Challenge, Accomplishment, Fellowship, Competition, Discovery, Fantasy, Drama, Expression, Creation, Sensation"</formula1>
    </dataValidation>
    <dataValidation type="list" allowBlank="1" showInputMessage="1" showErrorMessage="1" sqref="A13:A30">
      <formula1>"GAM 200, GAM 205, GAM 250, GAM 255, GAM 300, GAM 302, GAM 350, GAM 352, GAM 375, GAM 400, GAM 450, GAM 541, GAM 550, GAM 551, PRJ 402, PRJ 452, CG 310, CG 311, GAT 399, MUS 150, MUS 151, MUS 250, MUS 251, MUS 350, MUS 351, MUS 450, MUS 451, OTHER, NONE"</formula1>
    </dataValidation>
    <dataValidation type="list" allowBlank="1" showInputMessage="1" showErrorMessage="1" sqref="B13:B30">
      <formula1>"RTIS, BSCE, BSCS, BSESD, BSGD, BAGD, BAMSD, BFA, MSCS, MFA"</formula1>
    </dataValidation>
    <dataValidation type="list" allowBlank="1" showInputMessage="1" showErrorMessage="1" sqref="D14:D30">
      <formula1>"(full), (partial), (unofficial)"</formula1>
    </dataValidation>
    <dataValidation type="list" allowBlank="1" showInputMessage="1" showErrorMessage="1" sqref="D13">
      <formula1>"(full), (partial), (free), (unofficial)"</formula1>
    </dataValidation>
    <dataValidation type="list" showInputMessage="1" showErrorMessage="1" sqref="G18">
      <formula1>"Entirely Custom, Custom (except for physics), Zero Engine, Unity, Unreal, Flash"</formula1>
    </dataValidation>
    <dataValidation type="list" allowBlank="1" showInputMessage="1" showErrorMessage="1" sqref="G19">
      <formula1>"2D Graphics and 2D Gameplay, 3D Graphics but 2D Gameplay, 3D Graphics and 3D Gameplay"</formula1>
    </dataValidation>
  </dataValidations>
  <hyperlinks>
    <hyperlink ref="C31"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election activeCell="L33" sqref="L33"/>
    </sheetView>
  </sheetViews>
  <sheetFormatPr defaultColWidth="10.875" defaultRowHeight="14.1" customHeight="1"/>
  <cols>
    <col min="1" max="1" width="29" style="33" customWidth="1"/>
    <col min="2" max="2" width="6.5" style="33" customWidth="1"/>
    <col min="3" max="3" width="2.375" style="33" customWidth="1"/>
    <col min="4" max="4" width="4.875" style="33" customWidth="1"/>
    <col min="5" max="5" width="9.625" style="33" customWidth="1"/>
    <col min="6" max="6" width="2.375" style="33" customWidth="1"/>
    <col min="7" max="7" width="4.875" style="33" customWidth="1"/>
    <col min="8" max="8" width="9.625" style="33" customWidth="1"/>
    <col min="9" max="9" width="2.375" style="33" customWidth="1"/>
    <col min="10" max="10" width="24" style="33" customWidth="1"/>
    <col min="11" max="16384" width="10.875" style="33"/>
  </cols>
  <sheetData>
    <row r="1" spans="1:10" ht="18" customHeight="1" thickBot="1">
      <c r="A1" s="167" t="s">
        <v>845</v>
      </c>
      <c r="B1" s="168"/>
      <c r="C1" s="114"/>
      <c r="D1" s="178" t="s">
        <v>740</v>
      </c>
      <c r="E1" s="179"/>
      <c r="F1" s="70"/>
      <c r="G1" s="178" t="s">
        <v>741</v>
      </c>
      <c r="H1" s="179"/>
    </row>
    <row r="2" spans="1:10" ht="18" customHeight="1" thickBot="1">
      <c r="A2" s="167"/>
      <c r="B2" s="168"/>
      <c r="C2" s="114"/>
      <c r="D2" s="180" t="s">
        <v>634</v>
      </c>
      <c r="E2" s="181"/>
      <c r="F2" s="70"/>
      <c r="G2" s="180" t="s">
        <v>634</v>
      </c>
      <c r="H2" s="181"/>
      <c r="J2" s="72" t="s">
        <v>642</v>
      </c>
    </row>
    <row r="3" spans="1:10" ht="23.1" customHeight="1" thickBot="1">
      <c r="A3" s="167"/>
      <c r="B3" s="168"/>
      <c r="C3" s="115"/>
      <c r="D3" s="182">
        <f>MAX(0,MIN(1,IF(($A$6+$D$6) &lt;= 0.95, ROUND($A$6+$D$6,2), FLOOR((0.95+($A$6+$D$6-0.95)/5),0.01))))</f>
        <v>0</v>
      </c>
      <c r="E3" s="183"/>
      <c r="F3" s="71"/>
      <c r="G3" s="182">
        <f>MAX(0,MIN(1,IF(($A$6+$G$6+J3) &lt;= 0.95, ROUND($A$6+$G$6+J3,2), FLOOR((0.95+($A$6+$G$6+J3-0.95)/5),0.01))))</f>
        <v>0.75</v>
      </c>
      <c r="H3" s="183"/>
      <c r="J3" s="116">
        <f>IF(J6 &gt; 0.06, 0, 0.03-J6/2)</f>
        <v>0</v>
      </c>
    </row>
    <row r="4" spans="1:10" ht="14.1" customHeight="1" thickBot="1">
      <c r="A4" s="3"/>
      <c r="B4" s="11"/>
      <c r="C4" s="25"/>
      <c r="D4" s="25"/>
      <c r="E4" s="25"/>
      <c r="F4" s="11"/>
      <c r="G4" s="25"/>
      <c r="H4" s="25"/>
      <c r="J4" s="11"/>
    </row>
    <row r="5" spans="1:10" ht="14.1" customHeight="1" thickBot="1">
      <c r="A5" s="169" t="s">
        <v>635</v>
      </c>
      <c r="B5" s="170"/>
      <c r="C5" s="25"/>
      <c r="D5" s="134" t="s">
        <v>735</v>
      </c>
      <c r="E5" s="136"/>
      <c r="F5" s="11"/>
      <c r="G5" s="134" t="s">
        <v>735</v>
      </c>
      <c r="H5" s="136"/>
      <c r="J5" s="72" t="s">
        <v>732</v>
      </c>
    </row>
    <row r="6" spans="1:10" ht="14.1" customHeight="1" thickBot="1">
      <c r="A6" s="171">
        <f>'Game Data'!$J$22+Submission!$E$16</f>
        <v>0.75</v>
      </c>
      <c r="B6" s="172"/>
      <c r="C6" s="103"/>
      <c r="D6" s="165">
        <f>E15+E24+E33+E42+E51+E60</f>
        <v>-0.86250000000000016</v>
      </c>
      <c r="E6" s="166"/>
      <c r="F6" s="11"/>
      <c r="G6" s="165">
        <f>H15+H24+H33+H42+H51+H60</f>
        <v>0</v>
      </c>
      <c r="H6" s="166"/>
      <c r="J6" s="75">
        <f>ABS($D$6-$G$6)</f>
        <v>0.86250000000000016</v>
      </c>
    </row>
    <row r="7" spans="1:10" ht="14.1" customHeight="1" thickBot="1">
      <c r="A7" s="3"/>
      <c r="B7" s="11"/>
      <c r="C7" s="103"/>
      <c r="D7" s="174" t="s">
        <v>74</v>
      </c>
      <c r="E7" s="174"/>
      <c r="F7" s="11"/>
      <c r="G7" s="174" t="s">
        <v>75</v>
      </c>
      <c r="H7" s="174"/>
      <c r="J7" s="74"/>
    </row>
    <row r="8" spans="1:10" ht="14.1" customHeight="1" thickBot="1">
      <c r="A8" s="1" t="s">
        <v>636</v>
      </c>
      <c r="B8" s="23" t="s">
        <v>637</v>
      </c>
      <c r="C8" s="102"/>
      <c r="D8" s="104" t="s">
        <v>7</v>
      </c>
      <c r="E8" s="105" t="s">
        <v>32</v>
      </c>
      <c r="F8" s="102"/>
      <c r="G8" s="104" t="s">
        <v>7</v>
      </c>
      <c r="H8" s="105" t="s">
        <v>32</v>
      </c>
      <c r="J8" s="175" t="s">
        <v>729</v>
      </c>
    </row>
    <row r="9" spans="1:10" ht="14.1" customHeight="1">
      <c r="A9" s="53" t="str">
        <f>"Missing Required TCRs (out of "&amp;COUNTIF(TCRs!$A$10:'TCRs'!$A$249,"Required")&amp;")"</f>
        <v>Missing Required TCRs (out of 27)</v>
      </c>
      <c r="B9" s="109">
        <v>-0.1</v>
      </c>
      <c r="C9" s="95"/>
      <c r="D9" s="98">
        <f>TCRs!$E$2</f>
        <v>4</v>
      </c>
      <c r="E9" s="106">
        <f t="shared" ref="E9:E14" si="0">B9*D9</f>
        <v>-0.4</v>
      </c>
      <c r="F9" s="103"/>
      <c r="G9" s="98">
        <f>TCRs!$F$2</f>
        <v>0</v>
      </c>
      <c r="H9" s="106">
        <f t="shared" ref="H9:H14" si="1">$B9*G9</f>
        <v>0</v>
      </c>
      <c r="J9" s="176"/>
    </row>
    <row r="10" spans="1:10" ht="14.1" customHeight="1" thickBot="1">
      <c r="A10" s="9" t="str">
        <f>"Missing Basic TCRs (out of "&amp;COUNTIF(TCRs!$A$10:'TCRs'!$A$249,"Basic")&amp;")"</f>
        <v>Missing Basic TCRs (out of 40)</v>
      </c>
      <c r="B10" s="110">
        <v>-0.02</v>
      </c>
      <c r="C10" s="95"/>
      <c r="D10" s="99">
        <f>TCRs!$E$3</f>
        <v>22</v>
      </c>
      <c r="E10" s="107">
        <f t="shared" si="0"/>
        <v>-0.44</v>
      </c>
      <c r="F10" s="103"/>
      <c r="G10" s="99">
        <f>TCRs!$F$3</f>
        <v>0</v>
      </c>
      <c r="H10" s="107">
        <f t="shared" si="1"/>
        <v>0</v>
      </c>
      <c r="J10" s="177"/>
    </row>
    <row r="11" spans="1:10" ht="14.1" customHeight="1" thickBot="1">
      <c r="A11" s="9" t="str">
        <f>"Missing Intermediate TCRs (out of "&amp;COUNTIF(TCRs!$A$10:'TCRs'!$A$249,"Intermediate")&amp;")"</f>
        <v>Missing Intermediate TCRs (out of 9)</v>
      </c>
      <c r="B11" s="110">
        <v>-0.01</v>
      </c>
      <c r="C11" s="95"/>
      <c r="D11" s="99">
        <f>TCRs!$E$4</f>
        <v>3</v>
      </c>
      <c r="E11" s="107">
        <f t="shared" si="0"/>
        <v>-0.03</v>
      </c>
      <c r="F11" s="103"/>
      <c r="G11" s="99">
        <f>TCRs!$F$4</f>
        <v>0</v>
      </c>
      <c r="H11" s="107">
        <f t="shared" si="1"/>
        <v>0</v>
      </c>
      <c r="J11" s="92"/>
    </row>
    <row r="12" spans="1:10" ht="14.1" customHeight="1">
      <c r="A12" s="9" t="str">
        <f>"Completed Advanced TCRs (out of "&amp;COUNTIF(TCRs!$A$10:'TCRs'!$A$249,"Advanced")&amp;")"</f>
        <v>Completed Advanced TCRs (out of 19)</v>
      </c>
      <c r="B12" s="112">
        <v>2.5000000000000001E-3</v>
      </c>
      <c r="C12" s="96"/>
      <c r="D12" s="99">
        <f>TCRs!$E$7</f>
        <v>3</v>
      </c>
      <c r="E12" s="107">
        <f t="shared" si="0"/>
        <v>7.4999999999999997E-3</v>
      </c>
      <c r="F12" s="103"/>
      <c r="G12" s="99">
        <f>TCRs!$F$7</f>
        <v>0</v>
      </c>
      <c r="H12" s="107">
        <f t="shared" si="1"/>
        <v>0</v>
      </c>
      <c r="J12" s="93" t="s">
        <v>730</v>
      </c>
    </row>
    <row r="13" spans="1:10" ht="14.1" customHeight="1">
      <c r="A13" s="9" t="str">
        <f>"Completed Professional TCRs (out of "&amp;COUNTIF(TCRs!$A$10:'TCRs'!$A$249,"Professional")&amp;")"</f>
        <v>Completed Professional TCRs (out of 5)</v>
      </c>
      <c r="B13" s="111">
        <v>5.0000000000000001E-3</v>
      </c>
      <c r="C13" s="97"/>
      <c r="D13" s="99">
        <f>TCRs!$E$8</f>
        <v>0</v>
      </c>
      <c r="E13" s="107">
        <f t="shared" si="0"/>
        <v>0</v>
      </c>
      <c r="F13" s="103"/>
      <c r="G13" s="99">
        <f>TCRs!$F$8</f>
        <v>0</v>
      </c>
      <c r="H13" s="107">
        <f t="shared" si="1"/>
        <v>0</v>
      </c>
      <c r="J13" s="184" t="s">
        <v>731</v>
      </c>
    </row>
    <row r="14" spans="1:10" ht="14.1" customHeight="1" thickBot="1">
      <c r="A14" s="10" t="str">
        <f>"Completed Exceptional TCRs (out of "&amp;COUNTIF(TCRs!$A$10:'TCRs'!$A$249,"Exceptional")&amp;")"</f>
        <v>Completed Exceptional TCRs (out of 2)</v>
      </c>
      <c r="B14" s="113">
        <v>0.01</v>
      </c>
      <c r="C14" s="95"/>
      <c r="D14" s="100">
        <f>TCRs!$E$9</f>
        <v>0</v>
      </c>
      <c r="E14" s="108">
        <f t="shared" si="0"/>
        <v>0</v>
      </c>
      <c r="F14" s="103"/>
      <c r="G14" s="100">
        <f>TCRs!$F$9</f>
        <v>0</v>
      </c>
      <c r="H14" s="108">
        <f t="shared" si="1"/>
        <v>0</v>
      </c>
      <c r="J14" s="184"/>
    </row>
    <row r="15" spans="1:10" ht="14.1" customHeight="1">
      <c r="A15" s="3"/>
      <c r="B15" s="11"/>
      <c r="C15" s="103"/>
      <c r="D15" s="73" t="s">
        <v>16</v>
      </c>
      <c r="E15" s="101">
        <f>SUM(E9:E14)</f>
        <v>-0.86250000000000016</v>
      </c>
      <c r="F15" s="103"/>
      <c r="G15" s="73" t="s">
        <v>16</v>
      </c>
      <c r="H15" s="101">
        <f>SUM(H9:H14)</f>
        <v>0</v>
      </c>
      <c r="J15" s="184"/>
    </row>
    <row r="16" spans="1:10" ht="14.1" customHeight="1" thickBot="1">
      <c r="A16" s="3"/>
      <c r="B16" s="11"/>
      <c r="C16" s="103"/>
      <c r="D16" s="173" t="s">
        <v>74</v>
      </c>
      <c r="E16" s="173"/>
      <c r="F16" s="103"/>
      <c r="G16" s="173" t="s">
        <v>75</v>
      </c>
      <c r="H16" s="173"/>
      <c r="J16" s="184"/>
    </row>
    <row r="17" spans="1:10" ht="14.1" customHeight="1" thickBot="1">
      <c r="A17" s="1" t="s">
        <v>638</v>
      </c>
      <c r="B17" s="23" t="s">
        <v>637</v>
      </c>
      <c r="C17" s="102"/>
      <c r="D17" s="104" t="s">
        <v>7</v>
      </c>
      <c r="E17" s="105" t="s">
        <v>32</v>
      </c>
      <c r="F17" s="102"/>
      <c r="G17" s="104" t="s">
        <v>7</v>
      </c>
      <c r="H17" s="105" t="s">
        <v>32</v>
      </c>
      <c r="J17" s="184"/>
    </row>
    <row r="18" spans="1:10" ht="14.1" customHeight="1" thickBot="1">
      <c r="A18" s="53" t="str">
        <f>"Missing Required DCRs (out of "&amp;COUNTIF(DCRs!$A$10:'DCRs'!$A$234,"Required")&amp;")"</f>
        <v>Missing Required DCRs (out of 11)</v>
      </c>
      <c r="B18" s="109">
        <v>-0.1</v>
      </c>
      <c r="C18" s="95"/>
      <c r="D18" s="98">
        <f>DCRs!$E$2</f>
        <v>0</v>
      </c>
      <c r="E18" s="106">
        <f t="shared" ref="E18:E23" si="2">B18*D18</f>
        <v>0</v>
      </c>
      <c r="F18" s="103"/>
      <c r="G18" s="98">
        <f>DCRs!$F$2</f>
        <v>0</v>
      </c>
      <c r="H18" s="106">
        <f t="shared" ref="H18:H23" si="3">$B18*G18</f>
        <v>0</v>
      </c>
      <c r="J18" s="185"/>
    </row>
    <row r="19" spans="1:10" ht="14.1" customHeight="1" thickBot="1">
      <c r="A19" s="9" t="str">
        <f>"Missing Basic DCRs (out of "&amp;COUNTIF(DCRs!$A$10:'DCRs'!$A$234,"Basic")&amp;")"</f>
        <v>Missing Basic DCRs (out of 16)</v>
      </c>
      <c r="B19" s="110">
        <v>-0.02</v>
      </c>
      <c r="C19" s="95"/>
      <c r="D19" s="99">
        <f>DCRs!$E$3</f>
        <v>0</v>
      </c>
      <c r="E19" s="107">
        <f t="shared" si="2"/>
        <v>0</v>
      </c>
      <c r="F19" s="103"/>
      <c r="G19" s="99">
        <f>DCRs!$F$3</f>
        <v>0</v>
      </c>
      <c r="H19" s="107">
        <f t="shared" si="3"/>
        <v>0</v>
      </c>
    </row>
    <row r="20" spans="1:10" ht="14.1" customHeight="1">
      <c r="A20" s="9" t="str">
        <f>"Missing Intermediate DCRs (out of "&amp;COUNTIF(DCRs!$A$10:'DCRs'!$A$234,"Intermediate")&amp;")"</f>
        <v>Missing Intermediate DCRs (out of 5)</v>
      </c>
      <c r="B20" s="110">
        <v>-0.01</v>
      </c>
      <c r="C20" s="95"/>
      <c r="D20" s="99">
        <f>DCRs!$E$4</f>
        <v>0</v>
      </c>
      <c r="E20" s="107">
        <f t="shared" si="2"/>
        <v>0</v>
      </c>
      <c r="F20" s="103"/>
      <c r="G20" s="99">
        <f>DCRs!$F$4</f>
        <v>0</v>
      </c>
      <c r="H20" s="107">
        <f t="shared" si="3"/>
        <v>0</v>
      </c>
      <c r="J20" s="76" t="s">
        <v>650</v>
      </c>
    </row>
    <row r="21" spans="1:10" ht="14.1" customHeight="1">
      <c r="A21" s="9" t="str">
        <f>"Completed Advanced DCRs (out of "&amp;COUNTIF(DCRs!$A$10:'DCRs'!$A$234,"Advanced")&amp;")"</f>
        <v>Completed Advanced DCRs (out of 14)</v>
      </c>
      <c r="B21" s="111">
        <v>5.0000000000000001E-3</v>
      </c>
      <c r="C21" s="96"/>
      <c r="D21" s="99">
        <f>DCRs!$E$7</f>
        <v>0</v>
      </c>
      <c r="E21" s="107">
        <f t="shared" si="2"/>
        <v>0</v>
      </c>
      <c r="F21" s="103"/>
      <c r="G21" s="99">
        <f>DCRs!$F$7</f>
        <v>0</v>
      </c>
      <c r="H21" s="107">
        <f t="shared" si="3"/>
        <v>0</v>
      </c>
      <c r="J21" s="78" t="s">
        <v>643</v>
      </c>
    </row>
    <row r="22" spans="1:10" ht="14.1" customHeight="1">
      <c r="A22" s="9" t="str">
        <f>"Completed Professional DCRs (out of "&amp;COUNTIF(DCRs!$A$10:'DCRs'!$A$234,"Professional")&amp;")"</f>
        <v>Completed Professional DCRs (out of 14)</v>
      </c>
      <c r="B22" s="112">
        <v>7.4999999999999997E-3</v>
      </c>
      <c r="C22" s="97"/>
      <c r="D22" s="99">
        <f>DCRs!$E$8</f>
        <v>0</v>
      </c>
      <c r="E22" s="107">
        <f t="shared" si="2"/>
        <v>0</v>
      </c>
      <c r="F22" s="103"/>
      <c r="G22" s="99">
        <f>DCRs!$F$8</f>
        <v>0</v>
      </c>
      <c r="H22" s="107">
        <f t="shared" si="3"/>
        <v>0</v>
      </c>
      <c r="J22" s="78" t="s">
        <v>644</v>
      </c>
    </row>
    <row r="23" spans="1:10" ht="14.1" customHeight="1" thickBot="1">
      <c r="A23" s="10" t="str">
        <f>"Completed Exceptional DCRs (out of "&amp;COUNTIF(DCRs!$A$10:'DCRs'!$A$234,"Exceptional")&amp;")"</f>
        <v>Completed Exceptional DCRs (out of 14)</v>
      </c>
      <c r="B23" s="113">
        <v>0.01</v>
      </c>
      <c r="C23" s="95"/>
      <c r="D23" s="100">
        <f>DCRs!$E$9</f>
        <v>0</v>
      </c>
      <c r="E23" s="108">
        <f t="shared" si="2"/>
        <v>0</v>
      </c>
      <c r="F23" s="103"/>
      <c r="G23" s="100">
        <f>DCRs!$F$9</f>
        <v>0</v>
      </c>
      <c r="H23" s="108">
        <f t="shared" si="3"/>
        <v>0</v>
      </c>
      <c r="J23" s="78" t="s">
        <v>645</v>
      </c>
    </row>
    <row r="24" spans="1:10" ht="14.1" customHeight="1">
      <c r="A24" s="3"/>
      <c r="B24" s="11"/>
      <c r="C24" s="103"/>
      <c r="D24" s="73" t="s">
        <v>16</v>
      </c>
      <c r="E24" s="101">
        <f>SUM(E18:E23)</f>
        <v>0</v>
      </c>
      <c r="F24" s="103"/>
      <c r="G24" s="73" t="s">
        <v>16</v>
      </c>
      <c r="H24" s="101">
        <f>SUM(H18:H23)</f>
        <v>0</v>
      </c>
      <c r="J24" s="78" t="s">
        <v>646</v>
      </c>
    </row>
    <row r="25" spans="1:10" ht="14.1" customHeight="1" thickBot="1">
      <c r="A25" s="3"/>
      <c r="B25" s="11"/>
      <c r="C25" s="103"/>
      <c r="D25" s="173" t="s">
        <v>74</v>
      </c>
      <c r="E25" s="173"/>
      <c r="F25" s="103"/>
      <c r="G25" s="173" t="s">
        <v>75</v>
      </c>
      <c r="H25" s="173"/>
      <c r="J25" s="78" t="s">
        <v>647</v>
      </c>
    </row>
    <row r="26" spans="1:10" ht="14.1" customHeight="1" thickBot="1">
      <c r="A26" s="1" t="s">
        <v>726</v>
      </c>
      <c r="B26" s="23" t="s">
        <v>637</v>
      </c>
      <c r="C26" s="102"/>
      <c r="D26" s="104" t="s">
        <v>7</v>
      </c>
      <c r="E26" s="105" t="s">
        <v>32</v>
      </c>
      <c r="F26" s="102"/>
      <c r="G26" s="104" t="s">
        <v>7</v>
      </c>
      <c r="H26" s="105" t="s">
        <v>32</v>
      </c>
      <c r="J26" s="78" t="s">
        <v>648</v>
      </c>
    </row>
    <row r="27" spans="1:10" ht="14.1" customHeight="1" thickBot="1">
      <c r="A27" s="53" t="str">
        <f>"Missing Required ICRs (out of "&amp;COUNTIF(ICRs!$A$10:'ICRs'!$A$240,"Required")&amp;")"</f>
        <v>Missing Required ICRs (out of 7)</v>
      </c>
      <c r="B27" s="109">
        <v>-0.1</v>
      </c>
      <c r="C27" s="95"/>
      <c r="D27" s="98">
        <f>ICRs!$E$2</f>
        <v>0</v>
      </c>
      <c r="E27" s="106">
        <f t="shared" ref="E27:E32" si="4">B27*D27</f>
        <v>0</v>
      </c>
      <c r="F27" s="103"/>
      <c r="G27" s="98">
        <f>ICRs!$F$2</f>
        <v>0</v>
      </c>
      <c r="H27" s="106">
        <f t="shared" ref="H27:H32" si="5">$B27*G27</f>
        <v>0</v>
      </c>
      <c r="J27" s="77" t="s">
        <v>649</v>
      </c>
    </row>
    <row r="28" spans="1:10" ht="14.1" customHeight="1">
      <c r="A28" s="9" t="str">
        <f>"Missing Basic ICRs (out of "&amp;COUNTIF(ICRs!$A$10:'ICRs'!$A$240,"Basic")&amp;")"</f>
        <v>Missing Basic ICRs (out of 8)</v>
      </c>
      <c r="B28" s="110">
        <v>-0.02</v>
      </c>
      <c r="C28" s="95"/>
      <c r="D28" s="99">
        <f>ICRs!$E$3</f>
        <v>0</v>
      </c>
      <c r="E28" s="107">
        <f t="shared" si="4"/>
        <v>0</v>
      </c>
      <c r="F28" s="103"/>
      <c r="G28" s="99">
        <f>ICRs!$F$3</f>
        <v>0</v>
      </c>
      <c r="H28" s="107">
        <f t="shared" si="5"/>
        <v>0</v>
      </c>
    </row>
    <row r="29" spans="1:10" ht="14.1" customHeight="1">
      <c r="A29" s="9" t="str">
        <f>"Missing Intermediate ICRs (out of "&amp;COUNTIF(ICRs!$A$10:'ICRs'!$A$240,"Intermediate")&amp;")"</f>
        <v>Missing Intermediate ICRs (out of 4)</v>
      </c>
      <c r="B29" s="110">
        <v>-0.01</v>
      </c>
      <c r="C29" s="95"/>
      <c r="D29" s="99">
        <f>ICRs!$E$4</f>
        <v>0</v>
      </c>
      <c r="E29" s="107">
        <f t="shared" si="4"/>
        <v>0</v>
      </c>
      <c r="F29" s="103"/>
      <c r="G29" s="99">
        <f>ICRs!$F$4</f>
        <v>0</v>
      </c>
      <c r="H29" s="107">
        <f t="shared" si="5"/>
        <v>0</v>
      </c>
    </row>
    <row r="30" spans="1:10" ht="14.1" customHeight="1">
      <c r="A30" s="9" t="str">
        <f>"Completed Advanced ICRs (out of "&amp;COUNTIF(ICRs!$A$10:'ICRs'!$A$240,"Advanced")&amp;")"</f>
        <v>Completed Advanced ICRs (out of 8)</v>
      </c>
      <c r="B30" s="111">
        <v>5.0000000000000001E-3</v>
      </c>
      <c r="C30" s="96"/>
      <c r="D30" s="99">
        <f>ICRs!$E$7</f>
        <v>0</v>
      </c>
      <c r="E30" s="107">
        <f t="shared" si="4"/>
        <v>0</v>
      </c>
      <c r="F30" s="103"/>
      <c r="G30" s="99">
        <f>ICRs!$F$7</f>
        <v>0</v>
      </c>
      <c r="H30" s="107">
        <f t="shared" si="5"/>
        <v>0</v>
      </c>
    </row>
    <row r="31" spans="1:10" ht="14.1" customHeight="1">
      <c r="A31" s="9" t="str">
        <f>"Completed Professional ICRs (out of "&amp;COUNTIF(ICRs!$A$10:'ICRs'!$A$240,"Professional")&amp;")"</f>
        <v>Completed Professional ICRs (out of 7)</v>
      </c>
      <c r="B31" s="112">
        <v>7.4999999999999997E-3</v>
      </c>
      <c r="C31" s="97"/>
      <c r="D31" s="99">
        <f>ICRs!$E$8</f>
        <v>0</v>
      </c>
      <c r="E31" s="107">
        <f t="shared" si="4"/>
        <v>0</v>
      </c>
      <c r="F31" s="103"/>
      <c r="G31" s="99">
        <f>ICRs!$F$8</f>
        <v>0</v>
      </c>
      <c r="H31" s="107">
        <f t="shared" si="5"/>
        <v>0</v>
      </c>
    </row>
    <row r="32" spans="1:10" ht="14.1" customHeight="1" thickBot="1">
      <c r="A32" s="10" t="str">
        <f>"Completed Exceptional ICRs (out of "&amp;COUNTIF(ICRs!$A$10:'ICRs'!$A$240,"Exceptional")&amp;")"</f>
        <v>Completed Exceptional ICRs (out of 4)</v>
      </c>
      <c r="B32" s="113">
        <v>0.01</v>
      </c>
      <c r="C32" s="95"/>
      <c r="D32" s="100">
        <f>ICRs!$E$9</f>
        <v>0</v>
      </c>
      <c r="E32" s="108">
        <f t="shared" si="4"/>
        <v>0</v>
      </c>
      <c r="F32" s="103"/>
      <c r="G32" s="100">
        <f>ICRs!$F$9</f>
        <v>0</v>
      </c>
      <c r="H32" s="108">
        <f t="shared" si="5"/>
        <v>0</v>
      </c>
    </row>
    <row r="33" spans="1:8" ht="14.1" customHeight="1">
      <c r="A33" s="3"/>
      <c r="B33" s="11"/>
      <c r="C33" s="103"/>
      <c r="D33" s="73" t="s">
        <v>16</v>
      </c>
      <c r="E33" s="101">
        <f>SUM(E27:E32)</f>
        <v>0</v>
      </c>
      <c r="F33" s="103"/>
      <c r="G33" s="73" t="s">
        <v>16</v>
      </c>
      <c r="H33" s="101">
        <f>SUM(H27:H32)</f>
        <v>0</v>
      </c>
    </row>
    <row r="34" spans="1:8" ht="14.1" customHeight="1" thickBot="1">
      <c r="A34" s="3"/>
      <c r="B34" s="11"/>
      <c r="C34" s="103"/>
      <c r="D34" s="173" t="s">
        <v>74</v>
      </c>
      <c r="E34" s="173"/>
      <c r="F34" s="103"/>
      <c r="G34" s="173" t="s">
        <v>75</v>
      </c>
      <c r="H34" s="173"/>
    </row>
    <row r="35" spans="1:8" ht="14.1" customHeight="1" thickBot="1">
      <c r="A35" s="1" t="s">
        <v>639</v>
      </c>
      <c r="B35" s="23" t="s">
        <v>637</v>
      </c>
      <c r="C35" s="102"/>
      <c r="D35" s="104" t="s">
        <v>7</v>
      </c>
      <c r="E35" s="105" t="s">
        <v>32</v>
      </c>
      <c r="F35" s="102"/>
      <c r="G35" s="104" t="s">
        <v>7</v>
      </c>
      <c r="H35" s="105" t="s">
        <v>32</v>
      </c>
    </row>
    <row r="36" spans="1:8" ht="14.1" customHeight="1">
      <c r="A36" s="53" t="str">
        <f>"Missing Required NCRs (out of "&amp;COUNTIF(NCRs!$A$10:'NCRs'!$A$249,"Required")&amp;")"</f>
        <v>Missing Required NCRs (out of 6)</v>
      </c>
      <c r="B36" s="109">
        <v>-0.1</v>
      </c>
      <c r="C36" s="95"/>
      <c r="D36" s="98">
        <f>NCRs!$E$2</f>
        <v>0</v>
      </c>
      <c r="E36" s="106">
        <f t="shared" ref="E36:E41" si="6">B36*D36</f>
        <v>0</v>
      </c>
      <c r="F36" s="103"/>
      <c r="G36" s="98">
        <f>NCRs!$F$2</f>
        <v>0</v>
      </c>
      <c r="H36" s="106">
        <f t="shared" ref="H36:H41" si="7">$B36*G36</f>
        <v>0</v>
      </c>
    </row>
    <row r="37" spans="1:8" ht="14.1" customHeight="1">
      <c r="A37" s="9" t="str">
        <f>"Missing Basic NCRs (out of "&amp;COUNTIF(NCRs!$A$10:'NCRs'!$A$249,"Basic")&amp;")"</f>
        <v>Missing Basic NCRs (out of 6)</v>
      </c>
      <c r="B37" s="110">
        <v>-0.02</v>
      </c>
      <c r="C37" s="95"/>
      <c r="D37" s="99">
        <f>NCRs!$E$3</f>
        <v>0</v>
      </c>
      <c r="E37" s="107">
        <f t="shared" si="6"/>
        <v>0</v>
      </c>
      <c r="F37" s="103"/>
      <c r="G37" s="99">
        <f>NCRs!$F$3</f>
        <v>0</v>
      </c>
      <c r="H37" s="107">
        <f t="shared" si="7"/>
        <v>0</v>
      </c>
    </row>
    <row r="38" spans="1:8" ht="14.1" customHeight="1">
      <c r="A38" s="9" t="str">
        <f>"Missing Intermediate NCRs (out of "&amp;COUNTIF(NCRs!$A$10:'NCRs'!$A$249,"Intermediate")&amp;")"</f>
        <v>Missing Intermediate NCRs (out of 1)</v>
      </c>
      <c r="B38" s="110">
        <v>-0.01</v>
      </c>
      <c r="C38" s="95"/>
      <c r="D38" s="99">
        <f>NCRs!$E$4</f>
        <v>0</v>
      </c>
      <c r="E38" s="107">
        <f t="shared" si="6"/>
        <v>0</v>
      </c>
      <c r="F38" s="103"/>
      <c r="G38" s="99">
        <f>NCRs!$F$4</f>
        <v>0</v>
      </c>
      <c r="H38" s="107">
        <f t="shared" si="7"/>
        <v>0</v>
      </c>
    </row>
    <row r="39" spans="1:8" ht="14.1" customHeight="1">
      <c r="A39" s="9" t="str">
        <f>"Completed Advanced NCRs (out of "&amp;COUNTIF(NCRs!$A$10:'NCRs'!$A$249,"Advanced")&amp;")"</f>
        <v>Completed Advanced NCRs (out of 8)</v>
      </c>
      <c r="B39" s="111">
        <v>5.0000000000000001E-3</v>
      </c>
      <c r="C39" s="96"/>
      <c r="D39" s="99">
        <f>NCRs!$E$7</f>
        <v>0</v>
      </c>
      <c r="E39" s="107">
        <f t="shared" si="6"/>
        <v>0</v>
      </c>
      <c r="F39" s="103"/>
      <c r="G39" s="99">
        <f>NCRs!$F$7</f>
        <v>0</v>
      </c>
      <c r="H39" s="107">
        <f t="shared" si="7"/>
        <v>0</v>
      </c>
    </row>
    <row r="40" spans="1:8" ht="14.1" customHeight="1">
      <c r="A40" s="9" t="str">
        <f>"Completed Professional NCRs (out of "&amp;COUNTIF(NCRs!$A$10:'NCRs'!$A$249,"Professional")&amp;")"</f>
        <v>Completed Professional NCRs (out of 9)</v>
      </c>
      <c r="B40" s="112">
        <v>7.4999999999999997E-3</v>
      </c>
      <c r="C40" s="97"/>
      <c r="D40" s="99">
        <f>NCRs!$E$8</f>
        <v>0</v>
      </c>
      <c r="E40" s="107">
        <f t="shared" si="6"/>
        <v>0</v>
      </c>
      <c r="F40" s="103"/>
      <c r="G40" s="99">
        <f>NCRs!$F$8</f>
        <v>0</v>
      </c>
      <c r="H40" s="107">
        <f t="shared" si="7"/>
        <v>0</v>
      </c>
    </row>
    <row r="41" spans="1:8" ht="14.1" customHeight="1" thickBot="1">
      <c r="A41" s="10" t="str">
        <f>"Completed Exceptional NCRs (out of "&amp;COUNTIF(NCRs!$A$10:'NCRs'!$A$249,"Exceptional")&amp;")"</f>
        <v>Completed Exceptional NCRs (out of 11)</v>
      </c>
      <c r="B41" s="113">
        <v>0.01</v>
      </c>
      <c r="C41" s="95"/>
      <c r="D41" s="100">
        <f>NCRs!$E$9</f>
        <v>0</v>
      </c>
      <c r="E41" s="108">
        <f t="shared" si="6"/>
        <v>0</v>
      </c>
      <c r="F41" s="103"/>
      <c r="G41" s="100">
        <f>NCRs!$F$9</f>
        <v>0</v>
      </c>
      <c r="H41" s="108">
        <f t="shared" si="7"/>
        <v>0</v>
      </c>
    </row>
    <row r="42" spans="1:8" ht="14.1" customHeight="1">
      <c r="A42" s="3"/>
      <c r="B42" s="11"/>
      <c r="C42" s="103"/>
      <c r="D42" s="73" t="s">
        <v>16</v>
      </c>
      <c r="E42" s="101">
        <f>SUM(E36:E41)</f>
        <v>0</v>
      </c>
      <c r="F42" s="103"/>
      <c r="G42" s="73" t="s">
        <v>16</v>
      </c>
      <c r="H42" s="101">
        <f>SUM(H36:H41)</f>
        <v>0</v>
      </c>
    </row>
    <row r="43" spans="1:8" ht="14.1" customHeight="1" thickBot="1">
      <c r="A43" s="3"/>
      <c r="B43" s="11"/>
      <c r="C43" s="103"/>
      <c r="D43" s="173" t="s">
        <v>74</v>
      </c>
      <c r="E43" s="173"/>
      <c r="F43" s="103"/>
      <c r="G43" s="173" t="s">
        <v>75</v>
      </c>
      <c r="H43" s="173"/>
    </row>
    <row r="44" spans="1:8" ht="14.1" customHeight="1" thickBot="1">
      <c r="A44" s="1" t="s">
        <v>640</v>
      </c>
      <c r="B44" s="23" t="s">
        <v>637</v>
      </c>
      <c r="C44" s="102"/>
      <c r="D44" s="104" t="s">
        <v>7</v>
      </c>
      <c r="E44" s="105" t="s">
        <v>32</v>
      </c>
      <c r="F44" s="102"/>
      <c r="G44" s="104" t="s">
        <v>7</v>
      </c>
      <c r="H44" s="105" t="s">
        <v>32</v>
      </c>
    </row>
    <row r="45" spans="1:8" ht="14.1" customHeight="1">
      <c r="A45" s="53" t="str">
        <f>"Missing Required VCRs (out of "&amp;COUNTIF(VCRs!$A$10:'VCRs'!$A$227,"Required")&amp;")"</f>
        <v>Missing Required VCRs (out of 6)</v>
      </c>
      <c r="B45" s="109">
        <v>-0.1</v>
      </c>
      <c r="C45" s="95"/>
      <c r="D45" s="98">
        <f>VCRs!$E$2</f>
        <v>0</v>
      </c>
      <c r="E45" s="106">
        <f t="shared" ref="E45:E50" si="8">B45*D45</f>
        <v>0</v>
      </c>
      <c r="F45" s="103"/>
      <c r="G45" s="98">
        <f>VCRs!$F$2</f>
        <v>0</v>
      </c>
      <c r="H45" s="106">
        <f t="shared" ref="H45:H50" si="9">$B45*G45</f>
        <v>0</v>
      </c>
    </row>
    <row r="46" spans="1:8" ht="14.1" customHeight="1">
      <c r="A46" s="9" t="str">
        <f>"Missing Basic VCRs (out of "&amp;COUNTIF(VCRs!$A$10:'VCRs'!$A$227,"Basic")&amp;")"</f>
        <v>Missing Basic VCRs (out of 8)</v>
      </c>
      <c r="B46" s="110">
        <v>-0.02</v>
      </c>
      <c r="C46" s="95"/>
      <c r="D46" s="99">
        <f>VCRs!$E$3</f>
        <v>0</v>
      </c>
      <c r="E46" s="107">
        <f t="shared" si="8"/>
        <v>0</v>
      </c>
      <c r="F46" s="103"/>
      <c r="G46" s="99">
        <f>VCRs!$F$3</f>
        <v>0</v>
      </c>
      <c r="H46" s="107">
        <f t="shared" si="9"/>
        <v>0</v>
      </c>
    </row>
    <row r="47" spans="1:8" ht="14.1" customHeight="1">
      <c r="A47" s="9" t="str">
        <f>"Missing Intermediate VCRs (out of "&amp;COUNTIF(VCRs!$A$10:'VCRs'!$A$227,"Intermediate")&amp;")"</f>
        <v>Missing Intermediate VCRs (out of 7)</v>
      </c>
      <c r="B47" s="110">
        <v>-0.01</v>
      </c>
      <c r="C47" s="95"/>
      <c r="D47" s="99">
        <f>VCRs!$E$4</f>
        <v>0</v>
      </c>
      <c r="E47" s="107">
        <f t="shared" si="8"/>
        <v>0</v>
      </c>
      <c r="F47" s="103"/>
      <c r="G47" s="99">
        <f>VCRs!$F$4</f>
        <v>0</v>
      </c>
      <c r="H47" s="107">
        <f t="shared" si="9"/>
        <v>0</v>
      </c>
    </row>
    <row r="48" spans="1:8" ht="14.1" customHeight="1">
      <c r="A48" s="9" t="str">
        <f>"Completed Advanced VCRs (out of "&amp;COUNTIF(VCRs!$A$10:'VCRs'!$A$227,"Advanced")&amp;")"</f>
        <v>Completed Advanced VCRs (out of 9)</v>
      </c>
      <c r="B48" s="111">
        <v>5.0000000000000001E-3</v>
      </c>
      <c r="C48" s="96"/>
      <c r="D48" s="99">
        <f>VCRs!$E$7</f>
        <v>0</v>
      </c>
      <c r="E48" s="107">
        <f t="shared" si="8"/>
        <v>0</v>
      </c>
      <c r="F48" s="103"/>
      <c r="G48" s="99">
        <f>VCRs!$F$7</f>
        <v>0</v>
      </c>
      <c r="H48" s="107">
        <f t="shared" si="9"/>
        <v>0</v>
      </c>
    </row>
    <row r="49" spans="1:8" ht="14.1" customHeight="1">
      <c r="A49" s="9" t="str">
        <f>"Completed Professional VCRs (out of "&amp;COUNTIF(VCRs!$A$10:'VCRs'!$A$227,"Professional")&amp;")"</f>
        <v>Completed Professional VCRs (out of 9)</v>
      </c>
      <c r="B49" s="112">
        <v>7.4999999999999997E-3</v>
      </c>
      <c r="C49" s="97"/>
      <c r="D49" s="99">
        <f>VCRs!$E$8</f>
        <v>0</v>
      </c>
      <c r="E49" s="107">
        <f t="shared" si="8"/>
        <v>0</v>
      </c>
      <c r="F49" s="103"/>
      <c r="G49" s="99">
        <f>VCRs!$F$8</f>
        <v>0</v>
      </c>
      <c r="H49" s="107">
        <f t="shared" si="9"/>
        <v>0</v>
      </c>
    </row>
    <row r="50" spans="1:8" ht="14.1" customHeight="1" thickBot="1">
      <c r="A50" s="10" t="str">
        <f>"Completed Exceptional VCRs (out of "&amp;COUNTIF(VCRs!$A$10:'VCRs'!$A$227,"Exceptional")&amp;")"</f>
        <v>Completed Exceptional VCRs (out of 7)</v>
      </c>
      <c r="B50" s="113">
        <v>0.01</v>
      </c>
      <c r="C50" s="95"/>
      <c r="D50" s="100">
        <f>VCRs!$E$9</f>
        <v>0</v>
      </c>
      <c r="E50" s="108">
        <f t="shared" si="8"/>
        <v>0</v>
      </c>
      <c r="F50" s="103"/>
      <c r="G50" s="100">
        <f>VCRs!$F$9</f>
        <v>0</v>
      </c>
      <c r="H50" s="108">
        <f t="shared" si="9"/>
        <v>0</v>
      </c>
    </row>
    <row r="51" spans="1:8" ht="14.1" customHeight="1">
      <c r="A51" s="3"/>
      <c r="B51" s="11"/>
      <c r="C51" s="103"/>
      <c r="D51" s="73" t="s">
        <v>16</v>
      </c>
      <c r="E51" s="101">
        <f>SUM(E45:E50)</f>
        <v>0</v>
      </c>
      <c r="F51" s="103"/>
      <c r="G51" s="73" t="s">
        <v>16</v>
      </c>
      <c r="H51" s="101">
        <f>SUM(H45:H50)</f>
        <v>0</v>
      </c>
    </row>
    <row r="52" spans="1:8" ht="14.1" customHeight="1" thickBot="1">
      <c r="A52" s="3"/>
      <c r="B52" s="11"/>
      <c r="C52" s="103"/>
      <c r="D52" s="173" t="s">
        <v>74</v>
      </c>
      <c r="E52" s="173"/>
      <c r="F52" s="103"/>
      <c r="G52" s="173" t="s">
        <v>75</v>
      </c>
      <c r="H52" s="173"/>
    </row>
    <row r="53" spans="1:8" ht="14.1" customHeight="1" thickBot="1">
      <c r="A53" s="1" t="s">
        <v>641</v>
      </c>
      <c r="B53" s="23" t="s">
        <v>637</v>
      </c>
      <c r="C53" s="102"/>
      <c r="D53" s="104" t="s">
        <v>7</v>
      </c>
      <c r="E53" s="105" t="s">
        <v>32</v>
      </c>
      <c r="F53" s="102"/>
      <c r="G53" s="104" t="s">
        <v>7</v>
      </c>
      <c r="H53" s="105" t="s">
        <v>32</v>
      </c>
    </row>
    <row r="54" spans="1:8" ht="14.1" customHeight="1">
      <c r="A54" s="53" t="str">
        <f>"Missing Required ACRs (out of "&amp;COUNTIF(ACRs!$A$10:'ACRs'!$A$242,"Required")&amp;")"</f>
        <v>Missing Required ACRs (out of 7)</v>
      </c>
      <c r="B54" s="109">
        <v>-0.1</v>
      </c>
      <c r="C54" s="95"/>
      <c r="D54" s="98">
        <f>ACRs!$E$2</f>
        <v>0</v>
      </c>
      <c r="E54" s="106">
        <f t="shared" ref="E54:E59" si="10">B54*D54</f>
        <v>0</v>
      </c>
      <c r="F54" s="103"/>
      <c r="G54" s="98">
        <f>ACRs!$F$2</f>
        <v>0</v>
      </c>
      <c r="H54" s="106">
        <f t="shared" ref="H54:H59" si="11">$B54*G54</f>
        <v>0</v>
      </c>
    </row>
    <row r="55" spans="1:8" ht="14.1" customHeight="1">
      <c r="A55" s="9" t="str">
        <f>"Missing Basic ACRs (out of "&amp;COUNTIF(ACRs!$A$10:'ACRs'!$A$242,"Basic")&amp;")"</f>
        <v>Missing Basic ACRs (out of 6)</v>
      </c>
      <c r="B55" s="110">
        <v>-0.02</v>
      </c>
      <c r="C55" s="95"/>
      <c r="D55" s="99">
        <f>ACRs!$E$3</f>
        <v>0</v>
      </c>
      <c r="E55" s="107">
        <f t="shared" si="10"/>
        <v>0</v>
      </c>
      <c r="F55" s="103"/>
      <c r="G55" s="99">
        <f>ACRs!$F$3</f>
        <v>0</v>
      </c>
      <c r="H55" s="107">
        <f t="shared" si="11"/>
        <v>0</v>
      </c>
    </row>
    <row r="56" spans="1:8" ht="14.1" customHeight="1">
      <c r="A56" s="9" t="str">
        <f>"Missing Intermediate ACRs (out of "&amp;COUNTIF(ACRs!$A$10:'ACRs'!$A$242,"Intermediate")&amp;")"</f>
        <v>Missing Intermediate ACRs (out of 5)</v>
      </c>
      <c r="B56" s="110">
        <v>-0.01</v>
      </c>
      <c r="C56" s="95"/>
      <c r="D56" s="99">
        <f>ACRs!$E$4</f>
        <v>0</v>
      </c>
      <c r="E56" s="107">
        <f t="shared" si="10"/>
        <v>0</v>
      </c>
      <c r="F56" s="103"/>
      <c r="G56" s="99">
        <f>ACRs!$F$4</f>
        <v>0</v>
      </c>
      <c r="H56" s="107">
        <f t="shared" si="11"/>
        <v>0</v>
      </c>
    </row>
    <row r="57" spans="1:8" ht="14.1" customHeight="1">
      <c r="A57" s="9" t="str">
        <f>"Completed Advanced ACRs (out of "&amp;COUNTIF(ACRs!$A$10:'ACRs'!$A$242,"Advanced")&amp;")"</f>
        <v>Completed Advanced ACRs (out of 6)</v>
      </c>
      <c r="B57" s="111">
        <v>5.0000000000000001E-3</v>
      </c>
      <c r="C57" s="96"/>
      <c r="D57" s="99">
        <f>ACRs!$E$7</f>
        <v>0</v>
      </c>
      <c r="E57" s="107">
        <f t="shared" si="10"/>
        <v>0</v>
      </c>
      <c r="F57" s="103"/>
      <c r="G57" s="99">
        <f>ACRs!$F$7</f>
        <v>0</v>
      </c>
      <c r="H57" s="107">
        <f t="shared" si="11"/>
        <v>0</v>
      </c>
    </row>
    <row r="58" spans="1:8" ht="14.1" customHeight="1">
      <c r="A58" s="9" t="str">
        <f>"Completed Professional ACRs (out of "&amp;COUNTIF(ACRs!$A$10:'ACRs'!$A$242,"Professional")&amp;")"</f>
        <v>Completed Professional ACRs (out of 6)</v>
      </c>
      <c r="B58" s="112">
        <v>7.4999999999999997E-3</v>
      </c>
      <c r="C58" s="97"/>
      <c r="D58" s="99">
        <f>ACRs!$E$8</f>
        <v>0</v>
      </c>
      <c r="E58" s="107">
        <f t="shared" si="10"/>
        <v>0</v>
      </c>
      <c r="F58" s="103"/>
      <c r="G58" s="99">
        <f>ACRs!$F$8</f>
        <v>0</v>
      </c>
      <c r="H58" s="107">
        <f t="shared" si="11"/>
        <v>0</v>
      </c>
    </row>
    <row r="59" spans="1:8" ht="14.1" customHeight="1" thickBot="1">
      <c r="A59" s="10" t="str">
        <f>"Completed Exceptional ACRs (out of "&amp;COUNTIF(ACRs!$A$10:'ACRs'!$A$242,"Exceptional")&amp;")"</f>
        <v>Completed Exceptional ACRs (out of 4)</v>
      </c>
      <c r="B59" s="113">
        <v>0.01</v>
      </c>
      <c r="C59" s="95"/>
      <c r="D59" s="100">
        <f>ACRs!$E$9</f>
        <v>0</v>
      </c>
      <c r="E59" s="108">
        <f t="shared" si="10"/>
        <v>0</v>
      </c>
      <c r="F59" s="103"/>
      <c r="G59" s="100">
        <f>ACRs!$F$9</f>
        <v>0</v>
      </c>
      <c r="H59" s="108">
        <f t="shared" si="11"/>
        <v>0</v>
      </c>
    </row>
    <row r="60" spans="1:8" ht="14.1" customHeight="1">
      <c r="A60" s="3"/>
      <c r="B60" s="11"/>
      <c r="C60" s="103"/>
      <c r="D60" s="73" t="s">
        <v>16</v>
      </c>
      <c r="E60" s="101">
        <f>SUM(E54:E59)</f>
        <v>0</v>
      </c>
      <c r="F60" s="11"/>
      <c r="G60" s="73" t="s">
        <v>16</v>
      </c>
      <c r="H60" s="101">
        <f>SUM(H54:H59)</f>
        <v>0</v>
      </c>
    </row>
  </sheetData>
  <mergeCells count="27">
    <mergeCell ref="G5:H5"/>
    <mergeCell ref="G6:H6"/>
    <mergeCell ref="J13:J18"/>
    <mergeCell ref="G16:H16"/>
    <mergeCell ref="G52:H52"/>
    <mergeCell ref="G25:H25"/>
    <mergeCell ref="G34:H34"/>
    <mergeCell ref="G43:H43"/>
    <mergeCell ref="G1:H1"/>
    <mergeCell ref="G2:H2"/>
    <mergeCell ref="G3:H3"/>
    <mergeCell ref="D1:E1"/>
    <mergeCell ref="D2:E2"/>
    <mergeCell ref="D3:E3"/>
    <mergeCell ref="D52:E52"/>
    <mergeCell ref="G7:H7"/>
    <mergeCell ref="D7:E7"/>
    <mergeCell ref="D43:E43"/>
    <mergeCell ref="J8:J10"/>
    <mergeCell ref="D34:E34"/>
    <mergeCell ref="D25:E25"/>
    <mergeCell ref="D16:E16"/>
    <mergeCell ref="D6:E6"/>
    <mergeCell ref="D5:E5"/>
    <mergeCell ref="A1:B3"/>
    <mergeCell ref="A5:B5"/>
    <mergeCell ref="A6:B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B20" sqref="B20:F20"/>
    </sheetView>
  </sheetViews>
  <sheetFormatPr defaultColWidth="10.875" defaultRowHeight="14.1" customHeight="1"/>
  <cols>
    <col min="1" max="1" width="22" style="56" customWidth="1"/>
    <col min="2" max="2" width="12.625" style="56" customWidth="1"/>
    <col min="3" max="3" width="6.125" style="56" customWidth="1"/>
    <col min="4" max="4" width="8" style="56" customWidth="1"/>
    <col min="5" max="5" width="7.625" style="56" customWidth="1"/>
    <col min="6" max="6" width="94.375" style="56" customWidth="1"/>
    <col min="7" max="16384" width="10.875" style="56"/>
  </cols>
  <sheetData>
    <row r="1" spans="1:6" ht="14.1" customHeight="1" thickBot="1">
      <c r="A1" s="189" t="s">
        <v>29</v>
      </c>
      <c r="B1" s="190"/>
      <c r="C1" s="190"/>
      <c r="D1" s="190"/>
      <c r="E1" s="190"/>
      <c r="F1" s="191"/>
    </row>
    <row r="2" spans="1:6" ht="42.95" customHeight="1" thickBot="1">
      <c r="A2" s="186" t="s">
        <v>51</v>
      </c>
      <c r="B2" s="187"/>
      <c r="C2" s="187"/>
      <c r="D2" s="187"/>
      <c r="E2" s="187"/>
      <c r="F2" s="188"/>
    </row>
    <row r="3" spans="1:6" ht="42.95" customHeight="1" thickBot="1">
      <c r="A3" s="192" t="s">
        <v>880</v>
      </c>
      <c r="B3" s="193"/>
      <c r="C3" s="193"/>
      <c r="D3" s="193"/>
      <c r="E3" s="193"/>
      <c r="F3" s="194"/>
    </row>
    <row r="4" spans="1:6" ht="29.1" customHeight="1" thickBot="1">
      <c r="A4" s="186" t="s">
        <v>651</v>
      </c>
      <c r="B4" s="187"/>
      <c r="C4" s="187"/>
      <c r="D4" s="187"/>
      <c r="E4" s="187"/>
      <c r="F4" s="188"/>
    </row>
    <row r="5" spans="1:6" ht="29.1" customHeight="1" thickBot="1">
      <c r="A5" s="195" t="s">
        <v>879</v>
      </c>
      <c r="B5" s="196"/>
      <c r="C5" s="196"/>
      <c r="D5" s="196"/>
      <c r="E5" s="196"/>
      <c r="F5" s="197"/>
    </row>
    <row r="6" spans="1:6" ht="14.1" customHeight="1" thickBot="1">
      <c r="A6" s="6"/>
      <c r="B6" s="6"/>
      <c r="C6" s="6"/>
      <c r="D6" s="6"/>
      <c r="E6" s="6"/>
      <c r="F6" s="6"/>
    </row>
    <row r="7" spans="1:6" ht="14.1" customHeight="1" thickBot="1">
      <c r="A7" s="2" t="s">
        <v>30</v>
      </c>
      <c r="B7" s="20"/>
      <c r="C7" s="20" t="s">
        <v>7</v>
      </c>
      <c r="D7" s="20" t="s">
        <v>31</v>
      </c>
      <c r="E7" s="19" t="s">
        <v>32</v>
      </c>
      <c r="F7" s="37" t="s">
        <v>33</v>
      </c>
    </row>
    <row r="8" spans="1:6" ht="14.1" customHeight="1">
      <c r="A8" s="192" t="s">
        <v>34</v>
      </c>
      <c r="B8" s="193"/>
      <c r="C8" s="17">
        <v>0</v>
      </c>
      <c r="D8" s="50">
        <v>-0.01</v>
      </c>
      <c r="E8" s="79">
        <f>C8*D8</f>
        <v>0</v>
      </c>
      <c r="F8" s="57" t="s">
        <v>35</v>
      </c>
    </row>
    <row r="9" spans="1:6" ht="14.1" customHeight="1">
      <c r="A9" s="199" t="s">
        <v>36</v>
      </c>
      <c r="B9" s="200"/>
      <c r="C9" s="12">
        <v>0</v>
      </c>
      <c r="D9" s="50">
        <v>-0.02</v>
      </c>
      <c r="E9" s="79">
        <f t="shared" ref="E9:E15" si="0">C9*D9</f>
        <v>0</v>
      </c>
      <c r="F9" s="21" t="s">
        <v>37</v>
      </c>
    </row>
    <row r="10" spans="1:6" ht="14.1" customHeight="1">
      <c r="A10" s="201" t="s">
        <v>38</v>
      </c>
      <c r="B10" s="201"/>
      <c r="C10" s="12">
        <v>0</v>
      </c>
      <c r="D10" s="50">
        <v>-0.01</v>
      </c>
      <c r="E10" s="79">
        <f t="shared" si="0"/>
        <v>0</v>
      </c>
      <c r="F10" s="21" t="s">
        <v>55</v>
      </c>
    </row>
    <row r="11" spans="1:6" ht="14.1" customHeight="1">
      <c r="A11" s="201" t="s">
        <v>39</v>
      </c>
      <c r="B11" s="201"/>
      <c r="C11" s="12">
        <v>0</v>
      </c>
      <c r="D11" s="50">
        <v>-0.02</v>
      </c>
      <c r="E11" s="79">
        <f t="shared" si="0"/>
        <v>0</v>
      </c>
      <c r="F11" s="21" t="s">
        <v>40</v>
      </c>
    </row>
    <row r="12" spans="1:6" ht="14.1" customHeight="1">
      <c r="A12" s="201" t="s">
        <v>41</v>
      </c>
      <c r="B12" s="201"/>
      <c r="C12" s="12">
        <v>0</v>
      </c>
      <c r="D12" s="50">
        <v>-0.05</v>
      </c>
      <c r="E12" s="79">
        <f t="shared" si="0"/>
        <v>0</v>
      </c>
      <c r="F12" s="21" t="s">
        <v>742</v>
      </c>
    </row>
    <row r="13" spans="1:6" ht="14.1" customHeight="1">
      <c r="A13" s="199" t="s">
        <v>42</v>
      </c>
      <c r="B13" s="200"/>
      <c r="C13" s="12">
        <v>0</v>
      </c>
      <c r="D13" s="50">
        <v>-0.05</v>
      </c>
      <c r="E13" s="79">
        <f t="shared" si="0"/>
        <v>0</v>
      </c>
      <c r="F13" s="21" t="s">
        <v>43</v>
      </c>
    </row>
    <row r="14" spans="1:6" ht="14.1" customHeight="1">
      <c r="A14" s="199" t="s">
        <v>44</v>
      </c>
      <c r="B14" s="200"/>
      <c r="C14" s="12">
        <v>0</v>
      </c>
      <c r="D14" s="50">
        <v>-0.05</v>
      </c>
      <c r="E14" s="79">
        <f t="shared" si="0"/>
        <v>0</v>
      </c>
      <c r="F14" s="21" t="s">
        <v>45</v>
      </c>
    </row>
    <row r="15" spans="1:6" ht="14.1" customHeight="1" thickBot="1">
      <c r="A15" s="202" t="s">
        <v>46</v>
      </c>
      <c r="B15" s="203"/>
      <c r="C15" s="18">
        <v>0</v>
      </c>
      <c r="D15" s="58">
        <v>-0.3</v>
      </c>
      <c r="E15" s="80">
        <f t="shared" si="0"/>
        <v>0</v>
      </c>
      <c r="F15" s="22" t="s">
        <v>47</v>
      </c>
    </row>
    <row r="16" spans="1:6" ht="14.1" customHeight="1">
      <c r="A16" s="6"/>
      <c r="B16" s="198" t="s">
        <v>48</v>
      </c>
      <c r="C16" s="198"/>
      <c r="D16" s="198"/>
      <c r="E16" s="81">
        <f>SUM(E8:E15)</f>
        <v>0</v>
      </c>
      <c r="F16" s="6"/>
    </row>
    <row r="17" spans="1:6" ht="14.1" customHeight="1" thickBot="1">
      <c r="A17" s="6"/>
      <c r="B17" s="6"/>
      <c r="C17" s="6"/>
      <c r="D17" s="6"/>
      <c r="E17" s="6"/>
      <c r="F17" s="6"/>
    </row>
    <row r="18" spans="1:6" ht="14.1" customHeight="1" thickBot="1">
      <c r="A18" s="37" t="s">
        <v>49</v>
      </c>
      <c r="B18" s="189" t="s">
        <v>50</v>
      </c>
      <c r="C18" s="190"/>
      <c r="D18" s="190"/>
      <c r="E18" s="190"/>
      <c r="F18" s="191"/>
    </row>
    <row r="19" spans="1:6" ht="29.1" customHeight="1" thickBot="1">
      <c r="A19" s="59" t="s">
        <v>52</v>
      </c>
      <c r="B19" s="186" t="s">
        <v>57</v>
      </c>
      <c r="C19" s="187"/>
      <c r="D19" s="187"/>
      <c r="E19" s="187"/>
      <c r="F19" s="188"/>
    </row>
    <row r="20" spans="1:6" ht="72" customHeight="1" thickBot="1">
      <c r="A20" s="59" t="s">
        <v>54</v>
      </c>
      <c r="B20" s="186" t="s">
        <v>56</v>
      </c>
      <c r="C20" s="187"/>
      <c r="D20" s="187"/>
      <c r="E20" s="187"/>
      <c r="F20" s="188"/>
    </row>
    <row r="21" spans="1:6" ht="57.95" customHeight="1" thickBot="1">
      <c r="A21" s="59" t="s">
        <v>53</v>
      </c>
      <c r="B21" s="186" t="s">
        <v>743</v>
      </c>
      <c r="C21" s="187"/>
      <c r="D21" s="187"/>
      <c r="E21" s="187"/>
      <c r="F21" s="188"/>
    </row>
    <row r="22" spans="1:6" ht="29.1" customHeight="1">
      <c r="A22" s="204" t="s">
        <v>775</v>
      </c>
      <c r="B22" s="207" t="s">
        <v>747</v>
      </c>
      <c r="C22" s="208"/>
      <c r="D22" s="208"/>
      <c r="E22" s="208"/>
      <c r="F22" s="209"/>
    </row>
    <row r="23" spans="1:6" ht="15.75">
      <c r="A23" s="205"/>
      <c r="B23" s="210"/>
      <c r="C23" s="211"/>
      <c r="D23" s="211"/>
      <c r="E23" s="211"/>
      <c r="F23" s="212"/>
    </row>
    <row r="24" spans="1:6" ht="15.75">
      <c r="A24" s="205"/>
      <c r="B24" s="213" t="s">
        <v>748</v>
      </c>
      <c r="C24" s="214"/>
      <c r="D24" s="214"/>
      <c r="E24" s="214"/>
      <c r="F24" s="215"/>
    </row>
    <row r="25" spans="1:6" ht="15.75">
      <c r="A25" s="205"/>
      <c r="B25" s="216" t="s">
        <v>749</v>
      </c>
      <c r="C25" s="217"/>
      <c r="D25" s="217"/>
      <c r="E25" s="217"/>
      <c r="F25" s="218"/>
    </row>
    <row r="26" spans="1:6" ht="15.75">
      <c r="A26" s="205"/>
      <c r="B26" s="210"/>
      <c r="C26" s="211"/>
      <c r="D26" s="211"/>
      <c r="E26" s="211"/>
      <c r="F26" s="212"/>
    </row>
    <row r="27" spans="1:6" ht="42.95" customHeight="1">
      <c r="A27" s="205"/>
      <c r="B27" s="216" t="s">
        <v>750</v>
      </c>
      <c r="C27" s="217"/>
      <c r="D27" s="217"/>
      <c r="E27" s="217"/>
      <c r="F27" s="218"/>
    </row>
    <row r="28" spans="1:6" ht="15.75">
      <c r="A28" s="205"/>
      <c r="B28" s="210"/>
      <c r="C28" s="211"/>
      <c r="D28" s="211"/>
      <c r="E28" s="211"/>
      <c r="F28" s="212"/>
    </row>
    <row r="29" spans="1:6" ht="15.75">
      <c r="A29" s="205"/>
      <c r="B29" s="216" t="s">
        <v>751</v>
      </c>
      <c r="C29" s="217"/>
      <c r="D29" s="217"/>
      <c r="E29" s="217"/>
      <c r="F29" s="218"/>
    </row>
    <row r="30" spans="1:6" ht="15.75">
      <c r="A30" s="205"/>
      <c r="B30" s="216" t="s">
        <v>752</v>
      </c>
      <c r="C30" s="217"/>
      <c r="D30" s="217"/>
      <c r="E30" s="217"/>
      <c r="F30" s="218"/>
    </row>
    <row r="31" spans="1:6" ht="15.75">
      <c r="A31" s="205"/>
      <c r="B31" s="216" t="s">
        <v>753</v>
      </c>
      <c r="C31" s="217"/>
      <c r="D31" s="217"/>
      <c r="E31" s="217"/>
      <c r="F31" s="218"/>
    </row>
    <row r="32" spans="1:6" ht="15.75">
      <c r="A32" s="205"/>
      <c r="B32" s="216" t="s">
        <v>754</v>
      </c>
      <c r="C32" s="217"/>
      <c r="D32" s="217"/>
      <c r="E32" s="217"/>
      <c r="F32" s="218"/>
    </row>
    <row r="33" spans="1:6" ht="15.75">
      <c r="A33" s="205"/>
      <c r="B33" s="216" t="s">
        <v>755</v>
      </c>
      <c r="C33" s="217"/>
      <c r="D33" s="217"/>
      <c r="E33" s="217"/>
      <c r="F33" s="218"/>
    </row>
    <row r="34" spans="1:6" ht="15.75">
      <c r="A34" s="205"/>
      <c r="B34" s="216" t="s">
        <v>756</v>
      </c>
      <c r="C34" s="217"/>
      <c r="D34" s="217"/>
      <c r="E34" s="217"/>
      <c r="F34" s="218"/>
    </row>
    <row r="35" spans="1:6" ht="15.75">
      <c r="A35" s="205"/>
      <c r="B35" s="216" t="s">
        <v>757</v>
      </c>
      <c r="C35" s="217"/>
      <c r="D35" s="217"/>
      <c r="E35" s="217"/>
      <c r="F35" s="218"/>
    </row>
    <row r="36" spans="1:6" ht="16.5" thickBot="1">
      <c r="A36" s="206"/>
      <c r="B36" s="219" t="s">
        <v>758</v>
      </c>
      <c r="C36" s="220"/>
      <c r="D36" s="220"/>
      <c r="E36" s="220"/>
      <c r="F36" s="221"/>
    </row>
    <row r="37" spans="1:6" ht="57.95" customHeight="1" thickBot="1">
      <c r="A37" s="54" t="s">
        <v>774</v>
      </c>
      <c r="B37" s="222" t="s">
        <v>759</v>
      </c>
      <c r="C37" s="223"/>
      <c r="D37" s="223"/>
      <c r="E37" s="223"/>
      <c r="F37" s="224"/>
    </row>
    <row r="38" spans="1:6" ht="57.95" customHeight="1" thickBot="1">
      <c r="A38" s="54" t="s">
        <v>773</v>
      </c>
      <c r="B38" s="222" t="s">
        <v>760</v>
      </c>
      <c r="C38" s="223"/>
      <c r="D38" s="223"/>
      <c r="E38" s="223"/>
      <c r="F38" s="224"/>
    </row>
    <row r="39" spans="1:6" ht="16.5" thickBot="1">
      <c r="A39" s="54" t="s">
        <v>772</v>
      </c>
      <c r="B39" s="222" t="s">
        <v>761</v>
      </c>
      <c r="C39" s="223"/>
      <c r="D39" s="223"/>
      <c r="E39" s="223"/>
      <c r="F39" s="224"/>
    </row>
    <row r="40" spans="1:6" ht="39" thickBot="1">
      <c r="A40" s="55" t="s">
        <v>766</v>
      </c>
      <c r="B40" s="222" t="s">
        <v>762</v>
      </c>
      <c r="C40" s="223"/>
      <c r="D40" s="223"/>
      <c r="E40" s="223"/>
      <c r="F40" s="224"/>
    </row>
    <row r="41" spans="1:6" ht="29.1" customHeight="1" thickBot="1">
      <c r="A41" s="54" t="s">
        <v>771</v>
      </c>
      <c r="B41" s="222" t="s">
        <v>763</v>
      </c>
      <c r="C41" s="223"/>
      <c r="D41" s="223"/>
      <c r="E41" s="223"/>
      <c r="F41" s="224"/>
    </row>
    <row r="42" spans="1:6" ht="16.5" thickBot="1">
      <c r="A42" s="54" t="s">
        <v>770</v>
      </c>
      <c r="B42" s="222" t="s">
        <v>764</v>
      </c>
      <c r="C42" s="223"/>
      <c r="D42" s="223"/>
      <c r="E42" s="223"/>
      <c r="F42" s="224"/>
    </row>
    <row r="43" spans="1:6" ht="39" thickBot="1">
      <c r="A43" s="55" t="s">
        <v>767</v>
      </c>
      <c r="B43" s="222" t="s">
        <v>768</v>
      </c>
      <c r="C43" s="223"/>
      <c r="D43" s="223"/>
      <c r="E43" s="223"/>
      <c r="F43" s="224"/>
    </row>
    <row r="44" spans="1:6" ht="29.1" customHeight="1" thickBot="1">
      <c r="A44" s="54" t="s">
        <v>769</v>
      </c>
      <c r="B44" s="222" t="s">
        <v>765</v>
      </c>
      <c r="C44" s="223"/>
      <c r="D44" s="223"/>
      <c r="E44" s="223"/>
      <c r="F44" s="224"/>
    </row>
    <row r="45" spans="1:6" ht="27.95" customHeight="1" thickBot="1">
      <c r="A45" s="54" t="s">
        <v>776</v>
      </c>
      <c r="B45" s="186" t="s">
        <v>777</v>
      </c>
      <c r="C45" s="187"/>
      <c r="D45" s="187"/>
      <c r="E45" s="187"/>
      <c r="F45" s="188"/>
    </row>
  </sheetData>
  <mergeCells count="43">
    <mergeCell ref="B45:F45"/>
    <mergeCell ref="B40:F40"/>
    <mergeCell ref="B41:F41"/>
    <mergeCell ref="B42:F42"/>
    <mergeCell ref="B43:F43"/>
    <mergeCell ref="B44:F44"/>
    <mergeCell ref="B35:F35"/>
    <mergeCell ref="B36:F36"/>
    <mergeCell ref="B37:F37"/>
    <mergeCell ref="B38:F38"/>
    <mergeCell ref="B39:F39"/>
    <mergeCell ref="B18:F18"/>
    <mergeCell ref="B19:F19"/>
    <mergeCell ref="A22:A36"/>
    <mergeCell ref="B22:F22"/>
    <mergeCell ref="B23:F23"/>
    <mergeCell ref="B24:F24"/>
    <mergeCell ref="B25:F25"/>
    <mergeCell ref="B26:F26"/>
    <mergeCell ref="B27:F27"/>
    <mergeCell ref="B28:F28"/>
    <mergeCell ref="B29:F29"/>
    <mergeCell ref="B30:F30"/>
    <mergeCell ref="B31:F31"/>
    <mergeCell ref="B32:F32"/>
    <mergeCell ref="B33:F33"/>
    <mergeCell ref="B34:F34"/>
    <mergeCell ref="B21:F21"/>
    <mergeCell ref="B20:F20"/>
    <mergeCell ref="A1:F1"/>
    <mergeCell ref="A2:F2"/>
    <mergeCell ref="A4:F4"/>
    <mergeCell ref="A3:F3"/>
    <mergeCell ref="A5:F5"/>
    <mergeCell ref="B16:D16"/>
    <mergeCell ref="A8:B8"/>
    <mergeCell ref="A9:B9"/>
    <mergeCell ref="A10:B10"/>
    <mergeCell ref="A11:B11"/>
    <mergeCell ref="A12:B12"/>
    <mergeCell ref="A13:B13"/>
    <mergeCell ref="A14:B14"/>
    <mergeCell ref="A15:B1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topLeftCell="A110" workbookViewId="0">
      <selection activeCell="E114" sqref="E114:E116"/>
    </sheetView>
  </sheetViews>
  <sheetFormatPr defaultColWidth="10.875" defaultRowHeight="14.1" customHeight="1"/>
  <cols>
    <col min="1" max="1" width="12" style="33" customWidth="1"/>
    <col min="2" max="2" width="26.375" style="33" customWidth="1"/>
    <col min="3" max="3" width="66" style="33" customWidth="1"/>
    <col min="4" max="4" width="24" style="33" customWidth="1"/>
    <col min="5" max="6" width="12" style="33" customWidth="1"/>
    <col min="7" max="7" width="24" style="33" customWidth="1"/>
    <col min="8" max="16384" width="10.875" style="33"/>
  </cols>
  <sheetData>
    <row r="1" spans="1:7" ht="14.1" customHeight="1" thickBot="1">
      <c r="A1" s="8" t="s">
        <v>58</v>
      </c>
      <c r="B1" s="8" t="s">
        <v>59</v>
      </c>
      <c r="C1" s="8" t="s">
        <v>60</v>
      </c>
      <c r="D1" s="8"/>
      <c r="E1" s="7" t="str">
        <f>""&amp;COUNTIF(E$10:E$249,$A$2)&amp;" "&amp;$A$2</f>
        <v>0 Untested</v>
      </c>
      <c r="F1" s="7" t="str">
        <f>""&amp;COUNTIF(F$10:F$249,$A$2)&amp;" "&amp;$A$2</f>
        <v>102 Untested</v>
      </c>
      <c r="G1" s="8" t="s">
        <v>61</v>
      </c>
    </row>
    <row r="2" spans="1:7" ht="14.1" customHeight="1" thickBot="1">
      <c r="A2" s="59" t="s">
        <v>62</v>
      </c>
      <c r="B2" s="55" t="s">
        <v>63</v>
      </c>
      <c r="C2" s="231" t="s">
        <v>746</v>
      </c>
      <c r="D2" s="232"/>
      <c r="E2" s="61">
        <f>SUMPRODUCT(($A$10:$A$249="Required")*(E$10:E$249="Missing"))+0.5*SUMPRODUCT(($A$10:$A$249="Required")*(E$10:E$249="Partial"))</f>
        <v>4</v>
      </c>
      <c r="F2" s="61">
        <f>SUMPRODUCT(($A$10:$A$249="Required")*(F$10:F$249="Missing"))+0.5*SUMPRODUCT(($A$10:$A$249="Required")*(F$10:F$249="Partial"))</f>
        <v>0</v>
      </c>
      <c r="G2" s="55" t="str">
        <f>"Required "&amp;$G$1&amp;"s "&amp;A3</f>
        <v>Required TCRs Missing</v>
      </c>
    </row>
    <row r="3" spans="1:7" ht="14.1" customHeight="1" thickBot="1">
      <c r="A3" s="59" t="s">
        <v>64</v>
      </c>
      <c r="B3" s="55" t="s">
        <v>65</v>
      </c>
      <c r="C3" s="233"/>
      <c r="D3" s="234"/>
      <c r="E3" s="61">
        <f>SUMPRODUCT(($A$10:$A$249="Basic")*(E$10:E$249="Missing"))+0.5*SUMPRODUCT(($A$10:$A$249="Basic")*(E$10:E$249="Partial"))</f>
        <v>22</v>
      </c>
      <c r="F3" s="61">
        <f>SUMPRODUCT(($A$10:$A$249="Basic")*(F$10:F$249="Missing"))+0.5*SUMPRODUCT(($A$10:$A$249="Basic")*(F$10:F$249="Partial"))</f>
        <v>0</v>
      </c>
      <c r="G3" s="55" t="str">
        <f>"Basic "&amp;$G$1&amp;"s "&amp;A3</f>
        <v>Basic TCRs Missing</v>
      </c>
    </row>
    <row r="4" spans="1:7" ht="14.1" customHeight="1" thickBot="1">
      <c r="A4" s="59" t="s">
        <v>66</v>
      </c>
      <c r="B4" s="55" t="s">
        <v>67</v>
      </c>
      <c r="C4" s="233"/>
      <c r="D4" s="234"/>
      <c r="E4" s="61">
        <f>SUMPRODUCT(($A$10:$A$249="Intermediate")*(E$10:E$249="Missing"))+0.5*SUMPRODUCT(($A$10:$A$249="Intermediate")*(E$10:E$249="Partial"))</f>
        <v>3</v>
      </c>
      <c r="F4" s="61">
        <f>SUMPRODUCT(($A$10:$A$249="Intermediate")*(F$10:F$249="Missing"))+0.5*SUMPRODUCT(($A$10:$A$249="Intermediate")*(F$10:F$249="Partial"))</f>
        <v>0</v>
      </c>
      <c r="G4" s="55" t="str">
        <f>"Intermediate "&amp;$G$1&amp;"s "&amp;A3</f>
        <v>Intermediate TCRs Missing</v>
      </c>
    </row>
    <row r="5" spans="1:7" ht="14.1" customHeight="1" thickBot="1">
      <c r="A5" s="59" t="s">
        <v>68</v>
      </c>
      <c r="B5" s="55" t="s">
        <v>69</v>
      </c>
      <c r="C5" s="233"/>
      <c r="D5" s="234"/>
      <c r="E5" s="61">
        <f>SUMPRODUCT(($A$10:$A$249="Intermediate")*(E$10:E$249="Completed"))+SUMPRODUCT(($A$10:$A$249="Intermediate")*(E$10:E$249="Pre-Passed"))+0.5*SUMPRODUCT(($A$10:$A$249="Intermediate")*(E$10:E$249="Partial"))</f>
        <v>5</v>
      </c>
      <c r="F5" s="61">
        <f>SUMPRODUCT(($A$10:$A$249="Intermediate")*(F$10:F$249="Completed"))+SUMPRODUCT(($A$10:$A$249="Intermediate")*(F$10:F$249="Pre-Passed"))+0.5*SUMPRODUCT(($A$10:$A$249="Intermediate")*(F$10:F$249="Partial"))</f>
        <v>0</v>
      </c>
      <c r="G5" s="55" t="str">
        <f>"Intermediate "&amp;$G$1&amp;"s "&amp;A5</f>
        <v>Intermediate TCRs Completed</v>
      </c>
    </row>
    <row r="6" spans="1:7" ht="14.1" customHeight="1" thickBot="1">
      <c r="A6" s="59" t="s">
        <v>70</v>
      </c>
      <c r="B6" s="55" t="s">
        <v>733</v>
      </c>
      <c r="C6" s="233"/>
      <c r="D6" s="234"/>
      <c r="E6" s="61">
        <f>SUMPRODUCT(($A$10:$A$249="Advanced")*(E$10:E$249="Missing"))+0.5*SUMPRODUCT(($A$10:$A$249="Advanced")*(E$10:E$249="Partial"))</f>
        <v>12</v>
      </c>
      <c r="F6" s="61">
        <f>SUMPRODUCT(($A$10:$A$249="Advanced")*(F$10:F$249="Missing"))+0.5*SUMPRODUCT(($A$10:$A$249="Advanced")*(F$10:F$249="Partial"))</f>
        <v>0</v>
      </c>
      <c r="G6" s="55" t="str">
        <f>"Advanced "&amp;$G$1&amp;"s "&amp;A3</f>
        <v>Advanced TCRs Missing</v>
      </c>
    </row>
    <row r="7" spans="1:7" ht="14.1" customHeight="1" thickBot="1">
      <c r="A7" s="54" t="s">
        <v>71</v>
      </c>
      <c r="B7" s="55" t="s">
        <v>72</v>
      </c>
      <c r="C7" s="233"/>
      <c r="D7" s="234"/>
      <c r="E7" s="61">
        <f>SUMPRODUCT(($A$10:$A$249="Advanced")*(E$10:E$249="Completed"))+SUMPRODUCT(($A$10:$A$249="Advanced")*(E$10:E$249="Pre-Passed"))+0.5*SUMPRODUCT(($A$10:$A$249="Advanced")*(E$10:E$249="Partial"))</f>
        <v>3</v>
      </c>
      <c r="F7" s="61">
        <f>SUMPRODUCT(($A$10:$A$249="Advanced")*(F$10:F$249="Completed"))+SUMPRODUCT(($A$10:$A$249="Advanced")*(F$10:F$249="Pre-Passed"))+0.5*SUMPRODUCT(($A$10:$A$249="Advanced")*(F$10:F$249="Partial"))</f>
        <v>0</v>
      </c>
      <c r="G7" s="55" t="str">
        <f>"Advanced "&amp;$G$1&amp;"s "&amp;A5</f>
        <v>Advanced TCRs Completed</v>
      </c>
    </row>
    <row r="8" spans="1:7" ht="14.1" customHeight="1" thickBot="1">
      <c r="A8" s="227" t="s">
        <v>734</v>
      </c>
      <c r="B8" s="228"/>
      <c r="C8" s="233"/>
      <c r="D8" s="234"/>
      <c r="E8" s="61">
        <f>SUMPRODUCT(($A$10:$A$249="Professional")*(E$10:E$249="Completed"))+SUMPRODUCT(($A$10:$A$249="Professional")*(E$10:E$249="Pre-Passed"))+0.5*SUMPRODUCT(($A$10:$A$249="Professional")*(E$10:E$249="Partial"))</f>
        <v>0</v>
      </c>
      <c r="F8" s="61">
        <f>SUMPRODUCT(($A$10:$A$249="Professional")*(F$10:F$249="Completed"))+SUMPRODUCT(($A$10:$A$249="Professional")*(F$10:F$249="Pre-Passed"))+0.5*SUMPRODUCT(($A$10:$A$249="Professional")*(F$10:F$249="Partial"))</f>
        <v>0</v>
      </c>
      <c r="G8" s="55" t="str">
        <f>"Professional "&amp;$G$1&amp;"s "&amp;A5</f>
        <v>Professional TCRs Completed</v>
      </c>
    </row>
    <row r="9" spans="1:7" ht="14.1" customHeight="1" thickBot="1">
      <c r="A9" s="229"/>
      <c r="B9" s="230"/>
      <c r="C9" s="235"/>
      <c r="D9" s="236"/>
      <c r="E9" s="61">
        <f>SUMPRODUCT(($A$10:$A$239="Exceptional")*(E$10:E$239="Completed"))+SUMPRODUCT(($A$10:$A$239="Exceptional")*(E$10:E$239="Pre-Passed"))+0.5*SUMPRODUCT(($A$10:$A$239="Exceptional")*(E$10:E$239="Partial"))</f>
        <v>0</v>
      </c>
      <c r="F9" s="61">
        <f>SUMPRODUCT(($A$10:$A$239="Exceptional")*(F$10:F$239="Completed"))+SUMPRODUCT(($A$10:$A$239="Exceptional")*(F$10:F$239="Pre-Passed"))+0.5*SUMPRODUCT(($A$10:$A$239="Exceptional")*(F$10:F$239="Partial"))</f>
        <v>0</v>
      </c>
      <c r="G9" s="55" t="str">
        <f>"Exceptional "&amp;$G$1&amp;"s "&amp;A5</f>
        <v>Exceptional TCRs Completed</v>
      </c>
    </row>
    <row r="10" spans="1:7" ht="14.1" customHeight="1" thickBot="1">
      <c r="A10" s="225" t="s">
        <v>739</v>
      </c>
      <c r="B10" s="226"/>
      <c r="C10" s="8" t="s">
        <v>73</v>
      </c>
      <c r="D10" s="8" t="s">
        <v>744</v>
      </c>
      <c r="E10" s="8" t="s">
        <v>74</v>
      </c>
      <c r="F10" s="8" t="s">
        <v>75</v>
      </c>
      <c r="G10" s="8" t="s">
        <v>745</v>
      </c>
    </row>
    <row r="11" spans="1:7" ht="77.25" thickBot="1">
      <c r="A11" s="62" t="s">
        <v>76</v>
      </c>
      <c r="B11" s="55" t="s">
        <v>82</v>
      </c>
      <c r="C11" s="55" t="s">
        <v>657</v>
      </c>
      <c r="D11" s="55"/>
      <c r="E11" s="8" t="s">
        <v>68</v>
      </c>
      <c r="F11" s="8" t="s">
        <v>62</v>
      </c>
      <c r="G11" s="55"/>
    </row>
    <row r="12" spans="1:7" ht="39" thickBot="1">
      <c r="A12" s="62" t="s">
        <v>76</v>
      </c>
      <c r="B12" s="55" t="s">
        <v>83</v>
      </c>
      <c r="C12" s="55" t="s">
        <v>658</v>
      </c>
      <c r="D12" s="55"/>
      <c r="E12" s="8" t="s">
        <v>68</v>
      </c>
      <c r="F12" s="8" t="s">
        <v>62</v>
      </c>
      <c r="G12" s="55"/>
    </row>
    <row r="13" spans="1:7" ht="26.25" thickBot="1">
      <c r="A13" s="62" t="s">
        <v>76</v>
      </c>
      <c r="B13" s="55" t="s">
        <v>84</v>
      </c>
      <c r="C13" s="55" t="s">
        <v>85</v>
      </c>
      <c r="D13" s="55"/>
      <c r="E13" s="8" t="s">
        <v>68</v>
      </c>
      <c r="F13" s="8" t="s">
        <v>62</v>
      </c>
      <c r="G13" s="55"/>
    </row>
    <row r="14" spans="1:7" ht="26.25" thickBot="1">
      <c r="A14" s="62" t="s">
        <v>76</v>
      </c>
      <c r="B14" s="55" t="s">
        <v>86</v>
      </c>
      <c r="C14" s="55" t="s">
        <v>87</v>
      </c>
      <c r="D14" s="55"/>
      <c r="E14" s="8" t="s">
        <v>68</v>
      </c>
      <c r="F14" s="8" t="s">
        <v>62</v>
      </c>
      <c r="G14" s="55"/>
    </row>
    <row r="15" spans="1:7" ht="26.25" thickBot="1">
      <c r="A15" s="62" t="s">
        <v>76</v>
      </c>
      <c r="B15" s="55" t="s">
        <v>88</v>
      </c>
      <c r="C15" s="55" t="s">
        <v>659</v>
      </c>
      <c r="D15" s="55"/>
      <c r="E15" s="8" t="s">
        <v>68</v>
      </c>
      <c r="F15" s="8" t="s">
        <v>62</v>
      </c>
      <c r="G15" s="55"/>
    </row>
    <row r="16" spans="1:7" ht="39" thickBot="1">
      <c r="A16" s="62" t="s">
        <v>76</v>
      </c>
      <c r="B16" s="55" t="s">
        <v>89</v>
      </c>
      <c r="C16" s="55" t="s">
        <v>660</v>
      </c>
      <c r="D16" s="55"/>
      <c r="E16" s="8" t="s">
        <v>68</v>
      </c>
      <c r="F16" s="8" t="s">
        <v>62</v>
      </c>
      <c r="G16" s="55"/>
    </row>
    <row r="17" spans="1:7" ht="51.75" thickBot="1">
      <c r="A17" s="62" t="s">
        <v>76</v>
      </c>
      <c r="B17" s="55" t="s">
        <v>90</v>
      </c>
      <c r="C17" s="55" t="s">
        <v>661</v>
      </c>
      <c r="D17" s="55"/>
      <c r="E17" s="8" t="s">
        <v>68</v>
      </c>
      <c r="F17" s="8" t="s">
        <v>62</v>
      </c>
      <c r="G17" s="55"/>
    </row>
    <row r="18" spans="1:7" ht="90" thickBot="1">
      <c r="A18" s="63" t="s">
        <v>79</v>
      </c>
      <c r="B18" s="55" t="s">
        <v>92</v>
      </c>
      <c r="C18" s="55" t="s">
        <v>653</v>
      </c>
      <c r="D18" s="55"/>
      <c r="E18" s="8" t="s">
        <v>68</v>
      </c>
      <c r="F18" s="8" t="s">
        <v>62</v>
      </c>
      <c r="G18" s="55"/>
    </row>
    <row r="19" spans="1:7" ht="39" thickBot="1">
      <c r="A19" s="63" t="s">
        <v>79</v>
      </c>
      <c r="B19" s="55" t="s">
        <v>91</v>
      </c>
      <c r="C19" s="55" t="s">
        <v>662</v>
      </c>
      <c r="D19" s="55"/>
      <c r="E19" s="8" t="s">
        <v>68</v>
      </c>
      <c r="F19" s="8" t="s">
        <v>62</v>
      </c>
      <c r="G19" s="55"/>
    </row>
    <row r="20" spans="1:7" ht="39" thickBot="1">
      <c r="A20" s="63" t="s">
        <v>79</v>
      </c>
      <c r="B20" s="55" t="s">
        <v>780</v>
      </c>
      <c r="C20" s="55" t="s">
        <v>781</v>
      </c>
      <c r="D20" s="55"/>
      <c r="E20" s="8" t="s">
        <v>68</v>
      </c>
      <c r="F20" s="8" t="s">
        <v>62</v>
      </c>
      <c r="G20" s="55"/>
    </row>
    <row r="21" spans="1:7" ht="64.5" thickBot="1">
      <c r="A21" s="65" t="s">
        <v>93</v>
      </c>
      <c r="B21" s="55" t="s">
        <v>94</v>
      </c>
      <c r="C21" s="55" t="s">
        <v>95</v>
      </c>
      <c r="D21" s="55"/>
      <c r="E21" s="8" t="s">
        <v>68</v>
      </c>
      <c r="F21" s="8" t="s">
        <v>62</v>
      </c>
      <c r="G21" s="55"/>
    </row>
    <row r="22" spans="1:7" ht="26.25" thickBot="1">
      <c r="A22" s="64" t="s">
        <v>81</v>
      </c>
      <c r="B22" s="55" t="s">
        <v>96</v>
      </c>
      <c r="C22" s="55" t="s">
        <v>663</v>
      </c>
      <c r="D22" s="55"/>
      <c r="E22" s="8" t="s">
        <v>68</v>
      </c>
      <c r="F22" s="8" t="s">
        <v>62</v>
      </c>
      <c r="G22" s="55"/>
    </row>
    <row r="23" spans="1:7" ht="14.1" customHeight="1" thickBot="1">
      <c r="A23" s="225" t="s">
        <v>97</v>
      </c>
      <c r="B23" s="226"/>
      <c r="C23" s="8" t="s">
        <v>73</v>
      </c>
      <c r="D23" s="8" t="s">
        <v>744</v>
      </c>
      <c r="E23" s="8" t="s">
        <v>74</v>
      </c>
      <c r="F23" s="8" t="s">
        <v>75</v>
      </c>
      <c r="G23" s="8" t="s">
        <v>745</v>
      </c>
    </row>
    <row r="24" spans="1:7" ht="51.75" thickBot="1">
      <c r="A24" s="62" t="s">
        <v>76</v>
      </c>
      <c r="B24" s="55" t="s">
        <v>98</v>
      </c>
      <c r="C24" s="55" t="s">
        <v>99</v>
      </c>
      <c r="D24" s="55"/>
      <c r="E24" s="8" t="s">
        <v>64</v>
      </c>
      <c r="F24" s="8" t="s">
        <v>62</v>
      </c>
      <c r="G24" s="55"/>
    </row>
    <row r="25" spans="1:7" ht="64.5" thickBot="1">
      <c r="A25" s="62" t="s">
        <v>76</v>
      </c>
      <c r="B25" s="55" t="s">
        <v>100</v>
      </c>
      <c r="C25" s="55" t="s">
        <v>727</v>
      </c>
      <c r="D25" s="55"/>
      <c r="E25" s="8" t="s">
        <v>64</v>
      </c>
      <c r="F25" s="8" t="s">
        <v>62</v>
      </c>
      <c r="G25" s="55"/>
    </row>
    <row r="26" spans="1:7" ht="39" thickBot="1">
      <c r="A26" s="62" t="s">
        <v>76</v>
      </c>
      <c r="B26" s="55" t="s">
        <v>105</v>
      </c>
      <c r="C26" s="55" t="s">
        <v>724</v>
      </c>
      <c r="D26" s="55"/>
      <c r="E26" s="8" t="s">
        <v>64</v>
      </c>
      <c r="F26" s="8" t="s">
        <v>62</v>
      </c>
      <c r="G26" s="55"/>
    </row>
    <row r="27" spans="1:7" ht="64.5" thickBot="1">
      <c r="A27" s="63" t="s">
        <v>79</v>
      </c>
      <c r="B27" s="55" t="s">
        <v>101</v>
      </c>
      <c r="C27" s="55" t="s">
        <v>102</v>
      </c>
      <c r="D27" s="55"/>
      <c r="E27" s="8" t="s">
        <v>64</v>
      </c>
      <c r="F27" s="8" t="s">
        <v>62</v>
      </c>
      <c r="G27" s="55"/>
    </row>
    <row r="28" spans="1:7" ht="39" thickBot="1">
      <c r="A28" s="63" t="s">
        <v>79</v>
      </c>
      <c r="B28" s="55" t="s">
        <v>103</v>
      </c>
      <c r="C28" s="55" t="s">
        <v>104</v>
      </c>
      <c r="D28" s="55"/>
      <c r="E28" s="8" t="s">
        <v>64</v>
      </c>
      <c r="F28" s="8" t="s">
        <v>62</v>
      </c>
      <c r="G28" s="55"/>
    </row>
    <row r="29" spans="1:7" ht="102.75" thickBot="1">
      <c r="A29" s="63" t="s">
        <v>79</v>
      </c>
      <c r="B29" s="55" t="s">
        <v>106</v>
      </c>
      <c r="C29" s="55" t="s">
        <v>725</v>
      </c>
      <c r="D29" s="55"/>
      <c r="E29" s="8" t="s">
        <v>64</v>
      </c>
      <c r="F29" s="8" t="s">
        <v>62</v>
      </c>
      <c r="G29" s="55"/>
    </row>
    <row r="30" spans="1:7" ht="51.75" thickBot="1">
      <c r="A30" s="63" t="s">
        <v>79</v>
      </c>
      <c r="B30" s="55" t="s">
        <v>107</v>
      </c>
      <c r="C30" s="55" t="s">
        <v>786</v>
      </c>
      <c r="D30" s="55"/>
      <c r="E30" s="8" t="s">
        <v>64</v>
      </c>
      <c r="F30" s="8" t="s">
        <v>62</v>
      </c>
      <c r="G30" s="55"/>
    </row>
    <row r="31" spans="1:7" ht="64.5" thickBot="1">
      <c r="A31" s="63" t="s">
        <v>79</v>
      </c>
      <c r="B31" s="55" t="s">
        <v>782</v>
      </c>
      <c r="C31" s="55" t="s">
        <v>783</v>
      </c>
      <c r="D31" s="55"/>
      <c r="E31" s="8" t="s">
        <v>64</v>
      </c>
      <c r="F31" s="8" t="s">
        <v>62</v>
      </c>
      <c r="G31" s="55"/>
    </row>
    <row r="32" spans="1:7" ht="141" thickBot="1">
      <c r="A32" s="63" t="s">
        <v>79</v>
      </c>
      <c r="B32" s="55" t="s">
        <v>784</v>
      </c>
      <c r="C32" s="55" t="s">
        <v>785</v>
      </c>
      <c r="D32" s="55"/>
      <c r="E32" s="8" t="s">
        <v>64</v>
      </c>
      <c r="F32" s="8" t="s">
        <v>62</v>
      </c>
      <c r="G32" s="55"/>
    </row>
    <row r="33" spans="1:7" ht="39" thickBot="1">
      <c r="A33" s="63" t="s">
        <v>79</v>
      </c>
      <c r="B33" s="55" t="s">
        <v>787</v>
      </c>
      <c r="C33" s="55" t="s">
        <v>788</v>
      </c>
      <c r="D33" s="55"/>
      <c r="E33" s="8" t="s">
        <v>64</v>
      </c>
      <c r="F33" s="8" t="s">
        <v>62</v>
      </c>
      <c r="G33" s="55"/>
    </row>
    <row r="34" spans="1:7" ht="51.75" thickBot="1">
      <c r="A34" s="63" t="s">
        <v>79</v>
      </c>
      <c r="B34" s="55" t="s">
        <v>108</v>
      </c>
      <c r="C34" s="55" t="s">
        <v>109</v>
      </c>
      <c r="D34" s="55"/>
      <c r="E34" s="8" t="s">
        <v>64</v>
      </c>
      <c r="F34" s="8" t="s">
        <v>62</v>
      </c>
      <c r="G34" s="55"/>
    </row>
    <row r="35" spans="1:7" ht="16.5" thickBot="1">
      <c r="A35" s="63" t="s">
        <v>79</v>
      </c>
      <c r="B35" s="55" t="s">
        <v>110</v>
      </c>
      <c r="C35" s="55" t="s">
        <v>111</v>
      </c>
      <c r="D35" s="55"/>
      <c r="E35" s="8" t="s">
        <v>64</v>
      </c>
      <c r="F35" s="8" t="s">
        <v>62</v>
      </c>
      <c r="G35" s="55"/>
    </row>
    <row r="36" spans="1:7" ht="51.75" thickBot="1">
      <c r="A36" s="63" t="s">
        <v>79</v>
      </c>
      <c r="B36" s="55" t="s">
        <v>112</v>
      </c>
      <c r="C36" s="55" t="s">
        <v>113</v>
      </c>
      <c r="D36" s="55"/>
      <c r="E36" s="8" t="s">
        <v>64</v>
      </c>
      <c r="F36" s="8" t="s">
        <v>62</v>
      </c>
      <c r="G36" s="55"/>
    </row>
    <row r="37" spans="1:7" ht="90" thickBot="1">
      <c r="A37" s="63" t="s">
        <v>79</v>
      </c>
      <c r="B37" s="55" t="s">
        <v>114</v>
      </c>
      <c r="C37" s="55" t="s">
        <v>115</v>
      </c>
      <c r="D37" s="55"/>
      <c r="E37" s="8" t="s">
        <v>64</v>
      </c>
      <c r="F37" s="8" t="s">
        <v>62</v>
      </c>
      <c r="G37" s="55"/>
    </row>
    <row r="38" spans="1:7" ht="39" thickBot="1">
      <c r="A38" s="64" t="s">
        <v>81</v>
      </c>
      <c r="B38" s="55" t="s">
        <v>116</v>
      </c>
      <c r="C38" s="55" t="s">
        <v>117</v>
      </c>
      <c r="D38" s="55"/>
      <c r="E38" s="8" t="s">
        <v>64</v>
      </c>
      <c r="F38" s="8" t="s">
        <v>62</v>
      </c>
      <c r="G38" s="55"/>
    </row>
    <row r="39" spans="1:7" ht="14.1" customHeight="1" thickBot="1">
      <c r="A39" s="225" t="s">
        <v>789</v>
      </c>
      <c r="B39" s="226"/>
      <c r="C39" s="8" t="s">
        <v>73</v>
      </c>
      <c r="D39" s="8" t="s">
        <v>744</v>
      </c>
      <c r="E39" s="8" t="s">
        <v>74</v>
      </c>
      <c r="F39" s="8" t="s">
        <v>75</v>
      </c>
      <c r="G39" s="8" t="s">
        <v>745</v>
      </c>
    </row>
    <row r="40" spans="1:7" ht="64.5" thickBot="1">
      <c r="A40" s="62" t="s">
        <v>76</v>
      </c>
      <c r="B40" s="55" t="s">
        <v>794</v>
      </c>
      <c r="C40" s="55" t="s">
        <v>795</v>
      </c>
      <c r="D40" s="55"/>
      <c r="E40" s="8" t="s">
        <v>68</v>
      </c>
      <c r="F40" s="8" t="s">
        <v>62</v>
      </c>
      <c r="G40" s="55"/>
    </row>
    <row r="41" spans="1:7" ht="26.25" thickBot="1">
      <c r="A41" s="63" t="s">
        <v>79</v>
      </c>
      <c r="B41" s="55" t="s">
        <v>790</v>
      </c>
      <c r="C41" s="55" t="s">
        <v>791</v>
      </c>
      <c r="D41" s="55"/>
      <c r="E41" s="8" t="s">
        <v>68</v>
      </c>
      <c r="F41" s="8" t="s">
        <v>62</v>
      </c>
      <c r="G41" s="55"/>
    </row>
    <row r="42" spans="1:7" ht="26.25" thickBot="1">
      <c r="A42" s="63" t="s">
        <v>79</v>
      </c>
      <c r="B42" s="55" t="s">
        <v>792</v>
      </c>
      <c r="C42" s="55" t="s">
        <v>793</v>
      </c>
      <c r="D42" s="55"/>
      <c r="E42" s="8" t="s">
        <v>68</v>
      </c>
      <c r="F42" s="8" t="s">
        <v>62</v>
      </c>
      <c r="G42" s="55"/>
    </row>
    <row r="43" spans="1:7" ht="77.25" thickBot="1">
      <c r="A43" s="63" t="s">
        <v>79</v>
      </c>
      <c r="B43" s="55" t="s">
        <v>796</v>
      </c>
      <c r="C43" s="55" t="s">
        <v>797</v>
      </c>
      <c r="D43" s="55"/>
      <c r="E43" s="8" t="s">
        <v>64</v>
      </c>
      <c r="F43" s="8" t="s">
        <v>62</v>
      </c>
      <c r="G43" s="55"/>
    </row>
    <row r="44" spans="1:7" ht="14.1" customHeight="1" thickBot="1">
      <c r="A44" s="225" t="s">
        <v>798</v>
      </c>
      <c r="B44" s="226"/>
      <c r="C44" s="8" t="s">
        <v>73</v>
      </c>
      <c r="D44" s="8" t="s">
        <v>744</v>
      </c>
      <c r="E44" s="8" t="s">
        <v>74</v>
      </c>
      <c r="F44" s="8" t="s">
        <v>75</v>
      </c>
      <c r="G44" s="8" t="s">
        <v>745</v>
      </c>
    </row>
    <row r="45" spans="1:7" ht="26.25" thickBot="1">
      <c r="A45" s="63" t="s">
        <v>79</v>
      </c>
      <c r="B45" s="55" t="s">
        <v>799</v>
      </c>
      <c r="C45" s="55" t="s">
        <v>800</v>
      </c>
      <c r="D45" s="55"/>
      <c r="E45" s="8" t="s">
        <v>64</v>
      </c>
      <c r="F45" s="8" t="s">
        <v>62</v>
      </c>
      <c r="G45" s="55"/>
    </row>
    <row r="46" spans="1:7" ht="39" thickBot="1">
      <c r="A46" s="65" t="s">
        <v>93</v>
      </c>
      <c r="B46" s="55" t="s">
        <v>801</v>
      </c>
      <c r="C46" s="55" t="s">
        <v>802</v>
      </c>
      <c r="D46" s="55"/>
      <c r="E46" s="8" t="s">
        <v>64</v>
      </c>
      <c r="F46" s="8" t="s">
        <v>62</v>
      </c>
      <c r="G46" s="55"/>
    </row>
    <row r="47" spans="1:7" ht="26.25" thickBot="1">
      <c r="A47" s="64" t="s">
        <v>81</v>
      </c>
      <c r="B47" s="55" t="s">
        <v>803</v>
      </c>
      <c r="C47" s="55" t="s">
        <v>804</v>
      </c>
      <c r="D47" s="55"/>
      <c r="E47" s="8" t="s">
        <v>64</v>
      </c>
      <c r="F47" s="8" t="s">
        <v>62</v>
      </c>
      <c r="G47" s="55"/>
    </row>
    <row r="48" spans="1:7" ht="16.5" thickBot="1">
      <c r="A48" s="64" t="s">
        <v>81</v>
      </c>
      <c r="B48" s="55" t="s">
        <v>805</v>
      </c>
      <c r="C48" s="55" t="s">
        <v>806</v>
      </c>
      <c r="D48" s="55"/>
      <c r="E48" s="8" t="s">
        <v>64</v>
      </c>
      <c r="F48" s="8" t="s">
        <v>62</v>
      </c>
      <c r="G48" s="55"/>
    </row>
    <row r="49" spans="1:7" ht="51.75" thickBot="1">
      <c r="A49" s="64" t="s">
        <v>118</v>
      </c>
      <c r="B49" s="55" t="s">
        <v>807</v>
      </c>
      <c r="C49" s="55" t="s">
        <v>808</v>
      </c>
      <c r="D49" s="55"/>
      <c r="E49" s="8" t="s">
        <v>64</v>
      </c>
      <c r="F49" s="8" t="s">
        <v>62</v>
      </c>
      <c r="G49" s="55"/>
    </row>
    <row r="50" spans="1:7" ht="14.1" customHeight="1" thickBot="1">
      <c r="A50" s="225" t="s">
        <v>119</v>
      </c>
      <c r="B50" s="226"/>
      <c r="C50" s="8" t="s">
        <v>73</v>
      </c>
      <c r="D50" s="8" t="s">
        <v>744</v>
      </c>
      <c r="E50" s="8" t="s">
        <v>74</v>
      </c>
      <c r="F50" s="8" t="s">
        <v>75</v>
      </c>
      <c r="G50" s="8" t="s">
        <v>745</v>
      </c>
    </row>
    <row r="51" spans="1:7" ht="26.25" thickBot="1">
      <c r="A51" s="62" t="s">
        <v>76</v>
      </c>
      <c r="B51" s="55" t="s">
        <v>120</v>
      </c>
      <c r="C51" s="55" t="s">
        <v>121</v>
      </c>
      <c r="D51" s="55"/>
      <c r="E51" s="8" t="s">
        <v>68</v>
      </c>
      <c r="F51" s="8" t="s">
        <v>62</v>
      </c>
      <c r="G51" s="55"/>
    </row>
    <row r="52" spans="1:7" ht="39" thickBot="1">
      <c r="A52" s="62" t="s">
        <v>76</v>
      </c>
      <c r="B52" s="55" t="s">
        <v>126</v>
      </c>
      <c r="C52" s="55" t="s">
        <v>127</v>
      </c>
      <c r="D52" s="55"/>
      <c r="E52" s="8" t="s">
        <v>71</v>
      </c>
      <c r="F52" s="8" t="s">
        <v>62</v>
      </c>
      <c r="G52" s="55"/>
    </row>
    <row r="53" spans="1:7" ht="77.25" thickBot="1">
      <c r="A53" s="63" t="s">
        <v>79</v>
      </c>
      <c r="B53" s="55" t="s">
        <v>122</v>
      </c>
      <c r="C53" s="55" t="s">
        <v>123</v>
      </c>
      <c r="D53" s="55"/>
      <c r="E53" s="8" t="s">
        <v>68</v>
      </c>
      <c r="F53" s="8" t="s">
        <v>62</v>
      </c>
      <c r="G53" s="55"/>
    </row>
    <row r="54" spans="1:7" ht="77.25" thickBot="1">
      <c r="A54" s="63" t="s">
        <v>79</v>
      </c>
      <c r="B54" s="55" t="s">
        <v>124</v>
      </c>
      <c r="C54" s="55" t="s">
        <v>125</v>
      </c>
      <c r="D54" s="55"/>
      <c r="E54" s="8" t="s">
        <v>71</v>
      </c>
      <c r="F54" s="8" t="s">
        <v>62</v>
      </c>
      <c r="G54" s="55"/>
    </row>
    <row r="55" spans="1:7" ht="26.25" thickBot="1">
      <c r="A55" s="63" t="s">
        <v>79</v>
      </c>
      <c r="B55" s="55" t="s">
        <v>128</v>
      </c>
      <c r="C55" s="55" t="s">
        <v>129</v>
      </c>
      <c r="D55" s="55"/>
      <c r="E55" s="8" t="s">
        <v>71</v>
      </c>
      <c r="F55" s="8" t="s">
        <v>62</v>
      </c>
      <c r="G55" s="55"/>
    </row>
    <row r="56" spans="1:7" ht="26.25" thickBot="1">
      <c r="A56" s="64" t="s">
        <v>81</v>
      </c>
      <c r="B56" s="55" t="s">
        <v>130</v>
      </c>
      <c r="C56" s="55" t="s">
        <v>131</v>
      </c>
      <c r="D56" s="55"/>
      <c r="E56" s="8" t="s">
        <v>71</v>
      </c>
      <c r="F56" s="8" t="s">
        <v>62</v>
      </c>
      <c r="G56" s="55"/>
    </row>
    <row r="57" spans="1:7" ht="51.75" thickBot="1">
      <c r="A57" s="64" t="s">
        <v>81</v>
      </c>
      <c r="B57" s="55" t="s">
        <v>132</v>
      </c>
      <c r="C57" s="55" t="s">
        <v>133</v>
      </c>
      <c r="D57" s="55"/>
      <c r="E57" s="8" t="s">
        <v>68</v>
      </c>
      <c r="F57" s="8" t="s">
        <v>62</v>
      </c>
      <c r="G57" s="55"/>
    </row>
    <row r="58" spans="1:7" ht="77.25" thickBot="1">
      <c r="A58" s="64" t="s">
        <v>81</v>
      </c>
      <c r="B58" s="55" t="s">
        <v>809</v>
      </c>
      <c r="C58" s="55" t="s">
        <v>810</v>
      </c>
      <c r="D58" s="55"/>
      <c r="E58" s="8" t="s">
        <v>71</v>
      </c>
      <c r="F58" s="8" t="s">
        <v>62</v>
      </c>
      <c r="G58" s="55"/>
    </row>
    <row r="59" spans="1:7" ht="14.1" customHeight="1" thickBot="1">
      <c r="A59" s="225" t="s">
        <v>134</v>
      </c>
      <c r="B59" s="226"/>
      <c r="C59" s="8" t="s">
        <v>73</v>
      </c>
      <c r="D59" s="8" t="s">
        <v>744</v>
      </c>
      <c r="E59" s="8" t="s">
        <v>74</v>
      </c>
      <c r="F59" s="8" t="s">
        <v>75</v>
      </c>
      <c r="G59" s="8" t="s">
        <v>745</v>
      </c>
    </row>
    <row r="60" spans="1:7" ht="39" thickBot="1">
      <c r="A60" s="62" t="s">
        <v>76</v>
      </c>
      <c r="B60" s="55" t="s">
        <v>135</v>
      </c>
      <c r="C60" s="55" t="s">
        <v>136</v>
      </c>
      <c r="D60" s="55"/>
      <c r="E60" s="8" t="s">
        <v>68</v>
      </c>
      <c r="F60" s="8" t="s">
        <v>62</v>
      </c>
      <c r="G60" s="55"/>
    </row>
    <row r="61" spans="1:7" ht="26.25" thickBot="1">
      <c r="A61" s="62" t="s">
        <v>76</v>
      </c>
      <c r="B61" s="55" t="s">
        <v>137</v>
      </c>
      <c r="C61" s="55" t="s">
        <v>138</v>
      </c>
      <c r="D61" s="55"/>
      <c r="E61" s="8" t="s">
        <v>68</v>
      </c>
      <c r="F61" s="8" t="s">
        <v>62</v>
      </c>
      <c r="G61" s="55"/>
    </row>
    <row r="62" spans="1:7" ht="16.5" thickBot="1">
      <c r="A62" s="63" t="s">
        <v>79</v>
      </c>
      <c r="B62" s="55" t="s">
        <v>139</v>
      </c>
      <c r="C62" s="55" t="s">
        <v>140</v>
      </c>
      <c r="D62" s="55"/>
      <c r="E62" s="8" t="s">
        <v>64</v>
      </c>
      <c r="F62" s="8" t="s">
        <v>62</v>
      </c>
      <c r="G62" s="55"/>
    </row>
    <row r="63" spans="1:7" ht="26.25" thickBot="1">
      <c r="A63" s="63" t="s">
        <v>79</v>
      </c>
      <c r="B63" s="55" t="s">
        <v>141</v>
      </c>
      <c r="C63" s="55" t="s">
        <v>142</v>
      </c>
      <c r="D63" s="55"/>
      <c r="E63" s="8" t="s">
        <v>68</v>
      </c>
      <c r="F63" s="8" t="s">
        <v>62</v>
      </c>
      <c r="G63" s="55"/>
    </row>
    <row r="64" spans="1:7" ht="16.5" thickBot="1">
      <c r="A64" s="64" t="s">
        <v>81</v>
      </c>
      <c r="B64" s="55" t="s">
        <v>143</v>
      </c>
      <c r="C64" s="55" t="s">
        <v>144</v>
      </c>
      <c r="D64" s="55"/>
      <c r="E64" s="8" t="s">
        <v>64</v>
      </c>
      <c r="F64" s="8" t="s">
        <v>62</v>
      </c>
      <c r="G64" s="55"/>
    </row>
    <row r="65" spans="1:7" ht="14.1" customHeight="1" thickBot="1">
      <c r="A65" s="225" t="s">
        <v>145</v>
      </c>
      <c r="B65" s="226"/>
      <c r="C65" s="8" t="s">
        <v>73</v>
      </c>
      <c r="D65" s="8" t="s">
        <v>744</v>
      </c>
      <c r="E65" s="8" t="s">
        <v>74</v>
      </c>
      <c r="F65" s="8" t="s">
        <v>75</v>
      </c>
      <c r="G65" s="8" t="s">
        <v>745</v>
      </c>
    </row>
    <row r="66" spans="1:7" ht="26.25" thickBot="1">
      <c r="A66" s="62" t="s">
        <v>76</v>
      </c>
      <c r="B66" s="55" t="s">
        <v>146</v>
      </c>
      <c r="C66" s="55" t="s">
        <v>147</v>
      </c>
      <c r="D66" s="55"/>
      <c r="E66" s="8" t="s">
        <v>68</v>
      </c>
      <c r="F66" s="8" t="s">
        <v>62</v>
      </c>
      <c r="G66" s="55"/>
    </row>
    <row r="67" spans="1:7" ht="16.5" thickBot="1">
      <c r="A67" s="62" t="s">
        <v>76</v>
      </c>
      <c r="B67" s="55" t="s">
        <v>150</v>
      </c>
      <c r="C67" s="55" t="s">
        <v>151</v>
      </c>
      <c r="D67" s="55"/>
      <c r="E67" s="8" t="s">
        <v>68</v>
      </c>
      <c r="F67" s="8" t="s">
        <v>62</v>
      </c>
      <c r="G67" s="55"/>
    </row>
    <row r="68" spans="1:7" ht="26.25" thickBot="1">
      <c r="A68" s="62" t="s">
        <v>76</v>
      </c>
      <c r="B68" s="55" t="s">
        <v>152</v>
      </c>
      <c r="C68" s="55" t="s">
        <v>153</v>
      </c>
      <c r="D68" s="55"/>
      <c r="E68" s="8" t="s">
        <v>68</v>
      </c>
      <c r="F68" s="8" t="s">
        <v>62</v>
      </c>
      <c r="G68" s="55"/>
    </row>
    <row r="69" spans="1:7" ht="39" thickBot="1">
      <c r="A69" s="63" t="s">
        <v>79</v>
      </c>
      <c r="B69" s="55" t="s">
        <v>154</v>
      </c>
      <c r="C69" s="55" t="s">
        <v>155</v>
      </c>
      <c r="D69" s="55"/>
      <c r="E69" s="8" t="s">
        <v>64</v>
      </c>
      <c r="F69" s="8" t="s">
        <v>62</v>
      </c>
      <c r="G69" s="55"/>
    </row>
    <row r="70" spans="1:7" ht="51.75" thickBot="1">
      <c r="A70" s="63" t="s">
        <v>79</v>
      </c>
      <c r="B70" s="55" t="s">
        <v>156</v>
      </c>
      <c r="C70" s="55" t="s">
        <v>723</v>
      </c>
      <c r="D70" s="55"/>
      <c r="E70" s="8" t="s">
        <v>64</v>
      </c>
      <c r="F70" s="8" t="s">
        <v>62</v>
      </c>
      <c r="G70" s="55"/>
    </row>
    <row r="71" spans="1:7" ht="39" thickBot="1">
      <c r="A71" s="63" t="s">
        <v>79</v>
      </c>
      <c r="B71" s="55" t="s">
        <v>157</v>
      </c>
      <c r="C71" s="55" t="s">
        <v>158</v>
      </c>
      <c r="D71" s="55"/>
      <c r="E71" s="8" t="s">
        <v>68</v>
      </c>
      <c r="F71" s="8" t="s">
        <v>62</v>
      </c>
      <c r="G71" s="55"/>
    </row>
    <row r="72" spans="1:7" ht="64.5" thickBot="1">
      <c r="A72" s="63" t="s">
        <v>79</v>
      </c>
      <c r="B72" s="55" t="s">
        <v>159</v>
      </c>
      <c r="C72" s="55" t="s">
        <v>160</v>
      </c>
      <c r="D72" s="55"/>
      <c r="E72" s="8" t="s">
        <v>68</v>
      </c>
      <c r="F72" s="8" t="s">
        <v>62</v>
      </c>
      <c r="G72" s="55"/>
    </row>
    <row r="73" spans="1:7" ht="51.75" thickBot="1">
      <c r="A73" s="63" t="s">
        <v>79</v>
      </c>
      <c r="B73" s="55" t="s">
        <v>163</v>
      </c>
      <c r="C73" s="55" t="s">
        <v>164</v>
      </c>
      <c r="D73" s="55"/>
      <c r="E73" s="8" t="s">
        <v>64</v>
      </c>
      <c r="F73" s="8" t="s">
        <v>62</v>
      </c>
      <c r="G73" s="55"/>
    </row>
    <row r="74" spans="1:7" ht="51.75" thickBot="1">
      <c r="A74" s="63" t="s">
        <v>79</v>
      </c>
      <c r="B74" s="55" t="s">
        <v>161</v>
      </c>
      <c r="C74" s="55" t="s">
        <v>162</v>
      </c>
      <c r="D74" s="55"/>
      <c r="E74" s="8" t="s">
        <v>64</v>
      </c>
      <c r="F74" s="8" t="s">
        <v>62</v>
      </c>
      <c r="G74" s="55"/>
    </row>
    <row r="75" spans="1:7" ht="64.5" thickBot="1">
      <c r="A75" s="63" t="s">
        <v>79</v>
      </c>
      <c r="B75" s="55" t="s">
        <v>148</v>
      </c>
      <c r="C75" s="55" t="s">
        <v>149</v>
      </c>
      <c r="D75" s="55"/>
      <c r="E75" s="8" t="s">
        <v>68</v>
      </c>
      <c r="F75" s="8" t="s">
        <v>62</v>
      </c>
      <c r="G75" s="55"/>
    </row>
    <row r="76" spans="1:7" ht="39" thickBot="1">
      <c r="A76" s="63" t="s">
        <v>79</v>
      </c>
      <c r="B76" s="55" t="s">
        <v>165</v>
      </c>
      <c r="C76" s="55" t="s">
        <v>166</v>
      </c>
      <c r="D76" s="55"/>
      <c r="E76" s="8" t="s">
        <v>64</v>
      </c>
      <c r="F76" s="8" t="s">
        <v>62</v>
      </c>
      <c r="G76" s="55"/>
    </row>
    <row r="77" spans="1:7" ht="26.25" thickBot="1">
      <c r="A77" s="82" t="s">
        <v>93</v>
      </c>
      <c r="B77" s="55" t="s">
        <v>167</v>
      </c>
      <c r="C77" s="55" t="s">
        <v>168</v>
      </c>
      <c r="D77" s="55"/>
      <c r="E77" s="8" t="s">
        <v>64</v>
      </c>
      <c r="F77" s="8" t="s">
        <v>62</v>
      </c>
      <c r="G77" s="55"/>
    </row>
    <row r="78" spans="1:7" ht="77.25" thickBot="1">
      <c r="A78" s="82" t="s">
        <v>93</v>
      </c>
      <c r="B78" s="55" t="s">
        <v>811</v>
      </c>
      <c r="C78" s="55" t="s">
        <v>812</v>
      </c>
      <c r="D78" s="55"/>
      <c r="E78" s="8" t="s">
        <v>64</v>
      </c>
      <c r="F78" s="8" t="s">
        <v>62</v>
      </c>
      <c r="G78" s="55"/>
    </row>
    <row r="79" spans="1:7" ht="115.5" thickBot="1">
      <c r="A79" s="64" t="s">
        <v>81</v>
      </c>
      <c r="B79" s="55" t="s">
        <v>813</v>
      </c>
      <c r="C79" s="55" t="s">
        <v>814</v>
      </c>
      <c r="D79" s="55"/>
      <c r="E79" s="8" t="s">
        <v>64</v>
      </c>
      <c r="F79" s="8" t="s">
        <v>62</v>
      </c>
      <c r="G79" s="55"/>
    </row>
    <row r="80" spans="1:7" ht="51.75" thickBot="1">
      <c r="A80" s="64" t="s">
        <v>81</v>
      </c>
      <c r="B80" s="55" t="s">
        <v>815</v>
      </c>
      <c r="C80" s="55" t="s">
        <v>816</v>
      </c>
      <c r="D80" s="55"/>
      <c r="E80" s="8" t="s">
        <v>64</v>
      </c>
      <c r="F80" s="8" t="s">
        <v>62</v>
      </c>
      <c r="G80" s="55"/>
    </row>
    <row r="81" spans="1:7" ht="39" thickBot="1">
      <c r="A81" s="64" t="s">
        <v>81</v>
      </c>
      <c r="B81" s="55" t="s">
        <v>817</v>
      </c>
      <c r="C81" s="55" t="s">
        <v>818</v>
      </c>
      <c r="D81" s="55"/>
      <c r="E81" s="8" t="s">
        <v>64</v>
      </c>
      <c r="F81" s="8" t="s">
        <v>62</v>
      </c>
      <c r="G81" s="55"/>
    </row>
    <row r="82" spans="1:7" ht="14.1" customHeight="1" thickBot="1">
      <c r="A82" s="225" t="s">
        <v>169</v>
      </c>
      <c r="B82" s="226"/>
      <c r="C82" s="8" t="s">
        <v>73</v>
      </c>
      <c r="D82" s="8" t="s">
        <v>744</v>
      </c>
      <c r="E82" s="8" t="s">
        <v>74</v>
      </c>
      <c r="F82" s="8" t="s">
        <v>75</v>
      </c>
      <c r="G82" s="8" t="s">
        <v>745</v>
      </c>
    </row>
    <row r="83" spans="1:7" ht="26.25" thickBot="1">
      <c r="A83" s="62" t="s">
        <v>76</v>
      </c>
      <c r="B83" s="55" t="s">
        <v>170</v>
      </c>
      <c r="C83" s="55" t="s">
        <v>721</v>
      </c>
      <c r="D83" s="55"/>
      <c r="E83" s="8" t="s">
        <v>68</v>
      </c>
      <c r="F83" s="8" t="s">
        <v>62</v>
      </c>
      <c r="G83" s="55"/>
    </row>
    <row r="84" spans="1:7" ht="16.5" thickBot="1">
      <c r="A84" s="62" t="s">
        <v>79</v>
      </c>
      <c r="B84" s="55" t="s">
        <v>171</v>
      </c>
      <c r="C84" s="55" t="s">
        <v>722</v>
      </c>
      <c r="D84" s="55"/>
      <c r="E84" s="8" t="s">
        <v>68</v>
      </c>
      <c r="F84" s="8" t="s">
        <v>62</v>
      </c>
      <c r="G84" s="55"/>
    </row>
    <row r="85" spans="1:7" ht="26.25" thickBot="1">
      <c r="A85" s="63" t="s">
        <v>93</v>
      </c>
      <c r="B85" s="55" t="s">
        <v>172</v>
      </c>
      <c r="C85" s="55" t="s">
        <v>173</v>
      </c>
      <c r="D85" s="55"/>
      <c r="E85" s="8" t="s">
        <v>68</v>
      </c>
      <c r="F85" s="8" t="s">
        <v>62</v>
      </c>
      <c r="G85" s="55"/>
    </row>
    <row r="86" spans="1:7" ht="26.25" thickBot="1">
      <c r="A86" s="65" t="s">
        <v>93</v>
      </c>
      <c r="B86" s="55" t="s">
        <v>174</v>
      </c>
      <c r="C86" s="55" t="s">
        <v>175</v>
      </c>
      <c r="D86" s="55"/>
      <c r="E86" s="8" t="s">
        <v>68</v>
      </c>
      <c r="F86" s="8" t="s">
        <v>62</v>
      </c>
      <c r="G86" s="55"/>
    </row>
    <row r="87" spans="1:7" ht="39" thickBot="1">
      <c r="A87" s="64" t="s">
        <v>81</v>
      </c>
      <c r="B87" s="55" t="s">
        <v>819</v>
      </c>
      <c r="C87" s="55" t="s">
        <v>820</v>
      </c>
      <c r="D87" s="55"/>
      <c r="E87" s="8" t="s">
        <v>64</v>
      </c>
      <c r="F87" s="8" t="s">
        <v>62</v>
      </c>
      <c r="G87" s="55"/>
    </row>
    <row r="88" spans="1:7" ht="39" thickBot="1">
      <c r="A88" s="66" t="s">
        <v>118</v>
      </c>
      <c r="B88" s="55" t="s">
        <v>821</v>
      </c>
      <c r="C88" s="55" t="s">
        <v>822</v>
      </c>
      <c r="D88" s="55"/>
      <c r="E88" s="8" t="s">
        <v>64</v>
      </c>
      <c r="F88" s="8" t="s">
        <v>62</v>
      </c>
      <c r="G88" s="55"/>
    </row>
    <row r="89" spans="1:7" ht="14.1" customHeight="1" thickBot="1">
      <c r="A89" s="225" t="s">
        <v>176</v>
      </c>
      <c r="B89" s="226"/>
      <c r="C89" s="8" t="s">
        <v>73</v>
      </c>
      <c r="D89" s="8" t="s">
        <v>744</v>
      </c>
      <c r="E89" s="8" t="s">
        <v>74</v>
      </c>
      <c r="F89" s="8" t="s">
        <v>75</v>
      </c>
      <c r="G89" s="8" t="s">
        <v>745</v>
      </c>
    </row>
    <row r="90" spans="1:7" ht="26.25" thickBot="1">
      <c r="A90" s="62" t="s">
        <v>76</v>
      </c>
      <c r="B90" s="55" t="s">
        <v>177</v>
      </c>
      <c r="C90" s="55" t="s">
        <v>178</v>
      </c>
      <c r="D90" s="55"/>
      <c r="E90" s="8" t="s">
        <v>64</v>
      </c>
      <c r="F90" s="8" t="s">
        <v>62</v>
      </c>
      <c r="G90" s="55"/>
    </row>
    <row r="91" spans="1:7" ht="16.5" thickBot="1">
      <c r="A91" s="62" t="s">
        <v>76</v>
      </c>
      <c r="B91" s="55" t="s">
        <v>179</v>
      </c>
      <c r="C91" s="55" t="s">
        <v>180</v>
      </c>
      <c r="D91" s="55"/>
      <c r="E91" s="8" t="s">
        <v>68</v>
      </c>
      <c r="F91" s="8" t="s">
        <v>62</v>
      </c>
      <c r="G91" s="55"/>
    </row>
    <row r="92" spans="1:7" ht="51.75" thickBot="1">
      <c r="A92" s="62" t="s">
        <v>76</v>
      </c>
      <c r="B92" s="55" t="s">
        <v>77</v>
      </c>
      <c r="C92" s="55" t="s">
        <v>78</v>
      </c>
      <c r="D92" s="55"/>
      <c r="E92" s="8" t="s">
        <v>68</v>
      </c>
      <c r="F92" s="8" t="s">
        <v>62</v>
      </c>
      <c r="G92" s="55"/>
    </row>
    <row r="93" spans="1:7" ht="51.75" thickBot="1">
      <c r="A93" s="63" t="s">
        <v>79</v>
      </c>
      <c r="B93" s="55" t="s">
        <v>80</v>
      </c>
      <c r="C93" s="55" t="s">
        <v>652</v>
      </c>
      <c r="D93" s="55"/>
      <c r="E93" s="8" t="s">
        <v>64</v>
      </c>
      <c r="F93" s="8" t="s">
        <v>62</v>
      </c>
      <c r="G93" s="55"/>
    </row>
    <row r="94" spans="1:7" ht="128.25" thickBot="1">
      <c r="A94" s="63" t="s">
        <v>79</v>
      </c>
      <c r="B94" s="55" t="s">
        <v>181</v>
      </c>
      <c r="C94" s="55" t="s">
        <v>655</v>
      </c>
      <c r="D94" s="55"/>
      <c r="E94" s="8" t="s">
        <v>68</v>
      </c>
      <c r="F94" s="8" t="s">
        <v>62</v>
      </c>
      <c r="G94" s="55"/>
    </row>
    <row r="95" spans="1:7" ht="39" thickBot="1">
      <c r="A95" s="63" t="s">
        <v>79</v>
      </c>
      <c r="B95" s="55" t="s">
        <v>182</v>
      </c>
      <c r="C95" s="55" t="s">
        <v>183</v>
      </c>
      <c r="D95" s="55"/>
      <c r="E95" s="8" t="s">
        <v>68</v>
      </c>
      <c r="F95" s="8" t="s">
        <v>62</v>
      </c>
      <c r="G95" s="55"/>
    </row>
    <row r="96" spans="1:7" ht="26.25" thickBot="1">
      <c r="A96" s="65" t="s">
        <v>93</v>
      </c>
      <c r="B96" s="55" t="s">
        <v>184</v>
      </c>
      <c r="C96" s="55" t="s">
        <v>185</v>
      </c>
      <c r="D96" s="55"/>
      <c r="E96" s="8" t="s">
        <v>68</v>
      </c>
      <c r="F96" s="8" t="s">
        <v>62</v>
      </c>
      <c r="G96" s="55"/>
    </row>
    <row r="97" spans="1:7" ht="26.25" thickBot="1">
      <c r="A97" s="64" t="s">
        <v>81</v>
      </c>
      <c r="B97" s="55" t="s">
        <v>778</v>
      </c>
      <c r="C97" s="55" t="s">
        <v>779</v>
      </c>
      <c r="D97" s="55"/>
      <c r="E97" s="8" t="s">
        <v>68</v>
      </c>
      <c r="F97" s="8" t="s">
        <v>62</v>
      </c>
      <c r="G97" s="55"/>
    </row>
    <row r="98" spans="1:7" ht="14.1" customHeight="1" thickBot="1">
      <c r="A98" s="225" t="s">
        <v>848</v>
      </c>
      <c r="B98" s="226"/>
      <c r="C98" s="8" t="s">
        <v>73</v>
      </c>
      <c r="D98" s="8" t="s">
        <v>744</v>
      </c>
      <c r="E98" s="8" t="s">
        <v>74</v>
      </c>
      <c r="F98" s="8" t="s">
        <v>75</v>
      </c>
      <c r="G98" s="8" t="s">
        <v>745</v>
      </c>
    </row>
    <row r="99" spans="1:7" ht="39" thickBot="1">
      <c r="A99" s="63" t="s">
        <v>79</v>
      </c>
      <c r="B99" s="55" t="s">
        <v>656</v>
      </c>
      <c r="C99" s="55" t="s">
        <v>849</v>
      </c>
      <c r="D99" s="55"/>
      <c r="E99" s="8" t="s">
        <v>64</v>
      </c>
      <c r="F99" s="8" t="s">
        <v>62</v>
      </c>
      <c r="G99" s="55"/>
    </row>
    <row r="100" spans="1:7" ht="26.25" thickBot="1">
      <c r="A100" s="64" t="s">
        <v>81</v>
      </c>
      <c r="B100" s="55" t="s">
        <v>835</v>
      </c>
      <c r="C100" s="55" t="s">
        <v>850</v>
      </c>
      <c r="D100" s="55"/>
      <c r="E100" s="8" t="s">
        <v>64</v>
      </c>
      <c r="F100" s="8" t="s">
        <v>62</v>
      </c>
      <c r="G100" s="55"/>
    </row>
    <row r="101" spans="1:7" ht="26.25" thickBot="1">
      <c r="A101" s="64" t="s">
        <v>81</v>
      </c>
      <c r="B101" s="55" t="s">
        <v>186</v>
      </c>
      <c r="C101" s="55" t="s">
        <v>851</v>
      </c>
      <c r="D101" s="55"/>
      <c r="E101" s="8" t="s">
        <v>64</v>
      </c>
      <c r="F101" s="8" t="s">
        <v>62</v>
      </c>
      <c r="G101" s="55"/>
    </row>
    <row r="102" spans="1:7" ht="26.25" thickBot="1">
      <c r="A102" s="66" t="s">
        <v>118</v>
      </c>
      <c r="B102" s="55" t="s">
        <v>836</v>
      </c>
      <c r="C102" s="55" t="s">
        <v>852</v>
      </c>
      <c r="D102" s="55"/>
      <c r="E102" s="8" t="s">
        <v>64</v>
      </c>
      <c r="F102" s="8" t="s">
        <v>62</v>
      </c>
      <c r="G102" s="55"/>
    </row>
    <row r="103" spans="1:7" ht="14.1" customHeight="1" thickBot="1">
      <c r="A103" s="225" t="s">
        <v>187</v>
      </c>
      <c r="B103" s="226"/>
      <c r="C103" s="8" t="s">
        <v>73</v>
      </c>
      <c r="D103" s="8" t="s">
        <v>744</v>
      </c>
      <c r="E103" s="8" t="s">
        <v>74</v>
      </c>
      <c r="F103" s="8" t="s">
        <v>75</v>
      </c>
      <c r="G103" s="8" t="s">
        <v>745</v>
      </c>
    </row>
    <row r="104" spans="1:7" ht="64.5" thickBot="1">
      <c r="A104" s="62" t="s">
        <v>76</v>
      </c>
      <c r="B104" s="55" t="s">
        <v>188</v>
      </c>
      <c r="C104" s="55" t="s">
        <v>189</v>
      </c>
      <c r="D104" s="55"/>
      <c r="E104" s="8" t="s">
        <v>68</v>
      </c>
      <c r="F104" s="8" t="s">
        <v>62</v>
      </c>
      <c r="G104" s="55"/>
    </row>
    <row r="105" spans="1:7" ht="39" thickBot="1">
      <c r="A105" s="63" t="s">
        <v>79</v>
      </c>
      <c r="B105" s="55" t="s">
        <v>190</v>
      </c>
      <c r="C105" s="55" t="s">
        <v>191</v>
      </c>
      <c r="D105" s="55"/>
      <c r="E105" s="8" t="s">
        <v>68</v>
      </c>
      <c r="F105" s="8" t="s">
        <v>62</v>
      </c>
      <c r="G105" s="55"/>
    </row>
    <row r="106" spans="1:7" ht="26.25" thickBot="1">
      <c r="A106" s="65" t="s">
        <v>93</v>
      </c>
      <c r="B106" s="55" t="s">
        <v>192</v>
      </c>
      <c r="C106" s="55" t="s">
        <v>825</v>
      </c>
      <c r="D106" s="55"/>
      <c r="E106" s="8" t="s">
        <v>68</v>
      </c>
      <c r="F106" s="8" t="s">
        <v>62</v>
      </c>
      <c r="G106" s="55"/>
    </row>
    <row r="107" spans="1:7" ht="26.25" thickBot="1">
      <c r="A107" s="64" t="s">
        <v>81</v>
      </c>
      <c r="B107" s="55" t="s">
        <v>823</v>
      </c>
      <c r="C107" s="55" t="s">
        <v>824</v>
      </c>
      <c r="D107" s="55"/>
      <c r="E107" s="8" t="s">
        <v>64</v>
      </c>
      <c r="F107" s="8" t="s">
        <v>62</v>
      </c>
      <c r="G107" s="55"/>
    </row>
    <row r="108" spans="1:7" ht="14.1" customHeight="1" thickBot="1">
      <c r="A108" s="225" t="s">
        <v>193</v>
      </c>
      <c r="B108" s="226"/>
      <c r="C108" s="8" t="s">
        <v>73</v>
      </c>
      <c r="D108" s="8" t="s">
        <v>744</v>
      </c>
      <c r="E108" s="8" t="s">
        <v>74</v>
      </c>
      <c r="F108" s="8" t="s">
        <v>75</v>
      </c>
      <c r="G108" s="8" t="s">
        <v>745</v>
      </c>
    </row>
    <row r="109" spans="1:7" ht="51.75" thickBot="1">
      <c r="A109" s="62" t="s">
        <v>76</v>
      </c>
      <c r="B109" s="55" t="s">
        <v>194</v>
      </c>
      <c r="C109" s="55" t="s">
        <v>195</v>
      </c>
      <c r="D109" s="55"/>
      <c r="E109" s="8" t="s">
        <v>68</v>
      </c>
      <c r="F109" s="8" t="s">
        <v>62</v>
      </c>
      <c r="G109" s="55"/>
    </row>
    <row r="110" spans="1:7" ht="16.5" thickBot="1">
      <c r="A110" s="62" t="s">
        <v>76</v>
      </c>
      <c r="B110" s="55" t="s">
        <v>196</v>
      </c>
      <c r="C110" s="55" t="s">
        <v>197</v>
      </c>
      <c r="D110" s="55"/>
      <c r="E110" s="8" t="s">
        <v>68</v>
      </c>
      <c r="F110" s="8" t="s">
        <v>62</v>
      </c>
      <c r="G110" s="55"/>
    </row>
    <row r="111" spans="1:7" ht="115.5" thickBot="1">
      <c r="A111" s="63" t="s">
        <v>79</v>
      </c>
      <c r="B111" s="55" t="s">
        <v>198</v>
      </c>
      <c r="C111" s="55" t="s">
        <v>654</v>
      </c>
      <c r="D111" s="55"/>
      <c r="E111" s="8" t="s">
        <v>64</v>
      </c>
      <c r="F111" s="8" t="s">
        <v>62</v>
      </c>
      <c r="G111" s="55"/>
    </row>
    <row r="112" spans="1:7" ht="14.1" customHeight="1" thickBot="1">
      <c r="A112" s="225" t="s">
        <v>826</v>
      </c>
      <c r="B112" s="226"/>
      <c r="C112" s="8" t="s">
        <v>73</v>
      </c>
      <c r="D112" s="8" t="s">
        <v>744</v>
      </c>
      <c r="E112" s="8" t="s">
        <v>74</v>
      </c>
      <c r="F112" s="8" t="s">
        <v>75</v>
      </c>
      <c r="G112" s="8" t="s">
        <v>745</v>
      </c>
    </row>
    <row r="113" spans="1:7" ht="16.5" thickBot="1">
      <c r="A113" s="62" t="s">
        <v>76</v>
      </c>
      <c r="B113" s="55" t="s">
        <v>827</v>
      </c>
      <c r="C113" s="55" t="s">
        <v>828</v>
      </c>
      <c r="D113" s="55"/>
      <c r="E113" s="8" t="s">
        <v>68</v>
      </c>
      <c r="F113" s="8" t="s">
        <v>62</v>
      </c>
      <c r="G113" s="55"/>
    </row>
    <row r="114" spans="1:7" ht="16.5" thickBot="1">
      <c r="A114" s="64" t="s">
        <v>81</v>
      </c>
      <c r="B114" s="55" t="s">
        <v>829</v>
      </c>
      <c r="C114" s="55" t="s">
        <v>830</v>
      </c>
      <c r="D114" s="55"/>
      <c r="E114" s="8" t="s">
        <v>64</v>
      </c>
      <c r="F114" s="8" t="s">
        <v>62</v>
      </c>
      <c r="G114" s="55"/>
    </row>
    <row r="115" spans="1:7" ht="39" thickBot="1">
      <c r="A115" s="66" t="s">
        <v>118</v>
      </c>
      <c r="B115" s="55" t="s">
        <v>831</v>
      </c>
      <c r="C115" s="55" t="s">
        <v>832</v>
      </c>
      <c r="D115" s="55"/>
      <c r="E115" s="8" t="s">
        <v>64</v>
      </c>
      <c r="F115" s="8" t="s">
        <v>62</v>
      </c>
      <c r="G115" s="55"/>
    </row>
    <row r="116" spans="1:7" ht="39" thickBot="1">
      <c r="A116" s="64" t="s">
        <v>736</v>
      </c>
      <c r="B116" s="55" t="s">
        <v>833</v>
      </c>
      <c r="C116" s="55" t="s">
        <v>834</v>
      </c>
      <c r="D116" s="55"/>
      <c r="E116" s="8" t="s">
        <v>64</v>
      </c>
      <c r="F116" s="8" t="s">
        <v>62</v>
      </c>
      <c r="G116" s="55"/>
    </row>
    <row r="117" spans="1:7" ht="14.1" customHeight="1" thickBot="1">
      <c r="A117" s="225" t="s">
        <v>199</v>
      </c>
      <c r="B117" s="226"/>
      <c r="C117" s="8" t="s">
        <v>682</v>
      </c>
      <c r="D117" s="8" t="s">
        <v>744</v>
      </c>
      <c r="E117" s="8" t="s">
        <v>74</v>
      </c>
      <c r="F117" s="8" t="s">
        <v>75</v>
      </c>
      <c r="G117" s="8" t="s">
        <v>745</v>
      </c>
    </row>
    <row r="118" spans="1:7" ht="26.25" thickBot="1">
      <c r="A118" s="62" t="s">
        <v>76</v>
      </c>
      <c r="B118" s="55" t="s">
        <v>200</v>
      </c>
      <c r="C118" s="55" t="s">
        <v>201</v>
      </c>
      <c r="D118" s="55"/>
      <c r="E118" s="8" t="s">
        <v>71</v>
      </c>
      <c r="F118" s="8" t="s">
        <v>62</v>
      </c>
      <c r="G118" s="55"/>
    </row>
    <row r="119" spans="1:7" ht="26.25" thickBot="1">
      <c r="A119" s="63" t="s">
        <v>79</v>
      </c>
      <c r="B119" s="55" t="s">
        <v>202</v>
      </c>
      <c r="C119" s="55" t="s">
        <v>203</v>
      </c>
      <c r="D119" s="55"/>
      <c r="E119" s="8" t="s">
        <v>71</v>
      </c>
      <c r="F119" s="8" t="s">
        <v>62</v>
      </c>
      <c r="G119" s="55"/>
    </row>
    <row r="120" spans="1:7" ht="16.5" thickBot="1">
      <c r="A120" s="63" t="s">
        <v>79</v>
      </c>
      <c r="B120" s="55" t="s">
        <v>204</v>
      </c>
      <c r="C120" s="55" t="s">
        <v>205</v>
      </c>
      <c r="D120" s="55"/>
      <c r="E120" s="8" t="s">
        <v>71</v>
      </c>
      <c r="F120" s="8" t="s">
        <v>62</v>
      </c>
      <c r="G120" s="55"/>
    </row>
    <row r="121" spans="1:7" ht="26.25" thickBot="1">
      <c r="A121" s="65" t="s">
        <v>93</v>
      </c>
      <c r="B121" s="55" t="s">
        <v>206</v>
      </c>
      <c r="C121" s="55" t="s">
        <v>207</v>
      </c>
      <c r="D121" s="55"/>
      <c r="E121" s="8" t="s">
        <v>71</v>
      </c>
      <c r="F121" s="8" t="s">
        <v>62</v>
      </c>
      <c r="G121" s="55"/>
    </row>
    <row r="122" spans="1:7" ht="16.5" thickBot="1">
      <c r="A122" s="64" t="s">
        <v>81</v>
      </c>
      <c r="B122" s="55" t="s">
        <v>208</v>
      </c>
      <c r="C122" s="55" t="s">
        <v>209</v>
      </c>
      <c r="D122" s="55"/>
      <c r="E122" s="8" t="s">
        <v>71</v>
      </c>
      <c r="F122" s="8" t="s">
        <v>62</v>
      </c>
      <c r="G122" s="55"/>
    </row>
    <row r="123" spans="1:7" ht="26.25" thickBot="1">
      <c r="A123" s="64" t="s">
        <v>81</v>
      </c>
      <c r="B123" s="55" t="s">
        <v>210</v>
      </c>
      <c r="C123" s="55" t="s">
        <v>211</v>
      </c>
      <c r="D123" s="55"/>
      <c r="E123" s="8" t="s">
        <v>71</v>
      </c>
      <c r="F123" s="8" t="s">
        <v>62</v>
      </c>
      <c r="G123" s="55"/>
    </row>
    <row r="124" spans="1:7" ht="39" thickBot="1">
      <c r="A124" s="66" t="s">
        <v>118</v>
      </c>
      <c r="B124" s="55" t="s">
        <v>212</v>
      </c>
      <c r="C124" s="55" t="s">
        <v>213</v>
      </c>
      <c r="D124" s="55"/>
      <c r="E124" s="8" t="s">
        <v>71</v>
      </c>
      <c r="F124" s="8" t="s">
        <v>62</v>
      </c>
      <c r="G124" s="55"/>
    </row>
    <row r="125" spans="1:7" ht="16.5" thickBot="1">
      <c r="A125" s="64" t="s">
        <v>736</v>
      </c>
      <c r="B125" s="55" t="s">
        <v>214</v>
      </c>
      <c r="C125" s="55" t="s">
        <v>215</v>
      </c>
      <c r="D125" s="55"/>
      <c r="E125" s="8" t="s">
        <v>71</v>
      </c>
      <c r="F125" s="8" t="s">
        <v>62</v>
      </c>
      <c r="G125" s="55"/>
    </row>
  </sheetData>
  <mergeCells count="16">
    <mergeCell ref="A108:B108"/>
    <mergeCell ref="A117:B117"/>
    <mergeCell ref="A50:B50"/>
    <mergeCell ref="A59:B59"/>
    <mergeCell ref="A65:B65"/>
    <mergeCell ref="A82:B82"/>
    <mergeCell ref="A89:B89"/>
    <mergeCell ref="A112:B112"/>
    <mergeCell ref="A98:B98"/>
    <mergeCell ref="A10:B10"/>
    <mergeCell ref="A23:B23"/>
    <mergeCell ref="A8:B9"/>
    <mergeCell ref="C2:D9"/>
    <mergeCell ref="A103:B103"/>
    <mergeCell ref="A44:B44"/>
    <mergeCell ref="A39:B39"/>
  </mergeCells>
  <conditionalFormatting sqref="A97 A11:A18 A89:A91 A82:A86 A94:A95 A117:A250 A103:A105 A107:A111 A58:A68 A50:A56 A40:A42 A33:A38 A20:A29">
    <cfRule type="beginsWith" dxfId="1904" priority="1165" stopIfTrue="1" operator="beginsWith" text="Exceptional">
      <formula>LEFT(A11,LEN("Exceptional"))="Exceptional"</formula>
    </cfRule>
    <cfRule type="beginsWith" dxfId="1903" priority="1166" stopIfTrue="1" operator="beginsWith" text="Professional">
      <formula>LEFT(A11,LEN("Professional"))="Professional"</formula>
    </cfRule>
    <cfRule type="beginsWith" dxfId="1902" priority="1167" stopIfTrue="1" operator="beginsWith" text="Advanced">
      <formula>LEFT(A11,LEN("Advanced"))="Advanced"</formula>
    </cfRule>
    <cfRule type="beginsWith" dxfId="1901" priority="1168" stopIfTrue="1" operator="beginsWith" text="Intermediate">
      <formula>LEFT(A11,LEN("Intermediate"))="Intermediate"</formula>
    </cfRule>
    <cfRule type="beginsWith" dxfId="1900" priority="1169" stopIfTrue="1" operator="beginsWith" text="Basic">
      <formula>LEFT(A11,LEN("Basic"))="Basic"</formula>
    </cfRule>
    <cfRule type="beginsWith" dxfId="1899" priority="1170" stopIfTrue="1" operator="beginsWith" text="Required">
      <formula>LEFT(A11,LEN("Required"))="Required"</formula>
    </cfRule>
    <cfRule type="notContainsBlanks" dxfId="1898" priority="1171" stopIfTrue="1">
      <formula>LEN(TRIM(A11))&gt;0</formula>
    </cfRule>
  </conditionalFormatting>
  <conditionalFormatting sqref="E11:F18 E50 E64:F64 E59 F83:F86 E82 E90:F90 F104:F105 E103 E108 E118:F250 F97 E20:F22 E33:F38 E52:F52 E24:F29 E117:E125 F109:F110 F94:F95 F91 F66:F68 F71:F72 F75:F77 F60:F63 F51 F53:F54 E55:F56 E58:F58 E10:E38 E40:F43 E64:E65 E69:F70 E73:F74 E89:E90 E107:F107 E111:F111">
    <cfRule type="beginsWith" dxfId="1897" priority="1157" stopIfTrue="1" operator="beginsWith" text="Not Applicable">
      <formula>LEFT(E10,LEN("Not Applicable"))="Not Applicable"</formula>
    </cfRule>
    <cfRule type="beginsWith" dxfId="1896" priority="1158" stopIfTrue="1" operator="beginsWith" text="Waived">
      <formula>LEFT(E10,LEN("Waived"))="Waived"</formula>
    </cfRule>
    <cfRule type="beginsWith" dxfId="1895" priority="1160" stopIfTrue="1" operator="beginsWith" text="Pre-Passed">
      <formula>LEFT(E10,LEN("Pre-Passed"))="Pre-Passed"</formula>
    </cfRule>
    <cfRule type="beginsWith" dxfId="1894" priority="1161" stopIfTrue="1" operator="beginsWith" text="Completed">
      <formula>LEFT(E10,LEN("Completed"))="Completed"</formula>
    </cfRule>
    <cfRule type="beginsWith" dxfId="1893" priority="1162" stopIfTrue="1" operator="beginsWith" text="Partial">
      <formula>LEFT(E10,LEN("Partial"))="Partial"</formula>
    </cfRule>
    <cfRule type="beginsWith" dxfId="1892" priority="1163" stopIfTrue="1" operator="beginsWith" text="Missing">
      <formula>LEFT(E10,LEN("Missing"))="Missing"</formula>
    </cfRule>
    <cfRule type="beginsWith" dxfId="1891" priority="1164" stopIfTrue="1" operator="beginsWith" text="Untested">
      <formula>LEFT(E10,LEN("Untested"))="Untested"</formula>
    </cfRule>
    <cfRule type="notContainsBlanks" dxfId="1890" priority="1172" stopIfTrue="1">
      <formula>LEN(TRIM(E10))&gt;0</formula>
    </cfRule>
  </conditionalFormatting>
  <conditionalFormatting sqref="F10">
    <cfRule type="beginsWith" dxfId="1889" priority="852" stopIfTrue="1" operator="beginsWith" text="Not Applicable">
      <formula>LEFT(F10,LEN("Not Applicable"))="Not Applicable"</formula>
    </cfRule>
    <cfRule type="beginsWith" dxfId="1888" priority="853" stopIfTrue="1" operator="beginsWith" text="Waived">
      <formula>LEFT(F10,LEN("Waived"))="Waived"</formula>
    </cfRule>
    <cfRule type="beginsWith" dxfId="1887" priority="854" stopIfTrue="1" operator="beginsWith" text="Pre-Passed">
      <formula>LEFT(F10,LEN("Pre-Passed"))="Pre-Passed"</formula>
    </cfRule>
    <cfRule type="beginsWith" dxfId="1886" priority="855" stopIfTrue="1" operator="beginsWith" text="Completed">
      <formula>LEFT(F10,LEN("Completed"))="Completed"</formula>
    </cfRule>
    <cfRule type="beginsWith" dxfId="1885" priority="856" stopIfTrue="1" operator="beginsWith" text="Partial">
      <formula>LEFT(F10,LEN("Partial"))="Partial"</formula>
    </cfRule>
    <cfRule type="beginsWith" dxfId="1884" priority="857" stopIfTrue="1" operator="beginsWith" text="Missing">
      <formula>LEFT(F10,LEN("Missing"))="Missing"</formula>
    </cfRule>
    <cfRule type="beginsWith" dxfId="1883" priority="858" stopIfTrue="1" operator="beginsWith" text="Untested">
      <formula>LEFT(F10,LEN("Untested"))="Untested"</formula>
    </cfRule>
    <cfRule type="notContainsBlanks" dxfId="1882" priority="859" stopIfTrue="1">
      <formula>LEN(TRIM(F10))&gt;0</formula>
    </cfRule>
  </conditionalFormatting>
  <conditionalFormatting sqref="F23">
    <cfRule type="beginsWith" dxfId="1881" priority="828" stopIfTrue="1" operator="beginsWith" text="Not Applicable">
      <formula>LEFT(F23,LEN("Not Applicable"))="Not Applicable"</formula>
    </cfRule>
    <cfRule type="beginsWith" dxfId="1880" priority="829" stopIfTrue="1" operator="beginsWith" text="Waived">
      <formula>LEFT(F23,LEN("Waived"))="Waived"</formula>
    </cfRule>
    <cfRule type="beginsWith" dxfId="1879" priority="830" stopIfTrue="1" operator="beginsWith" text="Pre-Passed">
      <formula>LEFT(F23,LEN("Pre-Passed"))="Pre-Passed"</formula>
    </cfRule>
    <cfRule type="beginsWith" dxfId="1878" priority="831" stopIfTrue="1" operator="beginsWith" text="Completed">
      <formula>LEFT(F23,LEN("Completed"))="Completed"</formula>
    </cfRule>
    <cfRule type="beginsWith" dxfId="1877" priority="832" stopIfTrue="1" operator="beginsWith" text="Partial">
      <formula>LEFT(F23,LEN("Partial"))="Partial"</formula>
    </cfRule>
    <cfRule type="beginsWith" dxfId="1876" priority="833" stopIfTrue="1" operator="beginsWith" text="Missing">
      <formula>LEFT(F23,LEN("Missing"))="Missing"</formula>
    </cfRule>
    <cfRule type="beginsWith" dxfId="1875" priority="834" stopIfTrue="1" operator="beginsWith" text="Untested">
      <formula>LEFT(F23,LEN("Untested"))="Untested"</formula>
    </cfRule>
    <cfRule type="notContainsBlanks" dxfId="1874" priority="835" stopIfTrue="1">
      <formula>LEN(TRIM(F23))&gt;0</formula>
    </cfRule>
  </conditionalFormatting>
  <conditionalFormatting sqref="F50">
    <cfRule type="beginsWith" dxfId="1873" priority="820" stopIfTrue="1" operator="beginsWith" text="Not Applicable">
      <formula>LEFT(F50,LEN("Not Applicable"))="Not Applicable"</formula>
    </cfRule>
    <cfRule type="beginsWith" dxfId="1872" priority="821" stopIfTrue="1" operator="beginsWith" text="Waived">
      <formula>LEFT(F50,LEN("Waived"))="Waived"</formula>
    </cfRule>
    <cfRule type="beginsWith" dxfId="1871" priority="822" stopIfTrue="1" operator="beginsWith" text="Pre-Passed">
      <formula>LEFT(F50,LEN("Pre-Passed"))="Pre-Passed"</formula>
    </cfRule>
    <cfRule type="beginsWith" dxfId="1870" priority="823" stopIfTrue="1" operator="beginsWith" text="Completed">
      <formula>LEFT(F50,LEN("Completed"))="Completed"</formula>
    </cfRule>
    <cfRule type="beginsWith" dxfId="1869" priority="824" stopIfTrue="1" operator="beginsWith" text="Partial">
      <formula>LEFT(F50,LEN("Partial"))="Partial"</formula>
    </cfRule>
    <cfRule type="beginsWith" dxfId="1868" priority="825" stopIfTrue="1" operator="beginsWith" text="Missing">
      <formula>LEFT(F50,LEN("Missing"))="Missing"</formula>
    </cfRule>
    <cfRule type="beginsWith" dxfId="1867" priority="826" stopIfTrue="1" operator="beginsWith" text="Untested">
      <formula>LEFT(F50,LEN("Untested"))="Untested"</formula>
    </cfRule>
    <cfRule type="notContainsBlanks" dxfId="1866" priority="827" stopIfTrue="1">
      <formula>LEN(TRIM(F50))&gt;0</formula>
    </cfRule>
  </conditionalFormatting>
  <conditionalFormatting sqref="F59">
    <cfRule type="beginsWith" dxfId="1865" priority="812" stopIfTrue="1" operator="beginsWith" text="Not Applicable">
      <formula>LEFT(F59,LEN("Not Applicable"))="Not Applicable"</formula>
    </cfRule>
    <cfRule type="beginsWith" dxfId="1864" priority="813" stopIfTrue="1" operator="beginsWith" text="Waived">
      <formula>LEFT(F59,LEN("Waived"))="Waived"</formula>
    </cfRule>
    <cfRule type="beginsWith" dxfId="1863" priority="814" stopIfTrue="1" operator="beginsWith" text="Pre-Passed">
      <formula>LEFT(F59,LEN("Pre-Passed"))="Pre-Passed"</formula>
    </cfRule>
    <cfRule type="beginsWith" dxfId="1862" priority="815" stopIfTrue="1" operator="beginsWith" text="Completed">
      <formula>LEFT(F59,LEN("Completed"))="Completed"</formula>
    </cfRule>
    <cfRule type="beginsWith" dxfId="1861" priority="816" stopIfTrue="1" operator="beginsWith" text="Partial">
      <formula>LEFT(F59,LEN("Partial"))="Partial"</formula>
    </cfRule>
    <cfRule type="beginsWith" dxfId="1860" priority="817" stopIfTrue="1" operator="beginsWith" text="Missing">
      <formula>LEFT(F59,LEN("Missing"))="Missing"</formula>
    </cfRule>
    <cfRule type="beginsWith" dxfId="1859" priority="818" stopIfTrue="1" operator="beginsWith" text="Untested">
      <formula>LEFT(F59,LEN("Untested"))="Untested"</formula>
    </cfRule>
    <cfRule type="notContainsBlanks" dxfId="1858" priority="819" stopIfTrue="1">
      <formula>LEN(TRIM(F59))&gt;0</formula>
    </cfRule>
  </conditionalFormatting>
  <conditionalFormatting sqref="F65">
    <cfRule type="beginsWith" dxfId="1857" priority="804" stopIfTrue="1" operator="beginsWith" text="Not Applicable">
      <formula>LEFT(F65,LEN("Not Applicable"))="Not Applicable"</formula>
    </cfRule>
    <cfRule type="beginsWith" dxfId="1856" priority="805" stopIfTrue="1" operator="beginsWith" text="Waived">
      <formula>LEFT(F65,LEN("Waived"))="Waived"</formula>
    </cfRule>
    <cfRule type="beginsWith" dxfId="1855" priority="806" stopIfTrue="1" operator="beginsWith" text="Pre-Passed">
      <formula>LEFT(F65,LEN("Pre-Passed"))="Pre-Passed"</formula>
    </cfRule>
    <cfRule type="beginsWith" dxfId="1854" priority="807" stopIfTrue="1" operator="beginsWith" text="Completed">
      <formula>LEFT(F65,LEN("Completed"))="Completed"</formula>
    </cfRule>
    <cfRule type="beginsWith" dxfId="1853" priority="808" stopIfTrue="1" operator="beginsWith" text="Partial">
      <formula>LEFT(F65,LEN("Partial"))="Partial"</formula>
    </cfRule>
    <cfRule type="beginsWith" dxfId="1852" priority="809" stopIfTrue="1" operator="beginsWith" text="Missing">
      <formula>LEFT(F65,LEN("Missing"))="Missing"</formula>
    </cfRule>
    <cfRule type="beginsWith" dxfId="1851" priority="810" stopIfTrue="1" operator="beginsWith" text="Untested">
      <formula>LEFT(F65,LEN("Untested"))="Untested"</formula>
    </cfRule>
    <cfRule type="notContainsBlanks" dxfId="1850" priority="811" stopIfTrue="1">
      <formula>LEN(TRIM(F65))&gt;0</formula>
    </cfRule>
  </conditionalFormatting>
  <conditionalFormatting sqref="F82">
    <cfRule type="beginsWith" dxfId="1849" priority="796" stopIfTrue="1" operator="beginsWith" text="Not Applicable">
      <formula>LEFT(F82,LEN("Not Applicable"))="Not Applicable"</formula>
    </cfRule>
    <cfRule type="beginsWith" dxfId="1848" priority="797" stopIfTrue="1" operator="beginsWith" text="Waived">
      <formula>LEFT(F82,LEN("Waived"))="Waived"</formula>
    </cfRule>
    <cfRule type="beginsWith" dxfId="1847" priority="798" stopIfTrue="1" operator="beginsWith" text="Pre-Passed">
      <formula>LEFT(F82,LEN("Pre-Passed"))="Pre-Passed"</formula>
    </cfRule>
    <cfRule type="beginsWith" dxfId="1846" priority="799" stopIfTrue="1" operator="beginsWith" text="Completed">
      <formula>LEFT(F82,LEN("Completed"))="Completed"</formula>
    </cfRule>
    <cfRule type="beginsWith" dxfId="1845" priority="800" stopIfTrue="1" operator="beginsWith" text="Partial">
      <formula>LEFT(F82,LEN("Partial"))="Partial"</formula>
    </cfRule>
    <cfRule type="beginsWith" dxfId="1844" priority="801" stopIfTrue="1" operator="beginsWith" text="Missing">
      <formula>LEFT(F82,LEN("Missing"))="Missing"</formula>
    </cfRule>
    <cfRule type="beginsWith" dxfId="1843" priority="802" stopIfTrue="1" operator="beginsWith" text="Untested">
      <formula>LEFT(F82,LEN("Untested"))="Untested"</formula>
    </cfRule>
    <cfRule type="notContainsBlanks" dxfId="1842" priority="803" stopIfTrue="1">
      <formula>LEN(TRIM(F82))&gt;0</formula>
    </cfRule>
  </conditionalFormatting>
  <conditionalFormatting sqref="F89">
    <cfRule type="beginsWith" dxfId="1841" priority="788" stopIfTrue="1" operator="beginsWith" text="Not Applicable">
      <formula>LEFT(F89,LEN("Not Applicable"))="Not Applicable"</formula>
    </cfRule>
    <cfRule type="beginsWith" dxfId="1840" priority="789" stopIfTrue="1" operator="beginsWith" text="Waived">
      <formula>LEFT(F89,LEN("Waived"))="Waived"</formula>
    </cfRule>
    <cfRule type="beginsWith" dxfId="1839" priority="790" stopIfTrue="1" operator="beginsWith" text="Pre-Passed">
      <formula>LEFT(F89,LEN("Pre-Passed"))="Pre-Passed"</formula>
    </cfRule>
    <cfRule type="beginsWith" dxfId="1838" priority="791" stopIfTrue="1" operator="beginsWith" text="Completed">
      <formula>LEFT(F89,LEN("Completed"))="Completed"</formula>
    </cfRule>
    <cfRule type="beginsWith" dxfId="1837" priority="792" stopIfTrue="1" operator="beginsWith" text="Partial">
      <formula>LEFT(F89,LEN("Partial"))="Partial"</formula>
    </cfRule>
    <cfRule type="beginsWith" dxfId="1836" priority="793" stopIfTrue="1" operator="beginsWith" text="Missing">
      <formula>LEFT(F89,LEN("Missing"))="Missing"</formula>
    </cfRule>
    <cfRule type="beginsWith" dxfId="1835" priority="794" stopIfTrue="1" operator="beginsWith" text="Untested">
      <formula>LEFT(F89,LEN("Untested"))="Untested"</formula>
    </cfRule>
    <cfRule type="notContainsBlanks" dxfId="1834" priority="795" stopIfTrue="1">
      <formula>LEN(TRIM(F89))&gt;0</formula>
    </cfRule>
  </conditionalFormatting>
  <conditionalFormatting sqref="F103">
    <cfRule type="beginsWith" dxfId="1833" priority="780" stopIfTrue="1" operator="beginsWith" text="Not Applicable">
      <formula>LEFT(F103,LEN("Not Applicable"))="Not Applicable"</formula>
    </cfRule>
    <cfRule type="beginsWith" dxfId="1832" priority="781" stopIfTrue="1" operator="beginsWith" text="Waived">
      <formula>LEFT(F103,LEN("Waived"))="Waived"</formula>
    </cfRule>
    <cfRule type="beginsWith" dxfId="1831" priority="782" stopIfTrue="1" operator="beginsWith" text="Pre-Passed">
      <formula>LEFT(F103,LEN("Pre-Passed"))="Pre-Passed"</formula>
    </cfRule>
    <cfRule type="beginsWith" dxfId="1830" priority="783" stopIfTrue="1" operator="beginsWith" text="Completed">
      <formula>LEFT(F103,LEN("Completed"))="Completed"</formula>
    </cfRule>
    <cfRule type="beginsWith" dxfId="1829" priority="784" stopIfTrue="1" operator="beginsWith" text="Partial">
      <formula>LEFT(F103,LEN("Partial"))="Partial"</formula>
    </cfRule>
    <cfRule type="beginsWith" dxfId="1828" priority="785" stopIfTrue="1" operator="beginsWith" text="Missing">
      <formula>LEFT(F103,LEN("Missing"))="Missing"</formula>
    </cfRule>
    <cfRule type="beginsWith" dxfId="1827" priority="786" stopIfTrue="1" operator="beginsWith" text="Untested">
      <formula>LEFT(F103,LEN("Untested"))="Untested"</formula>
    </cfRule>
    <cfRule type="notContainsBlanks" dxfId="1826" priority="787" stopIfTrue="1">
      <formula>LEN(TRIM(F103))&gt;0</formula>
    </cfRule>
  </conditionalFormatting>
  <conditionalFormatting sqref="F108">
    <cfRule type="beginsWith" dxfId="1825" priority="772" stopIfTrue="1" operator="beginsWith" text="Not Applicable">
      <formula>LEFT(F108,LEN("Not Applicable"))="Not Applicable"</formula>
    </cfRule>
    <cfRule type="beginsWith" dxfId="1824" priority="773" stopIfTrue="1" operator="beginsWith" text="Waived">
      <formula>LEFT(F108,LEN("Waived"))="Waived"</formula>
    </cfRule>
    <cfRule type="beginsWith" dxfId="1823" priority="774" stopIfTrue="1" operator="beginsWith" text="Pre-Passed">
      <formula>LEFT(F108,LEN("Pre-Passed"))="Pre-Passed"</formula>
    </cfRule>
    <cfRule type="beginsWith" dxfId="1822" priority="775" stopIfTrue="1" operator="beginsWith" text="Completed">
      <formula>LEFT(F108,LEN("Completed"))="Completed"</formula>
    </cfRule>
    <cfRule type="beginsWith" dxfId="1821" priority="776" stopIfTrue="1" operator="beginsWith" text="Partial">
      <formula>LEFT(F108,LEN("Partial"))="Partial"</formula>
    </cfRule>
    <cfRule type="beginsWith" dxfId="1820" priority="777" stopIfTrue="1" operator="beginsWith" text="Missing">
      <formula>LEFT(F108,LEN("Missing"))="Missing"</formula>
    </cfRule>
    <cfRule type="beginsWith" dxfId="1819" priority="778" stopIfTrue="1" operator="beginsWith" text="Untested">
      <formula>LEFT(F108,LEN("Untested"))="Untested"</formula>
    </cfRule>
    <cfRule type="notContainsBlanks" dxfId="1818" priority="779" stopIfTrue="1">
      <formula>LEN(TRIM(F108))&gt;0</formula>
    </cfRule>
  </conditionalFormatting>
  <conditionalFormatting sqref="F117">
    <cfRule type="beginsWith" dxfId="1817" priority="764" stopIfTrue="1" operator="beginsWith" text="Not Applicable">
      <formula>LEFT(F117,LEN("Not Applicable"))="Not Applicable"</formula>
    </cfRule>
    <cfRule type="beginsWith" dxfId="1816" priority="765" stopIfTrue="1" operator="beginsWith" text="Waived">
      <formula>LEFT(F117,LEN("Waived"))="Waived"</formula>
    </cfRule>
    <cfRule type="beginsWith" dxfId="1815" priority="766" stopIfTrue="1" operator="beginsWith" text="Pre-Passed">
      <formula>LEFT(F117,LEN("Pre-Passed"))="Pre-Passed"</formula>
    </cfRule>
    <cfRule type="beginsWith" dxfId="1814" priority="767" stopIfTrue="1" operator="beginsWith" text="Completed">
      <formula>LEFT(F117,LEN("Completed"))="Completed"</formula>
    </cfRule>
    <cfRule type="beginsWith" dxfId="1813" priority="768" stopIfTrue="1" operator="beginsWith" text="Partial">
      <formula>LEFT(F117,LEN("Partial"))="Partial"</formula>
    </cfRule>
    <cfRule type="beginsWith" dxfId="1812" priority="769" stopIfTrue="1" operator="beginsWith" text="Missing">
      <formula>LEFT(F117,LEN("Missing"))="Missing"</formula>
    </cfRule>
    <cfRule type="beginsWith" dxfId="1811" priority="770" stopIfTrue="1" operator="beginsWith" text="Untested">
      <formula>LEFT(F117,LEN("Untested"))="Untested"</formula>
    </cfRule>
    <cfRule type="notContainsBlanks" dxfId="1810" priority="771" stopIfTrue="1">
      <formula>LEN(TRIM(F117))&gt;0</formula>
    </cfRule>
  </conditionalFormatting>
  <conditionalFormatting sqref="F92:F93">
    <cfRule type="beginsWith" dxfId="1809" priority="714" stopIfTrue="1" operator="beginsWith" text="Not Applicable">
      <formula>LEFT(F92,LEN("Not Applicable"))="Not Applicable"</formula>
    </cfRule>
    <cfRule type="beginsWith" dxfId="1808" priority="715" stopIfTrue="1" operator="beginsWith" text="Waived">
      <formula>LEFT(F92,LEN("Waived"))="Waived"</formula>
    </cfRule>
    <cfRule type="beginsWith" dxfId="1807" priority="716" stopIfTrue="1" operator="beginsWith" text="Pre-Passed">
      <formula>LEFT(F92,LEN("Pre-Passed"))="Pre-Passed"</formula>
    </cfRule>
    <cfRule type="beginsWith" dxfId="1806" priority="717" stopIfTrue="1" operator="beginsWith" text="Completed">
      <formula>LEFT(F92,LEN("Completed"))="Completed"</formula>
    </cfRule>
    <cfRule type="beginsWith" dxfId="1805" priority="718" stopIfTrue="1" operator="beginsWith" text="Partial">
      <formula>LEFT(F92,LEN("Partial"))="Partial"</formula>
    </cfRule>
    <cfRule type="beginsWith" dxfId="1804" priority="719" stopIfTrue="1" operator="beginsWith" text="Missing">
      <formula>LEFT(F92,LEN("Missing"))="Missing"</formula>
    </cfRule>
    <cfRule type="beginsWith" dxfId="1803" priority="720" stopIfTrue="1" operator="beginsWith" text="Untested">
      <formula>LEFT(F92,LEN("Untested"))="Untested"</formula>
    </cfRule>
    <cfRule type="notContainsBlanks" dxfId="1802" priority="721" stopIfTrue="1">
      <formula>LEN(TRIM(F92))&gt;0</formula>
    </cfRule>
  </conditionalFormatting>
  <conditionalFormatting sqref="A92">
    <cfRule type="beginsWith" dxfId="1801" priority="707" stopIfTrue="1" operator="beginsWith" text="Exceptional">
      <formula>LEFT(A92,LEN("Exceptional"))="Exceptional"</formula>
    </cfRule>
    <cfRule type="beginsWith" dxfId="1800" priority="708" stopIfTrue="1" operator="beginsWith" text="Professional">
      <formula>LEFT(A92,LEN("Professional"))="Professional"</formula>
    </cfRule>
    <cfRule type="beginsWith" dxfId="1799" priority="709" stopIfTrue="1" operator="beginsWith" text="Advanced">
      <formula>LEFT(A92,LEN("Advanced"))="Advanced"</formula>
    </cfRule>
    <cfRule type="beginsWith" dxfId="1798" priority="710" stopIfTrue="1" operator="beginsWith" text="Intermediate">
      <formula>LEFT(A92,LEN("Intermediate"))="Intermediate"</formula>
    </cfRule>
    <cfRule type="beginsWith" dxfId="1797" priority="711" stopIfTrue="1" operator="beginsWith" text="Basic">
      <formula>LEFT(A92,LEN("Basic"))="Basic"</formula>
    </cfRule>
    <cfRule type="beginsWith" dxfId="1796" priority="712" stopIfTrue="1" operator="beginsWith" text="Required">
      <formula>LEFT(A92,LEN("Required"))="Required"</formula>
    </cfRule>
    <cfRule type="notContainsBlanks" dxfId="1795" priority="713" stopIfTrue="1">
      <formula>LEN(TRIM(A92))&gt;0</formula>
    </cfRule>
  </conditionalFormatting>
  <conditionalFormatting sqref="A93">
    <cfRule type="beginsWith" dxfId="1794" priority="700" stopIfTrue="1" operator="beginsWith" text="Innovative">
      <formula>LEFT(A93,LEN("Innovative"))="Innovative"</formula>
    </cfRule>
    <cfRule type="beginsWith" dxfId="1793" priority="701" stopIfTrue="1" operator="beginsWith" text="Professional">
      <formula>LEFT(A93,LEN("Professional"))="Professional"</formula>
    </cfRule>
    <cfRule type="beginsWith" dxfId="1792" priority="702" stopIfTrue="1" operator="beginsWith" text="Advanced">
      <formula>LEFT(A93,LEN("Advanced"))="Advanced"</formula>
    </cfRule>
    <cfRule type="beginsWith" dxfId="1791" priority="703" stopIfTrue="1" operator="beginsWith" text="Intermediate">
      <formula>LEFT(A93,LEN("Intermediate"))="Intermediate"</formula>
    </cfRule>
    <cfRule type="beginsWith" dxfId="1790" priority="704" stopIfTrue="1" operator="beginsWith" text="Basic">
      <formula>LEFT(A93,LEN("Basic"))="Basic"</formula>
    </cfRule>
    <cfRule type="beginsWith" dxfId="1789" priority="705" stopIfTrue="1" operator="beginsWith" text="Required">
      <formula>LEFT(A93,LEN("Required"))="Required"</formula>
    </cfRule>
    <cfRule type="notContainsBlanks" dxfId="1788" priority="706" stopIfTrue="1">
      <formula>LEN(TRIM(A93))&gt;0</formula>
    </cfRule>
  </conditionalFormatting>
  <conditionalFormatting sqref="A10">
    <cfRule type="beginsWith" dxfId="1787" priority="693" stopIfTrue="1" operator="beginsWith" text="Exceptional">
      <formula>LEFT(A10,LEN("Exceptional"))="Exceptional"</formula>
    </cfRule>
    <cfRule type="beginsWith" dxfId="1786" priority="694" stopIfTrue="1" operator="beginsWith" text="Professional">
      <formula>LEFT(A10,LEN("Professional"))="Professional"</formula>
    </cfRule>
    <cfRule type="beginsWith" dxfId="1785" priority="695" stopIfTrue="1" operator="beginsWith" text="Advanced">
      <formula>LEFT(A10,LEN("Advanced"))="Advanced"</formula>
    </cfRule>
    <cfRule type="beginsWith" dxfId="1784" priority="696" stopIfTrue="1" operator="beginsWith" text="Intermediate">
      <formula>LEFT(A10,LEN("Intermediate"))="Intermediate"</formula>
    </cfRule>
    <cfRule type="beginsWith" dxfId="1783" priority="697" stopIfTrue="1" operator="beginsWith" text="Basic">
      <formula>LEFT(A10,LEN("Basic"))="Basic"</formula>
    </cfRule>
    <cfRule type="beginsWith" dxfId="1782" priority="698" stopIfTrue="1" operator="beginsWith" text="Required">
      <formula>LEFT(A10,LEN("Required"))="Required"</formula>
    </cfRule>
    <cfRule type="notContainsBlanks" dxfId="1781" priority="699" stopIfTrue="1">
      <formula>LEN(TRIM(A10))&gt;0</formula>
    </cfRule>
  </conditionalFormatting>
  <conditionalFormatting sqref="F96">
    <cfRule type="beginsWith" dxfId="1780" priority="678" stopIfTrue="1" operator="beginsWith" text="Not Applicable">
      <formula>LEFT(F96,LEN("Not Applicable"))="Not Applicable"</formula>
    </cfRule>
    <cfRule type="beginsWith" dxfId="1779" priority="679" stopIfTrue="1" operator="beginsWith" text="Waived">
      <formula>LEFT(F96,LEN("Waived"))="Waived"</formula>
    </cfRule>
    <cfRule type="beginsWith" dxfId="1778" priority="680" stopIfTrue="1" operator="beginsWith" text="Pre-Passed">
      <formula>LEFT(F96,LEN("Pre-Passed"))="Pre-Passed"</formula>
    </cfRule>
    <cfRule type="beginsWith" dxfId="1777" priority="681" stopIfTrue="1" operator="beginsWith" text="Completed">
      <formula>LEFT(F96,LEN("Completed"))="Completed"</formula>
    </cfRule>
    <cfRule type="beginsWith" dxfId="1776" priority="682" stopIfTrue="1" operator="beginsWith" text="Partial">
      <formula>LEFT(F96,LEN("Partial"))="Partial"</formula>
    </cfRule>
    <cfRule type="beginsWith" dxfId="1775" priority="683" stopIfTrue="1" operator="beginsWith" text="Missing">
      <formula>LEFT(F96,LEN("Missing"))="Missing"</formula>
    </cfRule>
    <cfRule type="beginsWith" dxfId="1774" priority="684" stopIfTrue="1" operator="beginsWith" text="Untested">
      <formula>LEFT(F96,LEN("Untested"))="Untested"</formula>
    </cfRule>
    <cfRule type="notContainsBlanks" dxfId="1773" priority="692" stopIfTrue="1">
      <formula>LEN(TRIM(F96))&gt;0</formula>
    </cfRule>
  </conditionalFormatting>
  <conditionalFormatting sqref="A19">
    <cfRule type="beginsWith" dxfId="1772" priority="670" stopIfTrue="1" operator="beginsWith" text="Exceptional">
      <formula>LEFT(A19,LEN("Exceptional"))="Exceptional"</formula>
    </cfRule>
    <cfRule type="beginsWith" dxfId="1771" priority="671" stopIfTrue="1" operator="beginsWith" text="Professional">
      <formula>LEFT(A19,LEN("Professional"))="Professional"</formula>
    </cfRule>
    <cfRule type="beginsWith" dxfId="1770" priority="672" stopIfTrue="1" operator="beginsWith" text="Advanced">
      <formula>LEFT(A19,LEN("Advanced"))="Advanced"</formula>
    </cfRule>
    <cfRule type="beginsWith" dxfId="1769" priority="673" stopIfTrue="1" operator="beginsWith" text="Intermediate">
      <formula>LEFT(A19,LEN("Intermediate"))="Intermediate"</formula>
    </cfRule>
    <cfRule type="beginsWith" dxfId="1768" priority="674" stopIfTrue="1" operator="beginsWith" text="Basic">
      <formula>LEFT(A19,LEN("Basic"))="Basic"</formula>
    </cfRule>
    <cfRule type="beginsWith" dxfId="1767" priority="675" stopIfTrue="1" operator="beginsWith" text="Required">
      <formula>LEFT(A19,LEN("Required"))="Required"</formula>
    </cfRule>
    <cfRule type="notContainsBlanks" dxfId="1766" priority="676" stopIfTrue="1">
      <formula>LEN(TRIM(A19))&gt;0</formula>
    </cfRule>
  </conditionalFormatting>
  <conditionalFormatting sqref="E19:F19">
    <cfRule type="beginsWith" dxfId="1765" priority="663" stopIfTrue="1" operator="beginsWith" text="Not Applicable">
      <formula>LEFT(E19,LEN("Not Applicable"))="Not Applicable"</formula>
    </cfRule>
    <cfRule type="beginsWith" dxfId="1764" priority="664" stopIfTrue="1" operator="beginsWith" text="Waived">
      <formula>LEFT(E19,LEN("Waived"))="Waived"</formula>
    </cfRule>
    <cfRule type="beginsWith" dxfId="1763" priority="665" stopIfTrue="1" operator="beginsWith" text="Pre-Passed">
      <formula>LEFT(E19,LEN("Pre-Passed"))="Pre-Passed"</formula>
    </cfRule>
    <cfRule type="beginsWith" dxfId="1762" priority="666" stopIfTrue="1" operator="beginsWith" text="Completed">
      <formula>LEFT(E19,LEN("Completed"))="Completed"</formula>
    </cfRule>
    <cfRule type="beginsWith" dxfId="1761" priority="667" stopIfTrue="1" operator="beginsWith" text="Partial">
      <formula>LEFT(E19,LEN("Partial"))="Partial"</formula>
    </cfRule>
    <cfRule type="beginsWith" dxfId="1760" priority="668" stopIfTrue="1" operator="beginsWith" text="Missing">
      <formula>LEFT(E19,LEN("Missing"))="Missing"</formula>
    </cfRule>
    <cfRule type="beginsWith" dxfId="1759" priority="669" stopIfTrue="1" operator="beginsWith" text="Untested">
      <formula>LEFT(E19,LEN("Untested"))="Untested"</formula>
    </cfRule>
    <cfRule type="notContainsBlanks" dxfId="1758" priority="677" stopIfTrue="1">
      <formula>LEN(TRIM(E19))&gt;0</formula>
    </cfRule>
  </conditionalFormatting>
  <conditionalFormatting sqref="A31">
    <cfRule type="beginsWith" dxfId="1757" priority="655" stopIfTrue="1" operator="beginsWith" text="Exceptional">
      <formula>LEFT(A31,LEN("Exceptional"))="Exceptional"</formula>
    </cfRule>
    <cfRule type="beginsWith" dxfId="1756" priority="656" stopIfTrue="1" operator="beginsWith" text="Professional">
      <formula>LEFT(A31,LEN("Professional"))="Professional"</formula>
    </cfRule>
    <cfRule type="beginsWith" dxfId="1755" priority="657" stopIfTrue="1" operator="beginsWith" text="Advanced">
      <formula>LEFT(A31,LEN("Advanced"))="Advanced"</formula>
    </cfRule>
    <cfRule type="beginsWith" dxfId="1754" priority="658" stopIfTrue="1" operator="beginsWith" text="Intermediate">
      <formula>LEFT(A31,LEN("Intermediate"))="Intermediate"</formula>
    </cfRule>
    <cfRule type="beginsWith" dxfId="1753" priority="659" stopIfTrue="1" operator="beginsWith" text="Basic">
      <formula>LEFT(A31,LEN("Basic"))="Basic"</formula>
    </cfRule>
    <cfRule type="beginsWith" dxfId="1752" priority="660" stopIfTrue="1" operator="beginsWith" text="Required">
      <formula>LEFT(A31,LEN("Required"))="Required"</formula>
    </cfRule>
    <cfRule type="notContainsBlanks" dxfId="1751" priority="661" stopIfTrue="1">
      <formula>LEN(TRIM(A31))&gt;0</formula>
    </cfRule>
  </conditionalFormatting>
  <conditionalFormatting sqref="E31:F31">
    <cfRule type="beginsWith" dxfId="1750" priority="648" stopIfTrue="1" operator="beginsWith" text="Not Applicable">
      <formula>LEFT(E31,LEN("Not Applicable"))="Not Applicable"</formula>
    </cfRule>
    <cfRule type="beginsWith" dxfId="1749" priority="649" stopIfTrue="1" operator="beginsWith" text="Waived">
      <formula>LEFT(E31,LEN("Waived"))="Waived"</formula>
    </cfRule>
    <cfRule type="beginsWith" dxfId="1748" priority="650" stopIfTrue="1" operator="beginsWith" text="Pre-Passed">
      <formula>LEFT(E31,LEN("Pre-Passed"))="Pre-Passed"</formula>
    </cfRule>
    <cfRule type="beginsWith" dxfId="1747" priority="651" stopIfTrue="1" operator="beginsWith" text="Completed">
      <formula>LEFT(E31,LEN("Completed"))="Completed"</formula>
    </cfRule>
    <cfRule type="beginsWith" dxfId="1746" priority="652" stopIfTrue="1" operator="beginsWith" text="Partial">
      <formula>LEFT(E31,LEN("Partial"))="Partial"</formula>
    </cfRule>
    <cfRule type="beginsWith" dxfId="1745" priority="653" stopIfTrue="1" operator="beginsWith" text="Missing">
      <formula>LEFT(E31,LEN("Missing"))="Missing"</formula>
    </cfRule>
    <cfRule type="beginsWith" dxfId="1744" priority="654" stopIfTrue="1" operator="beginsWith" text="Untested">
      <formula>LEFT(E31,LEN("Untested"))="Untested"</formula>
    </cfRule>
    <cfRule type="notContainsBlanks" dxfId="1743" priority="662" stopIfTrue="1">
      <formula>LEN(TRIM(E31))&gt;0</formula>
    </cfRule>
  </conditionalFormatting>
  <conditionalFormatting sqref="A30">
    <cfRule type="beginsWith" dxfId="1742" priority="640" stopIfTrue="1" operator="beginsWith" text="Exceptional">
      <formula>LEFT(A30,LEN("Exceptional"))="Exceptional"</formula>
    </cfRule>
    <cfRule type="beginsWith" dxfId="1741" priority="641" stopIfTrue="1" operator="beginsWith" text="Professional">
      <formula>LEFT(A30,LEN("Professional"))="Professional"</formula>
    </cfRule>
    <cfRule type="beginsWith" dxfId="1740" priority="642" stopIfTrue="1" operator="beginsWith" text="Advanced">
      <formula>LEFT(A30,LEN("Advanced"))="Advanced"</formula>
    </cfRule>
    <cfRule type="beginsWith" dxfId="1739" priority="643" stopIfTrue="1" operator="beginsWith" text="Intermediate">
      <formula>LEFT(A30,LEN("Intermediate"))="Intermediate"</formula>
    </cfRule>
    <cfRule type="beginsWith" dxfId="1738" priority="644" stopIfTrue="1" operator="beginsWith" text="Basic">
      <formula>LEFT(A30,LEN("Basic"))="Basic"</formula>
    </cfRule>
    <cfRule type="beginsWith" dxfId="1737" priority="645" stopIfTrue="1" operator="beginsWith" text="Required">
      <formula>LEFT(A30,LEN("Required"))="Required"</formula>
    </cfRule>
    <cfRule type="notContainsBlanks" dxfId="1736" priority="646" stopIfTrue="1">
      <formula>LEN(TRIM(A30))&gt;0</formula>
    </cfRule>
  </conditionalFormatting>
  <conditionalFormatting sqref="E30:F30">
    <cfRule type="beginsWith" dxfId="1735" priority="633" stopIfTrue="1" operator="beginsWith" text="Not Applicable">
      <formula>LEFT(E30,LEN("Not Applicable"))="Not Applicable"</formula>
    </cfRule>
    <cfRule type="beginsWith" dxfId="1734" priority="634" stopIfTrue="1" operator="beginsWith" text="Waived">
      <formula>LEFT(E30,LEN("Waived"))="Waived"</formula>
    </cfRule>
    <cfRule type="beginsWith" dxfId="1733" priority="635" stopIfTrue="1" operator="beginsWith" text="Pre-Passed">
      <formula>LEFT(E30,LEN("Pre-Passed"))="Pre-Passed"</formula>
    </cfRule>
    <cfRule type="beginsWith" dxfId="1732" priority="636" stopIfTrue="1" operator="beginsWith" text="Completed">
      <formula>LEFT(E30,LEN("Completed"))="Completed"</formula>
    </cfRule>
    <cfRule type="beginsWith" dxfId="1731" priority="637" stopIfTrue="1" operator="beginsWith" text="Partial">
      <formula>LEFT(E30,LEN("Partial"))="Partial"</formula>
    </cfRule>
    <cfRule type="beginsWith" dxfId="1730" priority="638" stopIfTrue="1" operator="beginsWith" text="Missing">
      <formula>LEFT(E30,LEN("Missing"))="Missing"</formula>
    </cfRule>
    <cfRule type="beginsWith" dxfId="1729" priority="639" stopIfTrue="1" operator="beginsWith" text="Untested">
      <formula>LEFT(E30,LEN("Untested"))="Untested"</formula>
    </cfRule>
    <cfRule type="notContainsBlanks" dxfId="1728" priority="647" stopIfTrue="1">
      <formula>LEN(TRIM(E30))&gt;0</formula>
    </cfRule>
  </conditionalFormatting>
  <conditionalFormatting sqref="A32">
    <cfRule type="beginsWith" dxfId="1727" priority="625" stopIfTrue="1" operator="beginsWith" text="Exceptional">
      <formula>LEFT(A32,LEN("Exceptional"))="Exceptional"</formula>
    </cfRule>
    <cfRule type="beginsWith" dxfId="1726" priority="626" stopIfTrue="1" operator="beginsWith" text="Professional">
      <formula>LEFT(A32,LEN("Professional"))="Professional"</formula>
    </cfRule>
    <cfRule type="beginsWith" dxfId="1725" priority="627" stopIfTrue="1" operator="beginsWith" text="Advanced">
      <formula>LEFT(A32,LEN("Advanced"))="Advanced"</formula>
    </cfRule>
    <cfRule type="beginsWith" dxfId="1724" priority="628" stopIfTrue="1" operator="beginsWith" text="Intermediate">
      <formula>LEFT(A32,LEN("Intermediate"))="Intermediate"</formula>
    </cfRule>
    <cfRule type="beginsWith" dxfId="1723" priority="629" stopIfTrue="1" operator="beginsWith" text="Basic">
      <formula>LEFT(A32,LEN("Basic"))="Basic"</formula>
    </cfRule>
    <cfRule type="beginsWith" dxfId="1722" priority="630" stopIfTrue="1" operator="beginsWith" text="Required">
      <formula>LEFT(A32,LEN("Required"))="Required"</formula>
    </cfRule>
    <cfRule type="notContainsBlanks" dxfId="1721" priority="631" stopIfTrue="1">
      <formula>LEN(TRIM(A32))&gt;0</formula>
    </cfRule>
  </conditionalFormatting>
  <conditionalFormatting sqref="E32:F32">
    <cfRule type="beginsWith" dxfId="1720" priority="618" stopIfTrue="1" operator="beginsWith" text="Not Applicable">
      <formula>LEFT(E32,LEN("Not Applicable"))="Not Applicable"</formula>
    </cfRule>
    <cfRule type="beginsWith" dxfId="1719" priority="619" stopIfTrue="1" operator="beginsWith" text="Waived">
      <formula>LEFT(E32,LEN("Waived"))="Waived"</formula>
    </cfRule>
    <cfRule type="beginsWith" dxfId="1718" priority="620" stopIfTrue="1" operator="beginsWith" text="Pre-Passed">
      <formula>LEFT(E32,LEN("Pre-Passed"))="Pre-Passed"</formula>
    </cfRule>
    <cfRule type="beginsWith" dxfId="1717" priority="621" stopIfTrue="1" operator="beginsWith" text="Completed">
      <formula>LEFT(E32,LEN("Completed"))="Completed"</formula>
    </cfRule>
    <cfRule type="beginsWith" dxfId="1716" priority="622" stopIfTrue="1" operator="beginsWith" text="Partial">
      <formula>LEFT(E32,LEN("Partial"))="Partial"</formula>
    </cfRule>
    <cfRule type="beginsWith" dxfId="1715" priority="623" stopIfTrue="1" operator="beginsWith" text="Missing">
      <formula>LEFT(E32,LEN("Missing"))="Missing"</formula>
    </cfRule>
    <cfRule type="beginsWith" dxfId="1714" priority="624" stopIfTrue="1" operator="beginsWith" text="Untested">
      <formula>LEFT(E32,LEN("Untested"))="Untested"</formula>
    </cfRule>
    <cfRule type="notContainsBlanks" dxfId="1713" priority="632" stopIfTrue="1">
      <formula>LEN(TRIM(E32))&gt;0</formula>
    </cfRule>
  </conditionalFormatting>
  <conditionalFormatting sqref="A44:A45">
    <cfRule type="beginsWith" dxfId="1712" priority="610" stopIfTrue="1" operator="beginsWith" text="Exceptional">
      <formula>LEFT(A44,LEN("Exceptional"))="Exceptional"</formula>
    </cfRule>
    <cfRule type="beginsWith" dxfId="1711" priority="611" stopIfTrue="1" operator="beginsWith" text="Professional">
      <formula>LEFT(A44,LEN("Professional"))="Professional"</formula>
    </cfRule>
    <cfRule type="beginsWith" dxfId="1710" priority="612" stopIfTrue="1" operator="beginsWith" text="Advanced">
      <formula>LEFT(A44,LEN("Advanced"))="Advanced"</formula>
    </cfRule>
    <cfRule type="beginsWith" dxfId="1709" priority="613" stopIfTrue="1" operator="beginsWith" text="Intermediate">
      <formula>LEFT(A44,LEN("Intermediate"))="Intermediate"</formula>
    </cfRule>
    <cfRule type="beginsWith" dxfId="1708" priority="614" stopIfTrue="1" operator="beginsWith" text="Basic">
      <formula>LEFT(A44,LEN("Basic"))="Basic"</formula>
    </cfRule>
    <cfRule type="beginsWith" dxfId="1707" priority="615" stopIfTrue="1" operator="beginsWith" text="Required">
      <formula>LEFT(A44,LEN("Required"))="Required"</formula>
    </cfRule>
    <cfRule type="notContainsBlanks" dxfId="1706" priority="616" stopIfTrue="1">
      <formula>LEN(TRIM(A44))&gt;0</formula>
    </cfRule>
  </conditionalFormatting>
  <conditionalFormatting sqref="F45:F47 E44 F49">
    <cfRule type="beginsWith" dxfId="1705" priority="603" stopIfTrue="1" operator="beginsWith" text="Not Applicable">
      <formula>LEFT(E44,LEN("Not Applicable"))="Not Applicable"</formula>
    </cfRule>
    <cfRule type="beginsWith" dxfId="1704" priority="604" stopIfTrue="1" operator="beginsWith" text="Waived">
      <formula>LEFT(E44,LEN("Waived"))="Waived"</formula>
    </cfRule>
    <cfRule type="beginsWith" dxfId="1703" priority="605" stopIfTrue="1" operator="beginsWith" text="Pre-Passed">
      <formula>LEFT(E44,LEN("Pre-Passed"))="Pre-Passed"</formula>
    </cfRule>
    <cfRule type="beginsWith" dxfId="1702" priority="606" stopIfTrue="1" operator="beginsWith" text="Completed">
      <formula>LEFT(E44,LEN("Completed"))="Completed"</formula>
    </cfRule>
    <cfRule type="beginsWith" dxfId="1701" priority="607" stopIfTrue="1" operator="beginsWith" text="Partial">
      <formula>LEFT(E44,LEN("Partial"))="Partial"</formula>
    </cfRule>
    <cfRule type="beginsWith" dxfId="1700" priority="608" stopIfTrue="1" operator="beginsWith" text="Missing">
      <formula>LEFT(E44,LEN("Missing"))="Missing"</formula>
    </cfRule>
    <cfRule type="beginsWith" dxfId="1699" priority="609" stopIfTrue="1" operator="beginsWith" text="Untested">
      <formula>LEFT(E44,LEN("Untested"))="Untested"</formula>
    </cfRule>
    <cfRule type="notContainsBlanks" dxfId="1698" priority="617" stopIfTrue="1">
      <formula>LEN(TRIM(E44))&gt;0</formula>
    </cfRule>
  </conditionalFormatting>
  <conditionalFormatting sqref="F44">
    <cfRule type="beginsWith" dxfId="1697" priority="595" stopIfTrue="1" operator="beginsWith" text="Not Applicable">
      <formula>LEFT(F44,LEN("Not Applicable"))="Not Applicable"</formula>
    </cfRule>
    <cfRule type="beginsWith" dxfId="1696" priority="596" stopIfTrue="1" operator="beginsWith" text="Waived">
      <formula>LEFT(F44,LEN("Waived"))="Waived"</formula>
    </cfRule>
    <cfRule type="beginsWith" dxfId="1695" priority="597" stopIfTrue="1" operator="beginsWith" text="Pre-Passed">
      <formula>LEFT(F44,LEN("Pre-Passed"))="Pre-Passed"</formula>
    </cfRule>
    <cfRule type="beginsWith" dxfId="1694" priority="598" stopIfTrue="1" operator="beginsWith" text="Completed">
      <formula>LEFT(F44,LEN("Completed"))="Completed"</formula>
    </cfRule>
    <cfRule type="beginsWith" dxfId="1693" priority="599" stopIfTrue="1" operator="beginsWith" text="Partial">
      <formula>LEFT(F44,LEN("Partial"))="Partial"</formula>
    </cfRule>
    <cfRule type="beginsWith" dxfId="1692" priority="600" stopIfTrue="1" operator="beginsWith" text="Missing">
      <formula>LEFT(F44,LEN("Missing"))="Missing"</formula>
    </cfRule>
    <cfRule type="beginsWith" dxfId="1691" priority="601" stopIfTrue="1" operator="beginsWith" text="Untested">
      <formula>LEFT(F44,LEN("Untested"))="Untested"</formula>
    </cfRule>
    <cfRule type="notContainsBlanks" dxfId="1690" priority="602" stopIfTrue="1">
      <formula>LEN(TRIM(F44))&gt;0</formula>
    </cfRule>
  </conditionalFormatting>
  <conditionalFormatting sqref="A39">
    <cfRule type="beginsWith" dxfId="1689" priority="580" stopIfTrue="1" operator="beginsWith" text="Exceptional">
      <formula>LEFT(A39,LEN("Exceptional"))="Exceptional"</formula>
    </cfRule>
    <cfRule type="beginsWith" dxfId="1688" priority="581" stopIfTrue="1" operator="beginsWith" text="Professional">
      <formula>LEFT(A39,LEN("Professional"))="Professional"</formula>
    </cfRule>
    <cfRule type="beginsWith" dxfId="1687" priority="582" stopIfTrue="1" operator="beginsWith" text="Advanced">
      <formula>LEFT(A39,LEN("Advanced"))="Advanced"</formula>
    </cfRule>
    <cfRule type="beginsWith" dxfId="1686" priority="583" stopIfTrue="1" operator="beginsWith" text="Intermediate">
      <formula>LEFT(A39,LEN("Intermediate"))="Intermediate"</formula>
    </cfRule>
    <cfRule type="beginsWith" dxfId="1685" priority="584" stopIfTrue="1" operator="beginsWith" text="Basic">
      <formula>LEFT(A39,LEN("Basic"))="Basic"</formula>
    </cfRule>
    <cfRule type="beginsWith" dxfId="1684" priority="585" stopIfTrue="1" operator="beginsWith" text="Required">
      <formula>LEFT(A39,LEN("Required"))="Required"</formula>
    </cfRule>
    <cfRule type="notContainsBlanks" dxfId="1683" priority="586" stopIfTrue="1">
      <formula>LEN(TRIM(A39))&gt;0</formula>
    </cfRule>
  </conditionalFormatting>
  <conditionalFormatting sqref="E39">
    <cfRule type="beginsWith" dxfId="1682" priority="573" stopIfTrue="1" operator="beginsWith" text="Not Applicable">
      <formula>LEFT(E39,LEN("Not Applicable"))="Not Applicable"</formula>
    </cfRule>
    <cfRule type="beginsWith" dxfId="1681" priority="574" stopIfTrue="1" operator="beginsWith" text="Waived">
      <formula>LEFT(E39,LEN("Waived"))="Waived"</formula>
    </cfRule>
    <cfRule type="beginsWith" dxfId="1680" priority="575" stopIfTrue="1" operator="beginsWith" text="Pre-Passed">
      <formula>LEFT(E39,LEN("Pre-Passed"))="Pre-Passed"</formula>
    </cfRule>
    <cfRule type="beginsWith" dxfId="1679" priority="576" stopIfTrue="1" operator="beginsWith" text="Completed">
      <formula>LEFT(E39,LEN("Completed"))="Completed"</formula>
    </cfRule>
    <cfRule type="beginsWith" dxfId="1678" priority="577" stopIfTrue="1" operator="beginsWith" text="Partial">
      <formula>LEFT(E39,LEN("Partial"))="Partial"</formula>
    </cfRule>
    <cfRule type="beginsWith" dxfId="1677" priority="578" stopIfTrue="1" operator="beginsWith" text="Missing">
      <formula>LEFT(E39,LEN("Missing"))="Missing"</formula>
    </cfRule>
    <cfRule type="beginsWith" dxfId="1676" priority="579" stopIfTrue="1" operator="beginsWith" text="Untested">
      <formula>LEFT(E39,LEN("Untested"))="Untested"</formula>
    </cfRule>
    <cfRule type="notContainsBlanks" dxfId="1675" priority="587" stopIfTrue="1">
      <formula>LEN(TRIM(E39))&gt;0</formula>
    </cfRule>
  </conditionalFormatting>
  <conditionalFormatting sqref="F39">
    <cfRule type="beginsWith" dxfId="1674" priority="565" stopIfTrue="1" operator="beginsWith" text="Not Applicable">
      <formula>LEFT(F39,LEN("Not Applicable"))="Not Applicable"</formula>
    </cfRule>
    <cfRule type="beginsWith" dxfId="1673" priority="566" stopIfTrue="1" operator="beginsWith" text="Waived">
      <formula>LEFT(F39,LEN("Waived"))="Waived"</formula>
    </cfRule>
    <cfRule type="beginsWith" dxfId="1672" priority="567" stopIfTrue="1" operator="beginsWith" text="Pre-Passed">
      <formula>LEFT(F39,LEN("Pre-Passed"))="Pre-Passed"</formula>
    </cfRule>
    <cfRule type="beginsWith" dxfId="1671" priority="568" stopIfTrue="1" operator="beginsWith" text="Completed">
      <formula>LEFT(F39,LEN("Completed"))="Completed"</formula>
    </cfRule>
    <cfRule type="beginsWith" dxfId="1670" priority="569" stopIfTrue="1" operator="beginsWith" text="Partial">
      <formula>LEFT(F39,LEN("Partial"))="Partial"</formula>
    </cfRule>
    <cfRule type="beginsWith" dxfId="1669" priority="570" stopIfTrue="1" operator="beginsWith" text="Missing">
      <formula>LEFT(F39,LEN("Missing"))="Missing"</formula>
    </cfRule>
    <cfRule type="beginsWith" dxfId="1668" priority="571" stopIfTrue="1" operator="beginsWith" text="Untested">
      <formula>LEFT(F39,LEN("Untested"))="Untested"</formula>
    </cfRule>
    <cfRule type="notContainsBlanks" dxfId="1667" priority="572" stopIfTrue="1">
      <formula>LEN(TRIM(F39))&gt;0</formula>
    </cfRule>
  </conditionalFormatting>
  <conditionalFormatting sqref="A46:A47">
    <cfRule type="beginsWith" dxfId="1666" priority="551" stopIfTrue="1" operator="beginsWith" text="Exceptional">
      <formula>LEFT(A46,LEN("Exceptional"))="Exceptional"</formula>
    </cfRule>
    <cfRule type="beginsWith" dxfId="1665" priority="552" stopIfTrue="1" operator="beginsWith" text="Professional">
      <formula>LEFT(A46,LEN("Professional"))="Professional"</formula>
    </cfRule>
    <cfRule type="beginsWith" dxfId="1664" priority="553" stopIfTrue="1" operator="beginsWith" text="Advanced">
      <formula>LEFT(A46,LEN("Advanced"))="Advanced"</formula>
    </cfRule>
    <cfRule type="beginsWith" dxfId="1663" priority="554" stopIfTrue="1" operator="beginsWith" text="Intermediate">
      <formula>LEFT(A46,LEN("Intermediate"))="Intermediate"</formula>
    </cfRule>
    <cfRule type="beginsWith" dxfId="1662" priority="555" stopIfTrue="1" operator="beginsWith" text="Basic">
      <formula>LEFT(A46,LEN("Basic"))="Basic"</formula>
    </cfRule>
    <cfRule type="beginsWith" dxfId="1661" priority="556" stopIfTrue="1" operator="beginsWith" text="Required">
      <formula>LEFT(A46,LEN("Required"))="Required"</formula>
    </cfRule>
    <cfRule type="notContainsBlanks" dxfId="1660" priority="557" stopIfTrue="1">
      <formula>LEN(TRIM(A46))&gt;0</formula>
    </cfRule>
  </conditionalFormatting>
  <conditionalFormatting sqref="F48">
    <cfRule type="beginsWith" dxfId="1659" priority="543" stopIfTrue="1" operator="beginsWith" text="Not Applicable">
      <formula>LEFT(F48,LEN("Not Applicable"))="Not Applicable"</formula>
    </cfRule>
    <cfRule type="beginsWith" dxfId="1658" priority="544" stopIfTrue="1" operator="beginsWith" text="Waived">
      <formula>LEFT(F48,LEN("Waived"))="Waived"</formula>
    </cfRule>
    <cfRule type="beginsWith" dxfId="1657" priority="545" stopIfTrue="1" operator="beginsWith" text="Pre-Passed">
      <formula>LEFT(F48,LEN("Pre-Passed"))="Pre-Passed"</formula>
    </cfRule>
    <cfRule type="beginsWith" dxfId="1656" priority="546" stopIfTrue="1" operator="beginsWith" text="Completed">
      <formula>LEFT(F48,LEN("Completed"))="Completed"</formula>
    </cfRule>
    <cfRule type="beginsWith" dxfId="1655" priority="547" stopIfTrue="1" operator="beginsWith" text="Partial">
      <formula>LEFT(F48,LEN("Partial"))="Partial"</formula>
    </cfRule>
    <cfRule type="beginsWith" dxfId="1654" priority="548" stopIfTrue="1" operator="beginsWith" text="Missing">
      <formula>LEFT(F48,LEN("Missing"))="Missing"</formula>
    </cfRule>
    <cfRule type="beginsWith" dxfId="1653" priority="549" stopIfTrue="1" operator="beginsWith" text="Untested">
      <formula>LEFT(F48,LEN("Untested"))="Untested"</formula>
    </cfRule>
    <cfRule type="notContainsBlanks" dxfId="1652" priority="550" stopIfTrue="1">
      <formula>LEN(TRIM(F48))&gt;0</formula>
    </cfRule>
  </conditionalFormatting>
  <conditionalFormatting sqref="A48">
    <cfRule type="beginsWith" dxfId="1651" priority="536" stopIfTrue="1" operator="beginsWith" text="Exceptional">
      <formula>LEFT(A48,LEN("Exceptional"))="Exceptional"</formula>
    </cfRule>
    <cfRule type="beginsWith" dxfId="1650" priority="537" stopIfTrue="1" operator="beginsWith" text="Professional">
      <formula>LEFT(A48,LEN("Professional"))="Professional"</formula>
    </cfRule>
    <cfRule type="beginsWith" dxfId="1649" priority="538" stopIfTrue="1" operator="beginsWith" text="Advanced">
      <formula>LEFT(A48,LEN("Advanced"))="Advanced"</formula>
    </cfRule>
    <cfRule type="beginsWith" dxfId="1648" priority="539" stopIfTrue="1" operator="beginsWith" text="Intermediate">
      <formula>LEFT(A48,LEN("Intermediate"))="Intermediate"</formula>
    </cfRule>
    <cfRule type="beginsWith" dxfId="1647" priority="540" stopIfTrue="1" operator="beginsWith" text="Basic">
      <formula>LEFT(A48,LEN("Basic"))="Basic"</formula>
    </cfRule>
    <cfRule type="beginsWith" dxfId="1646" priority="541" stopIfTrue="1" operator="beginsWith" text="Required">
      <formula>LEFT(A48,LEN("Required"))="Required"</formula>
    </cfRule>
    <cfRule type="notContainsBlanks" dxfId="1645" priority="542" stopIfTrue="1">
      <formula>LEN(TRIM(A48))&gt;0</formula>
    </cfRule>
  </conditionalFormatting>
  <conditionalFormatting sqref="A49">
    <cfRule type="beginsWith" dxfId="1644" priority="529" stopIfTrue="1" operator="beginsWith" text="Exceptional">
      <formula>LEFT(A49,LEN("Exceptional"))="Exceptional"</formula>
    </cfRule>
    <cfRule type="beginsWith" dxfId="1643" priority="530" stopIfTrue="1" operator="beginsWith" text="Professional">
      <formula>LEFT(A49,LEN("Professional"))="Professional"</formula>
    </cfRule>
    <cfRule type="beginsWith" dxfId="1642" priority="531" stopIfTrue="1" operator="beginsWith" text="Advanced">
      <formula>LEFT(A49,LEN("Advanced"))="Advanced"</formula>
    </cfRule>
    <cfRule type="beginsWith" dxfId="1641" priority="532" stopIfTrue="1" operator="beginsWith" text="Intermediate">
      <formula>LEFT(A49,LEN("Intermediate"))="Intermediate"</formula>
    </cfRule>
    <cfRule type="beginsWith" dxfId="1640" priority="533" stopIfTrue="1" operator="beginsWith" text="Basic">
      <formula>LEFT(A49,LEN("Basic"))="Basic"</formula>
    </cfRule>
    <cfRule type="beginsWith" dxfId="1639" priority="534" stopIfTrue="1" operator="beginsWith" text="Required">
      <formula>LEFT(A49,LEN("Required"))="Required"</formula>
    </cfRule>
    <cfRule type="notContainsBlanks" dxfId="1638" priority="535" stopIfTrue="1">
      <formula>LEN(TRIM(A49))&gt;0</formula>
    </cfRule>
  </conditionalFormatting>
  <conditionalFormatting sqref="A57">
    <cfRule type="beginsWith" dxfId="1637" priority="521" stopIfTrue="1" operator="beginsWith" text="Exceptional">
      <formula>LEFT(A57,LEN("Exceptional"))="Exceptional"</formula>
    </cfRule>
    <cfRule type="beginsWith" dxfId="1636" priority="522" stopIfTrue="1" operator="beginsWith" text="Professional">
      <formula>LEFT(A57,LEN("Professional"))="Professional"</formula>
    </cfRule>
    <cfRule type="beginsWith" dxfId="1635" priority="523" stopIfTrue="1" operator="beginsWith" text="Advanced">
      <formula>LEFT(A57,LEN("Advanced"))="Advanced"</formula>
    </cfRule>
    <cfRule type="beginsWith" dxfId="1634" priority="524" stopIfTrue="1" operator="beginsWith" text="Intermediate">
      <formula>LEFT(A57,LEN("Intermediate"))="Intermediate"</formula>
    </cfRule>
    <cfRule type="beginsWith" dxfId="1633" priority="525" stopIfTrue="1" operator="beginsWith" text="Basic">
      <formula>LEFT(A57,LEN("Basic"))="Basic"</formula>
    </cfRule>
    <cfRule type="beginsWith" dxfId="1632" priority="526" stopIfTrue="1" operator="beginsWith" text="Required">
      <formula>LEFT(A57,LEN("Required"))="Required"</formula>
    </cfRule>
    <cfRule type="notContainsBlanks" dxfId="1631" priority="527" stopIfTrue="1">
      <formula>LEN(TRIM(A57))&gt;0</formula>
    </cfRule>
  </conditionalFormatting>
  <conditionalFormatting sqref="F57">
    <cfRule type="beginsWith" dxfId="1630" priority="514" stopIfTrue="1" operator="beginsWith" text="Not Applicable">
      <formula>LEFT(F57,LEN("Not Applicable"))="Not Applicable"</formula>
    </cfRule>
    <cfRule type="beginsWith" dxfId="1629" priority="515" stopIfTrue="1" operator="beginsWith" text="Waived">
      <formula>LEFT(F57,LEN("Waived"))="Waived"</formula>
    </cfRule>
    <cfRule type="beginsWith" dxfId="1628" priority="516" stopIfTrue="1" operator="beginsWith" text="Pre-Passed">
      <formula>LEFT(F57,LEN("Pre-Passed"))="Pre-Passed"</formula>
    </cfRule>
    <cfRule type="beginsWith" dxfId="1627" priority="517" stopIfTrue="1" operator="beginsWith" text="Completed">
      <formula>LEFT(F57,LEN("Completed"))="Completed"</formula>
    </cfRule>
    <cfRule type="beginsWith" dxfId="1626" priority="518" stopIfTrue="1" operator="beginsWith" text="Partial">
      <formula>LEFT(F57,LEN("Partial"))="Partial"</formula>
    </cfRule>
    <cfRule type="beginsWith" dxfId="1625" priority="519" stopIfTrue="1" operator="beginsWith" text="Missing">
      <formula>LEFT(F57,LEN("Missing"))="Missing"</formula>
    </cfRule>
    <cfRule type="beginsWith" dxfId="1624" priority="520" stopIfTrue="1" operator="beginsWith" text="Untested">
      <formula>LEFT(F57,LEN("Untested"))="Untested"</formula>
    </cfRule>
    <cfRule type="notContainsBlanks" dxfId="1623" priority="528" stopIfTrue="1">
      <formula>LEN(TRIM(F57))&gt;0</formula>
    </cfRule>
  </conditionalFormatting>
  <conditionalFormatting sqref="A69">
    <cfRule type="beginsWith" dxfId="1622" priority="507" stopIfTrue="1" operator="beginsWith" text="Exceptional">
      <formula>LEFT(A69,LEN("Exceptional"))="Exceptional"</formula>
    </cfRule>
    <cfRule type="beginsWith" dxfId="1621" priority="508" stopIfTrue="1" operator="beginsWith" text="Professional">
      <formula>LEFT(A69,LEN("Professional"))="Professional"</formula>
    </cfRule>
    <cfRule type="beginsWith" dxfId="1620" priority="509" stopIfTrue="1" operator="beginsWith" text="Advanced">
      <formula>LEFT(A69,LEN("Advanced"))="Advanced"</formula>
    </cfRule>
    <cfRule type="beginsWith" dxfId="1619" priority="510" stopIfTrue="1" operator="beginsWith" text="Intermediate">
      <formula>LEFT(A69,LEN("Intermediate"))="Intermediate"</formula>
    </cfRule>
    <cfRule type="beginsWith" dxfId="1618" priority="511" stopIfTrue="1" operator="beginsWith" text="Basic">
      <formula>LEFT(A69,LEN("Basic"))="Basic"</formula>
    </cfRule>
    <cfRule type="beginsWith" dxfId="1617" priority="512" stopIfTrue="1" operator="beginsWith" text="Required">
      <formula>LEFT(A69,LEN("Required"))="Required"</formula>
    </cfRule>
    <cfRule type="notContainsBlanks" dxfId="1616" priority="513" stopIfTrue="1">
      <formula>LEN(TRIM(A69))&gt;0</formula>
    </cfRule>
  </conditionalFormatting>
  <conditionalFormatting sqref="A70">
    <cfRule type="beginsWith" dxfId="1615" priority="500" stopIfTrue="1" operator="beginsWith" text="Exceptional">
      <formula>LEFT(A70,LEN("Exceptional"))="Exceptional"</formula>
    </cfRule>
    <cfRule type="beginsWith" dxfId="1614" priority="501" stopIfTrue="1" operator="beginsWith" text="Professional">
      <formula>LEFT(A70,LEN("Professional"))="Professional"</formula>
    </cfRule>
    <cfRule type="beginsWith" dxfId="1613" priority="502" stopIfTrue="1" operator="beginsWith" text="Advanced">
      <formula>LEFT(A70,LEN("Advanced"))="Advanced"</formula>
    </cfRule>
    <cfRule type="beginsWith" dxfId="1612" priority="503" stopIfTrue="1" operator="beginsWith" text="Intermediate">
      <formula>LEFT(A70,LEN("Intermediate"))="Intermediate"</formula>
    </cfRule>
    <cfRule type="beginsWith" dxfId="1611" priority="504" stopIfTrue="1" operator="beginsWith" text="Basic">
      <formula>LEFT(A70,LEN("Basic"))="Basic"</formula>
    </cfRule>
    <cfRule type="beginsWith" dxfId="1610" priority="505" stopIfTrue="1" operator="beginsWith" text="Required">
      <formula>LEFT(A70,LEN("Required"))="Required"</formula>
    </cfRule>
    <cfRule type="notContainsBlanks" dxfId="1609" priority="506" stopIfTrue="1">
      <formula>LEN(TRIM(A70))&gt;0</formula>
    </cfRule>
  </conditionalFormatting>
  <conditionalFormatting sqref="A71">
    <cfRule type="beginsWith" dxfId="1608" priority="493" stopIfTrue="1" operator="beginsWith" text="Exceptional">
      <formula>LEFT(A71,LEN("Exceptional"))="Exceptional"</formula>
    </cfRule>
    <cfRule type="beginsWith" dxfId="1607" priority="494" stopIfTrue="1" operator="beginsWith" text="Professional">
      <formula>LEFT(A71,LEN("Professional"))="Professional"</formula>
    </cfRule>
    <cfRule type="beginsWith" dxfId="1606" priority="495" stopIfTrue="1" operator="beginsWith" text="Advanced">
      <formula>LEFT(A71,LEN("Advanced"))="Advanced"</formula>
    </cfRule>
    <cfRule type="beginsWith" dxfId="1605" priority="496" stopIfTrue="1" operator="beginsWith" text="Intermediate">
      <formula>LEFT(A71,LEN("Intermediate"))="Intermediate"</formula>
    </cfRule>
    <cfRule type="beginsWith" dxfId="1604" priority="497" stopIfTrue="1" operator="beginsWith" text="Basic">
      <formula>LEFT(A71,LEN("Basic"))="Basic"</formula>
    </cfRule>
    <cfRule type="beginsWith" dxfId="1603" priority="498" stopIfTrue="1" operator="beginsWith" text="Required">
      <formula>LEFT(A71,LEN("Required"))="Required"</formula>
    </cfRule>
    <cfRule type="notContainsBlanks" dxfId="1602" priority="499" stopIfTrue="1">
      <formula>LEN(TRIM(A71))&gt;0</formula>
    </cfRule>
  </conditionalFormatting>
  <conditionalFormatting sqref="A72">
    <cfRule type="beginsWith" dxfId="1601" priority="486" stopIfTrue="1" operator="beginsWith" text="Exceptional">
      <formula>LEFT(A72,LEN("Exceptional"))="Exceptional"</formula>
    </cfRule>
    <cfRule type="beginsWith" dxfId="1600" priority="487" stopIfTrue="1" operator="beginsWith" text="Professional">
      <formula>LEFT(A72,LEN("Professional"))="Professional"</formula>
    </cfRule>
    <cfRule type="beginsWith" dxfId="1599" priority="488" stopIfTrue="1" operator="beginsWith" text="Advanced">
      <formula>LEFT(A72,LEN("Advanced"))="Advanced"</formula>
    </cfRule>
    <cfRule type="beginsWith" dxfId="1598" priority="489" stopIfTrue="1" operator="beginsWith" text="Intermediate">
      <formula>LEFT(A72,LEN("Intermediate"))="Intermediate"</formula>
    </cfRule>
    <cfRule type="beginsWith" dxfId="1597" priority="490" stopIfTrue="1" operator="beginsWith" text="Basic">
      <formula>LEFT(A72,LEN("Basic"))="Basic"</formula>
    </cfRule>
    <cfRule type="beginsWith" dxfId="1596" priority="491" stopIfTrue="1" operator="beginsWith" text="Required">
      <formula>LEFT(A72,LEN("Required"))="Required"</formula>
    </cfRule>
    <cfRule type="notContainsBlanks" dxfId="1595" priority="492" stopIfTrue="1">
      <formula>LEN(TRIM(A72))&gt;0</formula>
    </cfRule>
  </conditionalFormatting>
  <conditionalFormatting sqref="A73">
    <cfRule type="beginsWith" dxfId="1594" priority="479" stopIfTrue="1" operator="beginsWith" text="Exceptional">
      <formula>LEFT(A73,LEN("Exceptional"))="Exceptional"</formula>
    </cfRule>
    <cfRule type="beginsWith" dxfId="1593" priority="480" stopIfTrue="1" operator="beginsWith" text="Professional">
      <formula>LEFT(A73,LEN("Professional"))="Professional"</formula>
    </cfRule>
    <cfRule type="beginsWith" dxfId="1592" priority="481" stopIfTrue="1" operator="beginsWith" text="Advanced">
      <formula>LEFT(A73,LEN("Advanced"))="Advanced"</formula>
    </cfRule>
    <cfRule type="beginsWith" dxfId="1591" priority="482" stopIfTrue="1" operator="beginsWith" text="Intermediate">
      <formula>LEFT(A73,LEN("Intermediate"))="Intermediate"</formula>
    </cfRule>
    <cfRule type="beginsWith" dxfId="1590" priority="483" stopIfTrue="1" operator="beginsWith" text="Basic">
      <formula>LEFT(A73,LEN("Basic"))="Basic"</formula>
    </cfRule>
    <cfRule type="beginsWith" dxfId="1589" priority="484" stopIfTrue="1" operator="beginsWith" text="Required">
      <formula>LEFT(A73,LEN("Required"))="Required"</formula>
    </cfRule>
    <cfRule type="notContainsBlanks" dxfId="1588" priority="485" stopIfTrue="1">
      <formula>LEN(TRIM(A73))&gt;0</formula>
    </cfRule>
  </conditionalFormatting>
  <conditionalFormatting sqref="A74">
    <cfRule type="beginsWith" dxfId="1587" priority="472" stopIfTrue="1" operator="beginsWith" text="Exceptional">
      <formula>LEFT(A74,LEN("Exceptional"))="Exceptional"</formula>
    </cfRule>
    <cfRule type="beginsWith" dxfId="1586" priority="473" stopIfTrue="1" operator="beginsWith" text="Professional">
      <formula>LEFT(A74,LEN("Professional"))="Professional"</formula>
    </cfRule>
    <cfRule type="beginsWith" dxfId="1585" priority="474" stopIfTrue="1" operator="beginsWith" text="Advanced">
      <formula>LEFT(A74,LEN("Advanced"))="Advanced"</formula>
    </cfRule>
    <cfRule type="beginsWith" dxfId="1584" priority="475" stopIfTrue="1" operator="beginsWith" text="Intermediate">
      <formula>LEFT(A74,LEN("Intermediate"))="Intermediate"</formula>
    </cfRule>
    <cfRule type="beginsWith" dxfId="1583" priority="476" stopIfTrue="1" operator="beginsWith" text="Basic">
      <formula>LEFT(A74,LEN("Basic"))="Basic"</formula>
    </cfRule>
    <cfRule type="beginsWith" dxfId="1582" priority="477" stopIfTrue="1" operator="beginsWith" text="Required">
      <formula>LEFT(A74,LEN("Required"))="Required"</formula>
    </cfRule>
    <cfRule type="notContainsBlanks" dxfId="1581" priority="478" stopIfTrue="1">
      <formula>LEN(TRIM(A74))&gt;0</formula>
    </cfRule>
  </conditionalFormatting>
  <conditionalFormatting sqref="A75">
    <cfRule type="beginsWith" dxfId="1580" priority="465" stopIfTrue="1" operator="beginsWith" text="Exceptional">
      <formula>LEFT(A75,LEN("Exceptional"))="Exceptional"</formula>
    </cfRule>
    <cfRule type="beginsWith" dxfId="1579" priority="466" stopIfTrue="1" operator="beginsWith" text="Professional">
      <formula>LEFT(A75,LEN("Professional"))="Professional"</formula>
    </cfRule>
    <cfRule type="beginsWith" dxfId="1578" priority="467" stopIfTrue="1" operator="beginsWith" text="Advanced">
      <formula>LEFT(A75,LEN("Advanced"))="Advanced"</formula>
    </cfRule>
    <cfRule type="beginsWith" dxfId="1577" priority="468" stopIfTrue="1" operator="beginsWith" text="Intermediate">
      <formula>LEFT(A75,LEN("Intermediate"))="Intermediate"</formula>
    </cfRule>
    <cfRule type="beginsWith" dxfId="1576" priority="469" stopIfTrue="1" operator="beginsWith" text="Basic">
      <formula>LEFT(A75,LEN("Basic"))="Basic"</formula>
    </cfRule>
    <cfRule type="beginsWith" dxfId="1575" priority="470" stopIfTrue="1" operator="beginsWith" text="Required">
      <formula>LEFT(A75,LEN("Required"))="Required"</formula>
    </cfRule>
    <cfRule type="notContainsBlanks" dxfId="1574" priority="471" stopIfTrue="1">
      <formula>LEN(TRIM(A75))&gt;0</formula>
    </cfRule>
  </conditionalFormatting>
  <conditionalFormatting sqref="A76">
    <cfRule type="beginsWith" dxfId="1573" priority="458" stopIfTrue="1" operator="beginsWith" text="Exceptional">
      <formula>LEFT(A76,LEN("Exceptional"))="Exceptional"</formula>
    </cfRule>
    <cfRule type="beginsWith" dxfId="1572" priority="459" stopIfTrue="1" operator="beginsWith" text="Professional">
      <formula>LEFT(A76,LEN("Professional"))="Professional"</formula>
    </cfRule>
    <cfRule type="beginsWith" dxfId="1571" priority="460" stopIfTrue="1" operator="beginsWith" text="Advanced">
      <formula>LEFT(A76,LEN("Advanced"))="Advanced"</formula>
    </cfRule>
    <cfRule type="beginsWith" dxfId="1570" priority="461" stopIfTrue="1" operator="beginsWith" text="Intermediate">
      <formula>LEFT(A76,LEN("Intermediate"))="Intermediate"</formula>
    </cfRule>
    <cfRule type="beginsWith" dxfId="1569" priority="462" stopIfTrue="1" operator="beginsWith" text="Basic">
      <formula>LEFT(A76,LEN("Basic"))="Basic"</formula>
    </cfRule>
    <cfRule type="beginsWith" dxfId="1568" priority="463" stopIfTrue="1" operator="beginsWith" text="Required">
      <formula>LEFT(A76,LEN("Required"))="Required"</formula>
    </cfRule>
    <cfRule type="notContainsBlanks" dxfId="1567" priority="464" stopIfTrue="1">
      <formula>LEN(TRIM(A76))&gt;0</formula>
    </cfRule>
  </conditionalFormatting>
  <conditionalFormatting sqref="F78:F81">
    <cfRule type="beginsWith" dxfId="1566" priority="450" stopIfTrue="1" operator="beginsWith" text="Not Applicable">
      <formula>LEFT(F78,LEN("Not Applicable"))="Not Applicable"</formula>
    </cfRule>
    <cfRule type="beginsWith" dxfId="1565" priority="451" stopIfTrue="1" operator="beginsWith" text="Waived">
      <formula>LEFT(F78,LEN("Waived"))="Waived"</formula>
    </cfRule>
    <cfRule type="beginsWith" dxfId="1564" priority="452" stopIfTrue="1" operator="beginsWith" text="Pre-Passed">
      <formula>LEFT(F78,LEN("Pre-Passed"))="Pre-Passed"</formula>
    </cfRule>
    <cfRule type="beginsWith" dxfId="1563" priority="453" stopIfTrue="1" operator="beginsWith" text="Completed">
      <formula>LEFT(F78,LEN("Completed"))="Completed"</formula>
    </cfRule>
    <cfRule type="beginsWith" dxfId="1562" priority="454" stopIfTrue="1" operator="beginsWith" text="Partial">
      <formula>LEFT(F78,LEN("Partial"))="Partial"</formula>
    </cfRule>
    <cfRule type="beginsWith" dxfId="1561" priority="455" stopIfTrue="1" operator="beginsWith" text="Missing">
      <formula>LEFT(F78,LEN("Missing"))="Missing"</formula>
    </cfRule>
    <cfRule type="beginsWith" dxfId="1560" priority="456" stopIfTrue="1" operator="beginsWith" text="Untested">
      <formula>LEFT(F78,LEN("Untested"))="Untested"</formula>
    </cfRule>
    <cfRule type="notContainsBlanks" dxfId="1559" priority="457" stopIfTrue="1">
      <formula>LEN(TRIM(F78))&gt;0</formula>
    </cfRule>
  </conditionalFormatting>
  <conditionalFormatting sqref="A78:A79">
    <cfRule type="beginsWith" dxfId="1558" priority="415" stopIfTrue="1" operator="beginsWith" text="Exceptional">
      <formula>LEFT(A78,LEN("Exceptional"))="Exceptional"</formula>
    </cfRule>
    <cfRule type="beginsWith" dxfId="1557" priority="416" stopIfTrue="1" operator="beginsWith" text="Professional">
      <formula>LEFT(A78,LEN("Professional"))="Professional"</formula>
    </cfRule>
    <cfRule type="beginsWith" dxfId="1556" priority="417" stopIfTrue="1" operator="beginsWith" text="Advanced">
      <formula>LEFT(A78,LEN("Advanced"))="Advanced"</formula>
    </cfRule>
    <cfRule type="beginsWith" dxfId="1555" priority="418" stopIfTrue="1" operator="beginsWith" text="Intermediate">
      <formula>LEFT(A78,LEN("Intermediate"))="Intermediate"</formula>
    </cfRule>
    <cfRule type="beginsWith" dxfId="1554" priority="419" stopIfTrue="1" operator="beginsWith" text="Basic">
      <formula>LEFT(A78,LEN("Basic"))="Basic"</formula>
    </cfRule>
    <cfRule type="beginsWith" dxfId="1553" priority="420" stopIfTrue="1" operator="beginsWith" text="Required">
      <formula>LEFT(A78,LEN("Required"))="Required"</formula>
    </cfRule>
    <cfRule type="notContainsBlanks" dxfId="1552" priority="421" stopIfTrue="1">
      <formula>LEN(TRIM(A78))&gt;0</formula>
    </cfRule>
  </conditionalFormatting>
  <conditionalFormatting sqref="A80">
    <cfRule type="beginsWith" dxfId="1551" priority="408" stopIfTrue="1" operator="beginsWith" text="Exceptional">
      <formula>LEFT(A80,LEN("Exceptional"))="Exceptional"</formula>
    </cfRule>
    <cfRule type="beginsWith" dxfId="1550" priority="409" stopIfTrue="1" operator="beginsWith" text="Professional">
      <formula>LEFT(A80,LEN("Professional"))="Professional"</formula>
    </cfRule>
    <cfRule type="beginsWith" dxfId="1549" priority="410" stopIfTrue="1" operator="beginsWith" text="Advanced">
      <formula>LEFT(A80,LEN("Advanced"))="Advanced"</formula>
    </cfRule>
    <cfRule type="beginsWith" dxfId="1548" priority="411" stopIfTrue="1" operator="beginsWith" text="Intermediate">
      <formula>LEFT(A80,LEN("Intermediate"))="Intermediate"</formula>
    </cfRule>
    <cfRule type="beginsWith" dxfId="1547" priority="412" stopIfTrue="1" operator="beginsWith" text="Basic">
      <formula>LEFT(A80,LEN("Basic"))="Basic"</formula>
    </cfRule>
    <cfRule type="beginsWith" dxfId="1546" priority="413" stopIfTrue="1" operator="beginsWith" text="Required">
      <formula>LEFT(A80,LEN("Required"))="Required"</formula>
    </cfRule>
    <cfRule type="notContainsBlanks" dxfId="1545" priority="414" stopIfTrue="1">
      <formula>LEN(TRIM(A80))&gt;0</formula>
    </cfRule>
  </conditionalFormatting>
  <conditionalFormatting sqref="A81">
    <cfRule type="beginsWith" dxfId="1544" priority="401" stopIfTrue="1" operator="beginsWith" text="Exceptional">
      <formula>LEFT(A81,LEN("Exceptional"))="Exceptional"</formula>
    </cfRule>
    <cfRule type="beginsWith" dxfId="1543" priority="402" stopIfTrue="1" operator="beginsWith" text="Professional">
      <formula>LEFT(A81,LEN("Professional"))="Professional"</formula>
    </cfRule>
    <cfRule type="beginsWith" dxfId="1542" priority="403" stopIfTrue="1" operator="beginsWith" text="Advanced">
      <formula>LEFT(A81,LEN("Advanced"))="Advanced"</formula>
    </cfRule>
    <cfRule type="beginsWith" dxfId="1541" priority="404" stopIfTrue="1" operator="beginsWith" text="Intermediate">
      <formula>LEFT(A81,LEN("Intermediate"))="Intermediate"</formula>
    </cfRule>
    <cfRule type="beginsWith" dxfId="1540" priority="405" stopIfTrue="1" operator="beginsWith" text="Basic">
      <formula>LEFT(A81,LEN("Basic"))="Basic"</formula>
    </cfRule>
    <cfRule type="beginsWith" dxfId="1539" priority="406" stopIfTrue="1" operator="beginsWith" text="Required">
      <formula>LEFT(A81,LEN("Required"))="Required"</formula>
    </cfRule>
    <cfRule type="notContainsBlanks" dxfId="1538" priority="407" stopIfTrue="1">
      <formula>LEN(TRIM(A81))&gt;0</formula>
    </cfRule>
  </conditionalFormatting>
  <conditionalFormatting sqref="A87">
    <cfRule type="beginsWith" dxfId="1537" priority="379" stopIfTrue="1" operator="beginsWith" text="Exceptional">
      <formula>LEFT(A87,LEN("Exceptional"))="Exceptional"</formula>
    </cfRule>
    <cfRule type="beginsWith" dxfId="1536" priority="380" stopIfTrue="1" operator="beginsWith" text="Professional">
      <formula>LEFT(A87,LEN("Professional"))="Professional"</formula>
    </cfRule>
    <cfRule type="beginsWith" dxfId="1535" priority="381" stopIfTrue="1" operator="beginsWith" text="Advanced">
      <formula>LEFT(A87,LEN("Advanced"))="Advanced"</formula>
    </cfRule>
    <cfRule type="beginsWith" dxfId="1534" priority="382" stopIfTrue="1" operator="beginsWith" text="Intermediate">
      <formula>LEFT(A87,LEN("Intermediate"))="Intermediate"</formula>
    </cfRule>
    <cfRule type="beginsWith" dxfId="1533" priority="383" stopIfTrue="1" operator="beginsWith" text="Basic">
      <formula>LEFT(A87,LEN("Basic"))="Basic"</formula>
    </cfRule>
    <cfRule type="beginsWith" dxfId="1532" priority="384" stopIfTrue="1" operator="beginsWith" text="Required">
      <formula>LEFT(A87,LEN("Required"))="Required"</formula>
    </cfRule>
    <cfRule type="notContainsBlanks" dxfId="1531" priority="385" stopIfTrue="1">
      <formula>LEN(TRIM(A87))&gt;0</formula>
    </cfRule>
  </conditionalFormatting>
  <conditionalFormatting sqref="F87:F88">
    <cfRule type="beginsWith" dxfId="1530" priority="386" stopIfTrue="1" operator="beginsWith" text="Not Applicable">
      <formula>LEFT(F87,LEN("Not Applicable"))="Not Applicable"</formula>
    </cfRule>
    <cfRule type="beginsWith" dxfId="1529" priority="387" stopIfTrue="1" operator="beginsWith" text="Waived">
      <formula>LEFT(F87,LEN("Waived"))="Waived"</formula>
    </cfRule>
    <cfRule type="beginsWith" dxfId="1528" priority="388" stopIfTrue="1" operator="beginsWith" text="Pre-Passed">
      <formula>LEFT(F87,LEN("Pre-Passed"))="Pre-Passed"</formula>
    </cfRule>
    <cfRule type="beginsWith" dxfId="1527" priority="389" stopIfTrue="1" operator="beginsWith" text="Completed">
      <formula>LEFT(F87,LEN("Completed"))="Completed"</formula>
    </cfRule>
    <cfRule type="beginsWith" dxfId="1526" priority="390" stopIfTrue="1" operator="beginsWith" text="Partial">
      <formula>LEFT(F87,LEN("Partial"))="Partial"</formula>
    </cfRule>
    <cfRule type="beginsWith" dxfId="1525" priority="391" stopIfTrue="1" operator="beginsWith" text="Missing">
      <formula>LEFT(F87,LEN("Missing"))="Missing"</formula>
    </cfRule>
    <cfRule type="beginsWith" dxfId="1524" priority="392" stopIfTrue="1" operator="beginsWith" text="Untested">
      <formula>LEFT(F87,LEN("Untested"))="Untested"</formula>
    </cfRule>
    <cfRule type="notContainsBlanks" dxfId="1523" priority="400" stopIfTrue="1">
      <formula>LEN(TRIM(F87))&gt;0</formula>
    </cfRule>
  </conditionalFormatting>
  <conditionalFormatting sqref="A106">
    <cfRule type="beginsWith" dxfId="1522" priority="364" stopIfTrue="1" operator="beginsWith" text="Exceptional">
      <formula>LEFT(A106,LEN("Exceptional"))="Exceptional"</formula>
    </cfRule>
    <cfRule type="beginsWith" dxfId="1521" priority="365" stopIfTrue="1" operator="beginsWith" text="Professional">
      <formula>LEFT(A106,LEN("Professional"))="Professional"</formula>
    </cfRule>
    <cfRule type="beginsWith" dxfId="1520" priority="366" stopIfTrue="1" operator="beginsWith" text="Advanced">
      <formula>LEFT(A106,LEN("Advanced"))="Advanced"</formula>
    </cfRule>
    <cfRule type="beginsWith" dxfId="1519" priority="367" stopIfTrue="1" operator="beginsWith" text="Intermediate">
      <formula>LEFT(A106,LEN("Intermediate"))="Intermediate"</formula>
    </cfRule>
    <cfRule type="beginsWith" dxfId="1518" priority="368" stopIfTrue="1" operator="beginsWith" text="Basic">
      <formula>LEFT(A106,LEN("Basic"))="Basic"</formula>
    </cfRule>
    <cfRule type="beginsWith" dxfId="1517" priority="369" stopIfTrue="1" operator="beginsWith" text="Required">
      <formula>LEFT(A106,LEN("Required"))="Required"</formula>
    </cfRule>
    <cfRule type="notContainsBlanks" dxfId="1516" priority="370" stopIfTrue="1">
      <formula>LEN(TRIM(A106))&gt;0</formula>
    </cfRule>
  </conditionalFormatting>
  <conditionalFormatting sqref="A88">
    <cfRule type="beginsWith" dxfId="1515" priority="372" stopIfTrue="1" operator="beginsWith" text="Innovative">
      <formula>LEFT(A88,LEN("Innovative"))="Innovative"</formula>
    </cfRule>
    <cfRule type="beginsWith" dxfId="1514" priority="373" stopIfTrue="1" operator="beginsWith" text="Professional">
      <formula>LEFT(A88,LEN("Professional"))="Professional"</formula>
    </cfRule>
    <cfRule type="beginsWith" dxfId="1513" priority="374" stopIfTrue="1" operator="beginsWith" text="Advanced">
      <formula>LEFT(A88,LEN("Advanced"))="Advanced"</formula>
    </cfRule>
    <cfRule type="beginsWith" dxfId="1512" priority="375" stopIfTrue="1" operator="beginsWith" text="Intermediate">
      <formula>LEFT(A88,LEN("Intermediate"))="Intermediate"</formula>
    </cfRule>
    <cfRule type="beginsWith" dxfId="1511" priority="376" stopIfTrue="1" operator="beginsWith" text="Basic">
      <formula>LEFT(A88,LEN("Basic"))="Basic"</formula>
    </cfRule>
    <cfRule type="beginsWith" dxfId="1510" priority="377" stopIfTrue="1" operator="beginsWith" text="Required">
      <formula>LEFT(A88,LEN("Required"))="Required"</formula>
    </cfRule>
    <cfRule type="notContainsBlanks" dxfId="1509" priority="378" stopIfTrue="1">
      <formula>LEN(TRIM(A88))&gt;0</formula>
    </cfRule>
  </conditionalFormatting>
  <conditionalFormatting sqref="A116 A114">
    <cfRule type="beginsWith" dxfId="1508" priority="312" stopIfTrue="1" operator="beginsWith" text="Exceptional">
      <formula>LEFT(A114,LEN("Exceptional"))="Exceptional"</formula>
    </cfRule>
    <cfRule type="beginsWith" dxfId="1507" priority="313" stopIfTrue="1" operator="beginsWith" text="Professional">
      <formula>LEFT(A114,LEN("Professional"))="Professional"</formula>
    </cfRule>
    <cfRule type="beginsWith" dxfId="1506" priority="314" stopIfTrue="1" operator="beginsWith" text="Advanced">
      <formula>LEFT(A114,LEN("Advanced"))="Advanced"</formula>
    </cfRule>
    <cfRule type="beginsWith" dxfId="1505" priority="315" stopIfTrue="1" operator="beginsWith" text="Intermediate">
      <formula>LEFT(A114,LEN("Intermediate"))="Intermediate"</formula>
    </cfRule>
    <cfRule type="beginsWith" dxfId="1504" priority="316" stopIfTrue="1" operator="beginsWith" text="Basic">
      <formula>LEFT(A114,LEN("Basic"))="Basic"</formula>
    </cfRule>
    <cfRule type="beginsWith" dxfId="1503" priority="317" stopIfTrue="1" operator="beginsWith" text="Required">
      <formula>LEFT(A114,LEN("Required"))="Required"</formula>
    </cfRule>
    <cfRule type="notContainsBlanks" dxfId="1502" priority="318" stopIfTrue="1">
      <formula>LEN(TRIM(A114))&gt;0</formula>
    </cfRule>
  </conditionalFormatting>
  <conditionalFormatting sqref="F106">
    <cfRule type="beginsWith" dxfId="1501" priority="357" stopIfTrue="1" operator="beginsWith" text="Not Applicable">
      <formula>LEFT(F106,LEN("Not Applicable"))="Not Applicable"</formula>
    </cfRule>
    <cfRule type="beginsWith" dxfId="1500" priority="358" stopIfTrue="1" operator="beginsWith" text="Waived">
      <formula>LEFT(F106,LEN("Waived"))="Waived"</formula>
    </cfRule>
    <cfRule type="beginsWith" dxfId="1499" priority="359" stopIfTrue="1" operator="beginsWith" text="Pre-Passed">
      <formula>LEFT(F106,LEN("Pre-Passed"))="Pre-Passed"</formula>
    </cfRule>
    <cfRule type="beginsWith" dxfId="1498" priority="360" stopIfTrue="1" operator="beginsWith" text="Completed">
      <formula>LEFT(F106,LEN("Completed"))="Completed"</formula>
    </cfRule>
    <cfRule type="beginsWith" dxfId="1497" priority="361" stopIfTrue="1" operator="beginsWith" text="Partial">
      <formula>LEFT(F106,LEN("Partial"))="Partial"</formula>
    </cfRule>
    <cfRule type="beginsWith" dxfId="1496" priority="362" stopIfTrue="1" operator="beginsWith" text="Missing">
      <formula>LEFT(F106,LEN("Missing"))="Missing"</formula>
    </cfRule>
    <cfRule type="beginsWith" dxfId="1495" priority="363" stopIfTrue="1" operator="beginsWith" text="Untested">
      <formula>LEFT(F106,LEN("Untested"))="Untested"</formula>
    </cfRule>
    <cfRule type="notContainsBlanks" dxfId="1494" priority="371" stopIfTrue="1">
      <formula>LEN(TRIM(F106))&gt;0</formula>
    </cfRule>
  </conditionalFormatting>
  <conditionalFormatting sqref="A112:A113">
    <cfRule type="beginsWith" dxfId="1493" priority="349" stopIfTrue="1" operator="beginsWith" text="Exceptional">
      <formula>LEFT(A112,LEN("Exceptional"))="Exceptional"</formula>
    </cfRule>
    <cfRule type="beginsWith" dxfId="1492" priority="350" stopIfTrue="1" operator="beginsWith" text="Professional">
      <formula>LEFT(A112,LEN("Professional"))="Professional"</formula>
    </cfRule>
    <cfRule type="beginsWith" dxfId="1491" priority="351" stopIfTrue="1" operator="beginsWith" text="Advanced">
      <formula>LEFT(A112,LEN("Advanced"))="Advanced"</formula>
    </cfRule>
    <cfRule type="beginsWith" dxfId="1490" priority="352" stopIfTrue="1" operator="beginsWith" text="Intermediate">
      <formula>LEFT(A112,LEN("Intermediate"))="Intermediate"</formula>
    </cfRule>
    <cfRule type="beginsWith" dxfId="1489" priority="353" stopIfTrue="1" operator="beginsWith" text="Basic">
      <formula>LEFT(A112,LEN("Basic"))="Basic"</formula>
    </cfRule>
    <cfRule type="beginsWith" dxfId="1488" priority="354" stopIfTrue="1" operator="beginsWith" text="Required">
      <formula>LEFT(A112,LEN("Required"))="Required"</formula>
    </cfRule>
    <cfRule type="notContainsBlanks" dxfId="1487" priority="355" stopIfTrue="1">
      <formula>LEN(TRIM(A112))&gt;0</formula>
    </cfRule>
  </conditionalFormatting>
  <conditionalFormatting sqref="E113:F113 E112 F116 F114">
    <cfRule type="beginsWith" dxfId="1486" priority="342" stopIfTrue="1" operator="beginsWith" text="Not Applicable">
      <formula>LEFT(E112,LEN("Not Applicable"))="Not Applicable"</formula>
    </cfRule>
    <cfRule type="beginsWith" dxfId="1485" priority="343" stopIfTrue="1" operator="beginsWith" text="Waived">
      <formula>LEFT(E112,LEN("Waived"))="Waived"</formula>
    </cfRule>
    <cfRule type="beginsWith" dxfId="1484" priority="344" stopIfTrue="1" operator="beginsWith" text="Pre-Passed">
      <formula>LEFT(E112,LEN("Pre-Passed"))="Pre-Passed"</formula>
    </cfRule>
    <cfRule type="beginsWith" dxfId="1483" priority="345" stopIfTrue="1" operator="beginsWith" text="Completed">
      <formula>LEFT(E112,LEN("Completed"))="Completed"</formula>
    </cfRule>
    <cfRule type="beginsWith" dxfId="1482" priority="346" stopIfTrue="1" operator="beginsWith" text="Partial">
      <formula>LEFT(E112,LEN("Partial"))="Partial"</formula>
    </cfRule>
    <cfRule type="beginsWith" dxfId="1481" priority="347" stopIfTrue="1" operator="beginsWith" text="Missing">
      <formula>LEFT(E112,LEN("Missing"))="Missing"</formula>
    </cfRule>
    <cfRule type="beginsWith" dxfId="1480" priority="348" stopIfTrue="1" operator="beginsWith" text="Untested">
      <formula>LEFT(E112,LEN("Untested"))="Untested"</formula>
    </cfRule>
    <cfRule type="notContainsBlanks" dxfId="1479" priority="356" stopIfTrue="1">
      <formula>LEN(TRIM(E112))&gt;0</formula>
    </cfRule>
  </conditionalFormatting>
  <conditionalFormatting sqref="F112">
    <cfRule type="beginsWith" dxfId="1478" priority="334" stopIfTrue="1" operator="beginsWith" text="Not Applicable">
      <formula>LEFT(F112,LEN("Not Applicable"))="Not Applicable"</formula>
    </cfRule>
    <cfRule type="beginsWith" dxfId="1477" priority="335" stopIfTrue="1" operator="beginsWith" text="Waived">
      <formula>LEFT(F112,LEN("Waived"))="Waived"</formula>
    </cfRule>
    <cfRule type="beginsWith" dxfId="1476" priority="336" stopIfTrue="1" operator="beginsWith" text="Pre-Passed">
      <formula>LEFT(F112,LEN("Pre-Passed"))="Pre-Passed"</formula>
    </cfRule>
    <cfRule type="beginsWith" dxfId="1475" priority="337" stopIfTrue="1" operator="beginsWith" text="Completed">
      <formula>LEFT(F112,LEN("Completed"))="Completed"</formula>
    </cfRule>
    <cfRule type="beginsWith" dxfId="1474" priority="338" stopIfTrue="1" operator="beginsWith" text="Partial">
      <formula>LEFT(F112,LEN("Partial"))="Partial"</formula>
    </cfRule>
    <cfRule type="beginsWith" dxfId="1473" priority="339" stopIfTrue="1" operator="beginsWith" text="Missing">
      <formula>LEFT(F112,LEN("Missing"))="Missing"</formula>
    </cfRule>
    <cfRule type="beginsWith" dxfId="1472" priority="340" stopIfTrue="1" operator="beginsWith" text="Untested">
      <formula>LEFT(F112,LEN("Untested"))="Untested"</formula>
    </cfRule>
    <cfRule type="notContainsBlanks" dxfId="1471" priority="341" stopIfTrue="1">
      <formula>LEN(TRIM(F112))&gt;0</formula>
    </cfRule>
  </conditionalFormatting>
  <conditionalFormatting sqref="F115">
    <cfRule type="beginsWith" dxfId="1470" priority="319" stopIfTrue="1" operator="beginsWith" text="Not Applicable">
      <formula>LEFT(F115,LEN("Not Applicable"))="Not Applicable"</formula>
    </cfRule>
    <cfRule type="beginsWith" dxfId="1469" priority="320" stopIfTrue="1" operator="beginsWith" text="Waived">
      <formula>LEFT(F115,LEN("Waived"))="Waived"</formula>
    </cfRule>
    <cfRule type="beginsWith" dxfId="1468" priority="321" stopIfTrue="1" operator="beginsWith" text="Pre-Passed">
      <formula>LEFT(F115,LEN("Pre-Passed"))="Pre-Passed"</formula>
    </cfRule>
    <cfRule type="beginsWith" dxfId="1467" priority="322" stopIfTrue="1" operator="beginsWith" text="Completed">
      <formula>LEFT(F115,LEN("Completed"))="Completed"</formula>
    </cfRule>
    <cfRule type="beginsWith" dxfId="1466" priority="323" stopIfTrue="1" operator="beginsWith" text="Partial">
      <formula>LEFT(F115,LEN("Partial"))="Partial"</formula>
    </cfRule>
    <cfRule type="beginsWith" dxfId="1465" priority="324" stopIfTrue="1" operator="beginsWith" text="Missing">
      <formula>LEFT(F115,LEN("Missing"))="Missing"</formula>
    </cfRule>
    <cfRule type="beginsWith" dxfId="1464" priority="325" stopIfTrue="1" operator="beginsWith" text="Untested">
      <formula>LEFT(F115,LEN("Untested"))="Untested"</formula>
    </cfRule>
    <cfRule type="notContainsBlanks" dxfId="1463" priority="333" stopIfTrue="1">
      <formula>LEN(TRIM(F115))&gt;0</formula>
    </cfRule>
  </conditionalFormatting>
  <conditionalFormatting sqref="A115">
    <cfRule type="beginsWith" dxfId="1462" priority="305" stopIfTrue="1" operator="beginsWith" text="Innovative">
      <formula>LEFT(A115,LEN("Innovative"))="Innovative"</formula>
    </cfRule>
    <cfRule type="beginsWith" dxfId="1461" priority="306" stopIfTrue="1" operator="beginsWith" text="Professional">
      <formula>LEFT(A115,LEN("Professional"))="Professional"</formula>
    </cfRule>
    <cfRule type="beginsWith" dxfId="1460" priority="307" stopIfTrue="1" operator="beginsWith" text="Advanced">
      <formula>LEFT(A115,LEN("Advanced"))="Advanced"</formula>
    </cfRule>
    <cfRule type="beginsWith" dxfId="1459" priority="308" stopIfTrue="1" operator="beginsWith" text="Intermediate">
      <formula>LEFT(A115,LEN("Intermediate"))="Intermediate"</formula>
    </cfRule>
    <cfRule type="beginsWith" dxfId="1458" priority="309" stopIfTrue="1" operator="beginsWith" text="Basic">
      <formula>LEFT(A115,LEN("Basic"))="Basic"</formula>
    </cfRule>
    <cfRule type="beginsWith" dxfId="1457" priority="310" stopIfTrue="1" operator="beginsWith" text="Required">
      <formula>LEFT(A115,LEN("Required"))="Required"</formula>
    </cfRule>
    <cfRule type="notContainsBlanks" dxfId="1456" priority="311" stopIfTrue="1">
      <formula>LEN(TRIM(A115))&gt;0</formula>
    </cfRule>
  </conditionalFormatting>
  <conditionalFormatting sqref="A98:A99">
    <cfRule type="beginsWith" dxfId="1455" priority="297" stopIfTrue="1" operator="beginsWith" text="Exceptional">
      <formula>LEFT(A98,LEN("Exceptional"))="Exceptional"</formula>
    </cfRule>
    <cfRule type="beginsWith" dxfId="1454" priority="298" stopIfTrue="1" operator="beginsWith" text="Professional">
      <formula>LEFT(A98,LEN("Professional"))="Professional"</formula>
    </cfRule>
    <cfRule type="beginsWith" dxfId="1453" priority="299" stopIfTrue="1" operator="beginsWith" text="Advanced">
      <formula>LEFT(A98,LEN("Advanced"))="Advanced"</formula>
    </cfRule>
    <cfRule type="beginsWith" dxfId="1452" priority="300" stopIfTrue="1" operator="beginsWith" text="Intermediate">
      <formula>LEFT(A98,LEN("Intermediate"))="Intermediate"</formula>
    </cfRule>
    <cfRule type="beginsWith" dxfId="1451" priority="301" stopIfTrue="1" operator="beginsWith" text="Basic">
      <formula>LEFT(A98,LEN("Basic"))="Basic"</formula>
    </cfRule>
    <cfRule type="beginsWith" dxfId="1450" priority="302" stopIfTrue="1" operator="beginsWith" text="Required">
      <formula>LEFT(A98,LEN("Required"))="Required"</formula>
    </cfRule>
    <cfRule type="notContainsBlanks" dxfId="1449" priority="303" stopIfTrue="1">
      <formula>LEN(TRIM(A98))&gt;0</formula>
    </cfRule>
  </conditionalFormatting>
  <conditionalFormatting sqref="F99:F100 E98 F102">
    <cfRule type="beginsWith" dxfId="1448" priority="290" stopIfTrue="1" operator="beginsWith" text="Not Applicable">
      <formula>LEFT(E98,LEN("Not Applicable"))="Not Applicable"</formula>
    </cfRule>
    <cfRule type="beginsWith" dxfId="1447" priority="291" stopIfTrue="1" operator="beginsWith" text="Waived">
      <formula>LEFT(E98,LEN("Waived"))="Waived"</formula>
    </cfRule>
    <cfRule type="beginsWith" dxfId="1446" priority="292" stopIfTrue="1" operator="beginsWith" text="Pre-Passed">
      <formula>LEFT(E98,LEN("Pre-Passed"))="Pre-Passed"</formula>
    </cfRule>
    <cfRule type="beginsWith" dxfId="1445" priority="293" stopIfTrue="1" operator="beginsWith" text="Completed">
      <formula>LEFT(E98,LEN("Completed"))="Completed"</formula>
    </cfRule>
    <cfRule type="beginsWith" dxfId="1444" priority="294" stopIfTrue="1" operator="beginsWith" text="Partial">
      <formula>LEFT(E98,LEN("Partial"))="Partial"</formula>
    </cfRule>
    <cfRule type="beginsWith" dxfId="1443" priority="295" stopIfTrue="1" operator="beginsWith" text="Missing">
      <formula>LEFT(E98,LEN("Missing"))="Missing"</formula>
    </cfRule>
    <cfRule type="beginsWith" dxfId="1442" priority="296" stopIfTrue="1" operator="beginsWith" text="Untested">
      <formula>LEFT(E98,LEN("Untested"))="Untested"</formula>
    </cfRule>
    <cfRule type="notContainsBlanks" dxfId="1441" priority="304" stopIfTrue="1">
      <formula>LEN(TRIM(E98))&gt;0</formula>
    </cfRule>
  </conditionalFormatting>
  <conditionalFormatting sqref="F98">
    <cfRule type="beginsWith" dxfId="1440" priority="282" stopIfTrue="1" operator="beginsWith" text="Not Applicable">
      <formula>LEFT(F98,LEN("Not Applicable"))="Not Applicable"</formula>
    </cfRule>
    <cfRule type="beginsWith" dxfId="1439" priority="283" stopIfTrue="1" operator="beginsWith" text="Waived">
      <formula>LEFT(F98,LEN("Waived"))="Waived"</formula>
    </cfRule>
    <cfRule type="beginsWith" dxfId="1438" priority="284" stopIfTrue="1" operator="beginsWith" text="Pre-Passed">
      <formula>LEFT(F98,LEN("Pre-Passed"))="Pre-Passed"</formula>
    </cfRule>
    <cfRule type="beginsWith" dxfId="1437" priority="285" stopIfTrue="1" operator="beginsWith" text="Completed">
      <formula>LEFT(F98,LEN("Completed"))="Completed"</formula>
    </cfRule>
    <cfRule type="beginsWith" dxfId="1436" priority="286" stopIfTrue="1" operator="beginsWith" text="Partial">
      <formula>LEFT(F98,LEN("Partial"))="Partial"</formula>
    </cfRule>
    <cfRule type="beginsWith" dxfId="1435" priority="287" stopIfTrue="1" operator="beginsWith" text="Missing">
      <formula>LEFT(F98,LEN("Missing"))="Missing"</formula>
    </cfRule>
    <cfRule type="beginsWith" dxfId="1434" priority="288" stopIfTrue="1" operator="beginsWith" text="Untested">
      <formula>LEFT(F98,LEN("Untested"))="Untested"</formula>
    </cfRule>
    <cfRule type="notContainsBlanks" dxfId="1433" priority="289" stopIfTrue="1">
      <formula>LEN(TRIM(F98))&gt;0</formula>
    </cfRule>
  </conditionalFormatting>
  <conditionalFormatting sqref="F101">
    <cfRule type="beginsWith" dxfId="1432" priority="267" stopIfTrue="1" operator="beginsWith" text="Not Applicable">
      <formula>LEFT(F101,LEN("Not Applicable"))="Not Applicable"</formula>
    </cfRule>
    <cfRule type="beginsWith" dxfId="1431" priority="268" stopIfTrue="1" operator="beginsWith" text="Waived">
      <formula>LEFT(F101,LEN("Waived"))="Waived"</formula>
    </cfRule>
    <cfRule type="beginsWith" dxfId="1430" priority="269" stopIfTrue="1" operator="beginsWith" text="Pre-Passed">
      <formula>LEFT(F101,LEN("Pre-Passed"))="Pre-Passed"</formula>
    </cfRule>
    <cfRule type="beginsWith" dxfId="1429" priority="270" stopIfTrue="1" operator="beginsWith" text="Completed">
      <formula>LEFT(F101,LEN("Completed"))="Completed"</formula>
    </cfRule>
    <cfRule type="beginsWith" dxfId="1428" priority="271" stopIfTrue="1" operator="beginsWith" text="Partial">
      <formula>LEFT(F101,LEN("Partial"))="Partial"</formula>
    </cfRule>
    <cfRule type="beginsWith" dxfId="1427" priority="272" stopIfTrue="1" operator="beginsWith" text="Missing">
      <formula>LEFT(F101,LEN("Missing"))="Missing"</formula>
    </cfRule>
    <cfRule type="beginsWith" dxfId="1426" priority="273" stopIfTrue="1" operator="beginsWith" text="Untested">
      <formula>LEFT(F101,LEN("Untested"))="Untested"</formula>
    </cfRule>
    <cfRule type="notContainsBlanks" dxfId="1425" priority="281" stopIfTrue="1">
      <formula>LEN(TRIM(F101))&gt;0</formula>
    </cfRule>
  </conditionalFormatting>
  <conditionalFormatting sqref="A100">
    <cfRule type="beginsWith" dxfId="1424" priority="253" stopIfTrue="1" operator="beginsWith" text="Exceptional">
      <formula>LEFT(A100,LEN("Exceptional"))="Exceptional"</formula>
    </cfRule>
    <cfRule type="beginsWith" dxfId="1423" priority="254" stopIfTrue="1" operator="beginsWith" text="Professional">
      <formula>LEFT(A100,LEN("Professional"))="Professional"</formula>
    </cfRule>
    <cfRule type="beginsWith" dxfId="1422" priority="255" stopIfTrue="1" operator="beginsWith" text="Advanced">
      <formula>LEFT(A100,LEN("Advanced"))="Advanced"</formula>
    </cfRule>
    <cfRule type="beginsWith" dxfId="1421" priority="256" stopIfTrue="1" operator="beginsWith" text="Intermediate">
      <formula>LEFT(A100,LEN("Intermediate"))="Intermediate"</formula>
    </cfRule>
    <cfRule type="beginsWith" dxfId="1420" priority="257" stopIfTrue="1" operator="beginsWith" text="Basic">
      <formula>LEFT(A100,LEN("Basic"))="Basic"</formula>
    </cfRule>
    <cfRule type="beginsWith" dxfId="1419" priority="258" stopIfTrue="1" operator="beginsWith" text="Required">
      <formula>LEFT(A100,LEN("Required"))="Required"</formula>
    </cfRule>
    <cfRule type="notContainsBlanks" dxfId="1418" priority="259" stopIfTrue="1">
      <formula>LEN(TRIM(A100))&gt;0</formula>
    </cfRule>
  </conditionalFormatting>
  <conditionalFormatting sqref="A101">
    <cfRule type="beginsWith" dxfId="1417" priority="246" stopIfTrue="1" operator="beginsWith" text="Exceptional">
      <formula>LEFT(A101,LEN("Exceptional"))="Exceptional"</formula>
    </cfRule>
    <cfRule type="beginsWith" dxfId="1416" priority="247" stopIfTrue="1" operator="beginsWith" text="Professional">
      <formula>LEFT(A101,LEN("Professional"))="Professional"</formula>
    </cfRule>
    <cfRule type="beginsWith" dxfId="1415" priority="248" stopIfTrue="1" operator="beginsWith" text="Advanced">
      <formula>LEFT(A101,LEN("Advanced"))="Advanced"</formula>
    </cfRule>
    <cfRule type="beginsWith" dxfId="1414" priority="249" stopIfTrue="1" operator="beginsWith" text="Intermediate">
      <formula>LEFT(A101,LEN("Intermediate"))="Intermediate"</formula>
    </cfRule>
    <cfRule type="beginsWith" dxfId="1413" priority="250" stopIfTrue="1" operator="beginsWith" text="Basic">
      <formula>LEFT(A101,LEN("Basic"))="Basic"</formula>
    </cfRule>
    <cfRule type="beginsWith" dxfId="1412" priority="251" stopIfTrue="1" operator="beginsWith" text="Required">
      <formula>LEFT(A101,LEN("Required"))="Required"</formula>
    </cfRule>
    <cfRule type="notContainsBlanks" dxfId="1411" priority="252" stopIfTrue="1">
      <formula>LEN(TRIM(A101))&gt;0</formula>
    </cfRule>
  </conditionalFormatting>
  <conditionalFormatting sqref="A102">
    <cfRule type="beginsWith" dxfId="1410" priority="239" stopIfTrue="1" operator="beginsWith" text="Innovative">
      <formula>LEFT(A102,LEN("Innovative"))="Innovative"</formula>
    </cfRule>
    <cfRule type="beginsWith" dxfId="1409" priority="240" stopIfTrue="1" operator="beginsWith" text="Professional">
      <formula>LEFT(A102,LEN("Professional"))="Professional"</formula>
    </cfRule>
    <cfRule type="beginsWith" dxfId="1408" priority="241" stopIfTrue="1" operator="beginsWith" text="Advanced">
      <formula>LEFT(A102,LEN("Advanced"))="Advanced"</formula>
    </cfRule>
    <cfRule type="beginsWith" dxfId="1407" priority="242" stopIfTrue="1" operator="beginsWith" text="Intermediate">
      <formula>LEFT(A102,LEN("Intermediate"))="Intermediate"</formula>
    </cfRule>
    <cfRule type="beginsWith" dxfId="1406" priority="243" stopIfTrue="1" operator="beginsWith" text="Basic">
      <formula>LEFT(A102,LEN("Basic"))="Basic"</formula>
    </cfRule>
    <cfRule type="beginsWith" dxfId="1405" priority="244" stopIfTrue="1" operator="beginsWith" text="Required">
      <formula>LEFT(A102,LEN("Required"))="Required"</formula>
    </cfRule>
    <cfRule type="notContainsBlanks" dxfId="1404" priority="245" stopIfTrue="1">
      <formula>LEN(TRIM(A102))&gt;0</formula>
    </cfRule>
  </conditionalFormatting>
  <conditionalFormatting sqref="A96">
    <cfRule type="beginsWith" dxfId="1403" priority="232" stopIfTrue="1" operator="beginsWith" text="Exceptional">
      <formula>LEFT(A96,LEN("Exceptional"))="Exceptional"</formula>
    </cfRule>
    <cfRule type="beginsWith" dxfId="1402" priority="233" stopIfTrue="1" operator="beginsWith" text="Professional">
      <formula>LEFT(A96,LEN("Professional"))="Professional"</formula>
    </cfRule>
    <cfRule type="beginsWith" dxfId="1401" priority="234" stopIfTrue="1" operator="beginsWith" text="Advanced">
      <formula>LEFT(A96,LEN("Advanced"))="Advanced"</formula>
    </cfRule>
    <cfRule type="beginsWith" dxfId="1400" priority="235" stopIfTrue="1" operator="beginsWith" text="Intermediate">
      <formula>LEFT(A96,LEN("Intermediate"))="Intermediate"</formula>
    </cfRule>
    <cfRule type="beginsWith" dxfId="1399" priority="236" stopIfTrue="1" operator="beginsWith" text="Basic">
      <formula>LEFT(A96,LEN("Basic"))="Basic"</formula>
    </cfRule>
    <cfRule type="beginsWith" dxfId="1398" priority="237" stopIfTrue="1" operator="beginsWith" text="Required">
      <formula>LEFT(A96,LEN("Required"))="Required"</formula>
    </cfRule>
    <cfRule type="notContainsBlanks" dxfId="1397" priority="238" stopIfTrue="1">
      <formula>LEN(TRIM(A96))&gt;0</formula>
    </cfRule>
  </conditionalFormatting>
  <conditionalFormatting sqref="A43">
    <cfRule type="beginsWith" dxfId="1396" priority="225" stopIfTrue="1" operator="beginsWith" text="Exceptional">
      <formula>LEFT(A43,LEN("Exceptional"))="Exceptional"</formula>
    </cfRule>
    <cfRule type="beginsWith" dxfId="1395" priority="226" stopIfTrue="1" operator="beginsWith" text="Professional">
      <formula>LEFT(A43,LEN("Professional"))="Professional"</formula>
    </cfRule>
    <cfRule type="beginsWith" dxfId="1394" priority="227" stopIfTrue="1" operator="beginsWith" text="Advanced">
      <formula>LEFT(A43,LEN("Advanced"))="Advanced"</formula>
    </cfRule>
    <cfRule type="beginsWith" dxfId="1393" priority="228" stopIfTrue="1" operator="beginsWith" text="Intermediate">
      <formula>LEFT(A43,LEN("Intermediate"))="Intermediate"</formula>
    </cfRule>
    <cfRule type="beginsWith" dxfId="1392" priority="229" stopIfTrue="1" operator="beginsWith" text="Basic">
      <formula>LEFT(A43,LEN("Basic"))="Basic"</formula>
    </cfRule>
    <cfRule type="beginsWith" dxfId="1391" priority="230" stopIfTrue="1" operator="beginsWith" text="Required">
      <formula>LEFT(A43,LEN("Required"))="Required"</formula>
    </cfRule>
    <cfRule type="notContainsBlanks" dxfId="1390" priority="231" stopIfTrue="1">
      <formula>LEN(TRIM(A43))&gt;0</formula>
    </cfRule>
  </conditionalFormatting>
  <conditionalFormatting sqref="E109">
    <cfRule type="beginsWith" dxfId="527" priority="217" stopIfTrue="1" operator="beginsWith" text="Not Applicable">
      <formula>LEFT(E109,LEN("Not Applicable"))="Not Applicable"</formula>
    </cfRule>
    <cfRule type="beginsWith" dxfId="526" priority="218" stopIfTrue="1" operator="beginsWith" text="Waived">
      <formula>LEFT(E109,LEN("Waived"))="Waived"</formula>
    </cfRule>
    <cfRule type="beginsWith" dxfId="525" priority="219" stopIfTrue="1" operator="beginsWith" text="Pre-Passed">
      <formula>LEFT(E109,LEN("Pre-Passed"))="Pre-Passed"</formula>
    </cfRule>
    <cfRule type="beginsWith" dxfId="524" priority="220" stopIfTrue="1" operator="beginsWith" text="Completed">
      <formula>LEFT(E109,LEN("Completed"))="Completed"</formula>
    </cfRule>
    <cfRule type="beginsWith" dxfId="523" priority="221" stopIfTrue="1" operator="beginsWith" text="Partial">
      <formula>LEFT(E109,LEN("Partial"))="Partial"</formula>
    </cfRule>
    <cfRule type="beginsWith" dxfId="522" priority="222" stopIfTrue="1" operator="beginsWith" text="Missing">
      <formula>LEFT(E109,LEN("Missing"))="Missing"</formula>
    </cfRule>
    <cfRule type="beginsWith" dxfId="521" priority="223" stopIfTrue="1" operator="beginsWith" text="Untested">
      <formula>LEFT(E109,LEN("Untested"))="Untested"</formula>
    </cfRule>
    <cfRule type="notContainsBlanks" dxfId="520" priority="224" stopIfTrue="1">
      <formula>LEN(TRIM(E109))&gt;0</formula>
    </cfRule>
  </conditionalFormatting>
  <conditionalFormatting sqref="E110">
    <cfRule type="beginsWith" dxfId="511" priority="209" stopIfTrue="1" operator="beginsWith" text="Not Applicable">
      <formula>LEFT(E110,LEN("Not Applicable"))="Not Applicable"</formula>
    </cfRule>
    <cfRule type="beginsWith" dxfId="510" priority="210" stopIfTrue="1" operator="beginsWith" text="Waived">
      <formula>LEFT(E110,LEN("Waived"))="Waived"</formula>
    </cfRule>
    <cfRule type="beginsWith" dxfId="509" priority="211" stopIfTrue="1" operator="beginsWith" text="Pre-Passed">
      <formula>LEFT(E110,LEN("Pre-Passed"))="Pre-Passed"</formula>
    </cfRule>
    <cfRule type="beginsWith" dxfId="508" priority="212" stopIfTrue="1" operator="beginsWith" text="Completed">
      <formula>LEFT(E110,LEN("Completed"))="Completed"</formula>
    </cfRule>
    <cfRule type="beginsWith" dxfId="507" priority="213" stopIfTrue="1" operator="beginsWith" text="Partial">
      <formula>LEFT(E110,LEN("Partial"))="Partial"</formula>
    </cfRule>
    <cfRule type="beginsWith" dxfId="506" priority="214" stopIfTrue="1" operator="beginsWith" text="Missing">
      <formula>LEFT(E110,LEN("Missing"))="Missing"</formula>
    </cfRule>
    <cfRule type="beginsWith" dxfId="505" priority="215" stopIfTrue="1" operator="beginsWith" text="Untested">
      <formula>LEFT(E110,LEN("Untested"))="Untested"</formula>
    </cfRule>
    <cfRule type="notContainsBlanks" dxfId="504" priority="216" stopIfTrue="1">
      <formula>LEN(TRIM(E110))&gt;0</formula>
    </cfRule>
  </conditionalFormatting>
  <conditionalFormatting sqref="E104:E106">
    <cfRule type="beginsWith" dxfId="495" priority="201" stopIfTrue="1" operator="beginsWith" text="Not Applicable">
      <formula>LEFT(E104,LEN("Not Applicable"))="Not Applicable"</formula>
    </cfRule>
    <cfRule type="beginsWith" dxfId="494" priority="202" stopIfTrue="1" operator="beginsWith" text="Waived">
      <formula>LEFT(E104,LEN("Waived"))="Waived"</formula>
    </cfRule>
    <cfRule type="beginsWith" dxfId="493" priority="203" stopIfTrue="1" operator="beginsWith" text="Pre-Passed">
      <formula>LEFT(E104,LEN("Pre-Passed"))="Pre-Passed"</formula>
    </cfRule>
    <cfRule type="beginsWith" dxfId="492" priority="204" stopIfTrue="1" operator="beginsWith" text="Completed">
      <formula>LEFT(E104,LEN("Completed"))="Completed"</formula>
    </cfRule>
    <cfRule type="beginsWith" dxfId="491" priority="205" stopIfTrue="1" operator="beginsWith" text="Partial">
      <formula>LEFT(E104,LEN("Partial"))="Partial"</formula>
    </cfRule>
    <cfRule type="beginsWith" dxfId="490" priority="206" stopIfTrue="1" operator="beginsWith" text="Missing">
      <formula>LEFT(E104,LEN("Missing"))="Missing"</formula>
    </cfRule>
    <cfRule type="beginsWith" dxfId="489" priority="207" stopIfTrue="1" operator="beginsWith" text="Untested">
      <formula>LEFT(E104,LEN("Untested"))="Untested"</formula>
    </cfRule>
    <cfRule type="notContainsBlanks" dxfId="488" priority="208" stopIfTrue="1">
      <formula>LEN(TRIM(E104))&gt;0</formula>
    </cfRule>
  </conditionalFormatting>
  <conditionalFormatting sqref="E94">
    <cfRule type="beginsWith" dxfId="479" priority="193" stopIfTrue="1" operator="beginsWith" text="Not Applicable">
      <formula>LEFT(E94,LEN("Not Applicable"))="Not Applicable"</formula>
    </cfRule>
    <cfRule type="beginsWith" dxfId="478" priority="194" stopIfTrue="1" operator="beginsWith" text="Waived">
      <formula>LEFT(E94,LEN("Waived"))="Waived"</formula>
    </cfRule>
    <cfRule type="beginsWith" dxfId="477" priority="195" stopIfTrue="1" operator="beginsWith" text="Pre-Passed">
      <formula>LEFT(E94,LEN("Pre-Passed"))="Pre-Passed"</formula>
    </cfRule>
    <cfRule type="beginsWith" dxfId="476" priority="196" stopIfTrue="1" operator="beginsWith" text="Completed">
      <formula>LEFT(E94,LEN("Completed"))="Completed"</formula>
    </cfRule>
    <cfRule type="beginsWith" dxfId="475" priority="197" stopIfTrue="1" operator="beginsWith" text="Partial">
      <formula>LEFT(E94,LEN("Partial"))="Partial"</formula>
    </cfRule>
    <cfRule type="beginsWith" dxfId="474" priority="198" stopIfTrue="1" operator="beginsWith" text="Missing">
      <formula>LEFT(E94,LEN("Missing"))="Missing"</formula>
    </cfRule>
    <cfRule type="beginsWith" dxfId="473" priority="199" stopIfTrue="1" operator="beginsWith" text="Untested">
      <formula>LEFT(E94,LEN("Untested"))="Untested"</formula>
    </cfRule>
    <cfRule type="notContainsBlanks" dxfId="472" priority="200" stopIfTrue="1">
      <formula>LEN(TRIM(E94))&gt;0</formula>
    </cfRule>
  </conditionalFormatting>
  <conditionalFormatting sqref="E95">
    <cfRule type="beginsWith" dxfId="463" priority="185" stopIfTrue="1" operator="beginsWith" text="Not Applicable">
      <formula>LEFT(E95,LEN("Not Applicable"))="Not Applicable"</formula>
    </cfRule>
    <cfRule type="beginsWith" dxfId="462" priority="186" stopIfTrue="1" operator="beginsWith" text="Waived">
      <formula>LEFT(E95,LEN("Waived"))="Waived"</formula>
    </cfRule>
    <cfRule type="beginsWith" dxfId="461" priority="187" stopIfTrue="1" operator="beginsWith" text="Pre-Passed">
      <formula>LEFT(E95,LEN("Pre-Passed"))="Pre-Passed"</formula>
    </cfRule>
    <cfRule type="beginsWith" dxfId="460" priority="188" stopIfTrue="1" operator="beginsWith" text="Completed">
      <formula>LEFT(E95,LEN("Completed"))="Completed"</formula>
    </cfRule>
    <cfRule type="beginsWith" dxfId="459" priority="189" stopIfTrue="1" operator="beginsWith" text="Partial">
      <formula>LEFT(E95,LEN("Partial"))="Partial"</formula>
    </cfRule>
    <cfRule type="beginsWith" dxfId="458" priority="190" stopIfTrue="1" operator="beginsWith" text="Missing">
      <formula>LEFT(E95,LEN("Missing"))="Missing"</formula>
    </cfRule>
    <cfRule type="beginsWith" dxfId="457" priority="191" stopIfTrue="1" operator="beginsWith" text="Untested">
      <formula>LEFT(E95,LEN("Untested"))="Untested"</formula>
    </cfRule>
    <cfRule type="notContainsBlanks" dxfId="456" priority="192" stopIfTrue="1">
      <formula>LEN(TRIM(E95))&gt;0</formula>
    </cfRule>
  </conditionalFormatting>
  <conditionalFormatting sqref="E96">
    <cfRule type="beginsWith" dxfId="447" priority="177" stopIfTrue="1" operator="beginsWith" text="Not Applicable">
      <formula>LEFT(E96,LEN("Not Applicable"))="Not Applicable"</formula>
    </cfRule>
    <cfRule type="beginsWith" dxfId="446" priority="178" stopIfTrue="1" operator="beginsWith" text="Waived">
      <formula>LEFT(E96,LEN("Waived"))="Waived"</formula>
    </cfRule>
    <cfRule type="beginsWith" dxfId="445" priority="179" stopIfTrue="1" operator="beginsWith" text="Pre-Passed">
      <formula>LEFT(E96,LEN("Pre-Passed"))="Pre-Passed"</formula>
    </cfRule>
    <cfRule type="beginsWith" dxfId="444" priority="180" stopIfTrue="1" operator="beginsWith" text="Completed">
      <formula>LEFT(E96,LEN("Completed"))="Completed"</formula>
    </cfRule>
    <cfRule type="beginsWith" dxfId="443" priority="181" stopIfTrue="1" operator="beginsWith" text="Partial">
      <formula>LEFT(E96,LEN("Partial"))="Partial"</formula>
    </cfRule>
    <cfRule type="beginsWith" dxfId="442" priority="182" stopIfTrue="1" operator="beginsWith" text="Missing">
      <formula>LEFT(E96,LEN("Missing"))="Missing"</formula>
    </cfRule>
    <cfRule type="beginsWith" dxfId="441" priority="183" stopIfTrue="1" operator="beginsWith" text="Untested">
      <formula>LEFT(E96,LEN("Untested"))="Untested"</formula>
    </cfRule>
    <cfRule type="notContainsBlanks" dxfId="440" priority="184" stopIfTrue="1">
      <formula>LEN(TRIM(E96))&gt;0</formula>
    </cfRule>
  </conditionalFormatting>
  <conditionalFormatting sqref="E97">
    <cfRule type="beginsWith" dxfId="431" priority="169" stopIfTrue="1" operator="beginsWith" text="Not Applicable">
      <formula>LEFT(E97,LEN("Not Applicable"))="Not Applicable"</formula>
    </cfRule>
    <cfRule type="beginsWith" dxfId="430" priority="170" stopIfTrue="1" operator="beginsWith" text="Waived">
      <formula>LEFT(E97,LEN("Waived"))="Waived"</formula>
    </cfRule>
    <cfRule type="beginsWith" dxfId="429" priority="171" stopIfTrue="1" operator="beginsWith" text="Pre-Passed">
      <formula>LEFT(E97,LEN("Pre-Passed"))="Pre-Passed"</formula>
    </cfRule>
    <cfRule type="beginsWith" dxfId="428" priority="172" stopIfTrue="1" operator="beginsWith" text="Completed">
      <formula>LEFT(E97,LEN("Completed"))="Completed"</formula>
    </cfRule>
    <cfRule type="beginsWith" dxfId="427" priority="173" stopIfTrue="1" operator="beginsWith" text="Partial">
      <formula>LEFT(E97,LEN("Partial"))="Partial"</formula>
    </cfRule>
    <cfRule type="beginsWith" dxfId="426" priority="174" stopIfTrue="1" operator="beginsWith" text="Missing">
      <formula>LEFT(E97,LEN("Missing"))="Missing"</formula>
    </cfRule>
    <cfRule type="beginsWith" dxfId="425" priority="175" stopIfTrue="1" operator="beginsWith" text="Untested">
      <formula>LEFT(E97,LEN("Untested"))="Untested"</formula>
    </cfRule>
    <cfRule type="notContainsBlanks" dxfId="424" priority="176" stopIfTrue="1">
      <formula>LEN(TRIM(E97))&gt;0</formula>
    </cfRule>
  </conditionalFormatting>
  <conditionalFormatting sqref="E91">
    <cfRule type="beginsWith" dxfId="415" priority="161" stopIfTrue="1" operator="beginsWith" text="Not Applicable">
      <formula>LEFT(E91,LEN("Not Applicable"))="Not Applicable"</formula>
    </cfRule>
    <cfRule type="beginsWith" dxfId="414" priority="162" stopIfTrue="1" operator="beginsWith" text="Waived">
      <formula>LEFT(E91,LEN("Waived"))="Waived"</formula>
    </cfRule>
    <cfRule type="beginsWith" dxfId="413" priority="163" stopIfTrue="1" operator="beginsWith" text="Pre-Passed">
      <formula>LEFT(E91,LEN("Pre-Passed"))="Pre-Passed"</formula>
    </cfRule>
    <cfRule type="beginsWith" dxfId="412" priority="164" stopIfTrue="1" operator="beginsWith" text="Completed">
      <formula>LEFT(E91,LEN("Completed"))="Completed"</formula>
    </cfRule>
    <cfRule type="beginsWith" dxfId="411" priority="165" stopIfTrue="1" operator="beginsWith" text="Partial">
      <formula>LEFT(E91,LEN("Partial"))="Partial"</formula>
    </cfRule>
    <cfRule type="beginsWith" dxfId="410" priority="166" stopIfTrue="1" operator="beginsWith" text="Missing">
      <formula>LEFT(E91,LEN("Missing"))="Missing"</formula>
    </cfRule>
    <cfRule type="beginsWith" dxfId="409" priority="167" stopIfTrue="1" operator="beginsWith" text="Untested">
      <formula>LEFT(E91,LEN("Untested"))="Untested"</formula>
    </cfRule>
    <cfRule type="notContainsBlanks" dxfId="408" priority="168" stopIfTrue="1">
      <formula>LEN(TRIM(E91))&gt;0</formula>
    </cfRule>
  </conditionalFormatting>
  <conditionalFormatting sqref="E92">
    <cfRule type="beginsWith" dxfId="399" priority="153" stopIfTrue="1" operator="beginsWith" text="Not Applicable">
      <formula>LEFT(E92,LEN("Not Applicable"))="Not Applicable"</formula>
    </cfRule>
    <cfRule type="beginsWith" dxfId="398" priority="154" stopIfTrue="1" operator="beginsWith" text="Waived">
      <formula>LEFT(E92,LEN("Waived"))="Waived"</formula>
    </cfRule>
    <cfRule type="beginsWith" dxfId="397" priority="155" stopIfTrue="1" operator="beginsWith" text="Pre-Passed">
      <formula>LEFT(E92,LEN("Pre-Passed"))="Pre-Passed"</formula>
    </cfRule>
    <cfRule type="beginsWith" dxfId="396" priority="156" stopIfTrue="1" operator="beginsWith" text="Completed">
      <formula>LEFT(E92,LEN("Completed"))="Completed"</formula>
    </cfRule>
    <cfRule type="beginsWith" dxfId="395" priority="157" stopIfTrue="1" operator="beginsWith" text="Partial">
      <formula>LEFT(E92,LEN("Partial"))="Partial"</formula>
    </cfRule>
    <cfRule type="beginsWith" dxfId="394" priority="158" stopIfTrue="1" operator="beginsWith" text="Missing">
      <formula>LEFT(E92,LEN("Missing"))="Missing"</formula>
    </cfRule>
    <cfRule type="beginsWith" dxfId="393" priority="159" stopIfTrue="1" operator="beginsWith" text="Untested">
      <formula>LEFT(E92,LEN("Untested"))="Untested"</formula>
    </cfRule>
    <cfRule type="notContainsBlanks" dxfId="392" priority="160" stopIfTrue="1">
      <formula>LEN(TRIM(E92))&gt;0</formula>
    </cfRule>
  </conditionalFormatting>
  <conditionalFormatting sqref="E83:E86">
    <cfRule type="beginsWith" dxfId="383" priority="145" stopIfTrue="1" operator="beginsWith" text="Not Applicable">
      <formula>LEFT(E83,LEN("Not Applicable"))="Not Applicable"</formula>
    </cfRule>
    <cfRule type="beginsWith" dxfId="382" priority="146" stopIfTrue="1" operator="beginsWith" text="Waived">
      <formula>LEFT(E83,LEN("Waived"))="Waived"</formula>
    </cfRule>
    <cfRule type="beginsWith" dxfId="381" priority="147" stopIfTrue="1" operator="beginsWith" text="Pre-Passed">
      <formula>LEFT(E83,LEN("Pre-Passed"))="Pre-Passed"</formula>
    </cfRule>
    <cfRule type="beginsWith" dxfId="380" priority="148" stopIfTrue="1" operator="beginsWith" text="Completed">
      <formula>LEFT(E83,LEN("Completed"))="Completed"</formula>
    </cfRule>
    <cfRule type="beginsWith" dxfId="379" priority="149" stopIfTrue="1" operator="beginsWith" text="Partial">
      <formula>LEFT(E83,LEN("Partial"))="Partial"</formula>
    </cfRule>
    <cfRule type="beginsWith" dxfId="378" priority="150" stopIfTrue="1" operator="beginsWith" text="Missing">
      <formula>LEFT(E83,LEN("Missing"))="Missing"</formula>
    </cfRule>
    <cfRule type="beginsWith" dxfId="377" priority="151" stopIfTrue="1" operator="beginsWith" text="Untested">
      <formula>LEFT(E83,LEN("Untested"))="Untested"</formula>
    </cfRule>
    <cfRule type="notContainsBlanks" dxfId="376" priority="152" stopIfTrue="1">
      <formula>LEN(TRIM(E83))&gt;0</formula>
    </cfRule>
  </conditionalFormatting>
  <conditionalFormatting sqref="E66">
    <cfRule type="beginsWith" dxfId="367" priority="137" stopIfTrue="1" operator="beginsWith" text="Not Applicable">
      <formula>LEFT(E66,LEN("Not Applicable"))="Not Applicable"</formula>
    </cfRule>
    <cfRule type="beginsWith" dxfId="366" priority="138" stopIfTrue="1" operator="beginsWith" text="Waived">
      <formula>LEFT(E66,LEN("Waived"))="Waived"</formula>
    </cfRule>
    <cfRule type="beginsWith" dxfId="365" priority="139" stopIfTrue="1" operator="beginsWith" text="Pre-Passed">
      <formula>LEFT(E66,LEN("Pre-Passed"))="Pre-Passed"</formula>
    </cfRule>
    <cfRule type="beginsWith" dxfId="364" priority="140" stopIfTrue="1" operator="beginsWith" text="Completed">
      <formula>LEFT(E66,LEN("Completed"))="Completed"</formula>
    </cfRule>
    <cfRule type="beginsWith" dxfId="363" priority="141" stopIfTrue="1" operator="beginsWith" text="Partial">
      <formula>LEFT(E66,LEN("Partial"))="Partial"</formula>
    </cfRule>
    <cfRule type="beginsWith" dxfId="362" priority="142" stopIfTrue="1" operator="beginsWith" text="Missing">
      <formula>LEFT(E66,LEN("Missing"))="Missing"</formula>
    </cfRule>
    <cfRule type="beginsWith" dxfId="361" priority="143" stopIfTrue="1" operator="beginsWith" text="Untested">
      <formula>LEFT(E66,LEN("Untested"))="Untested"</formula>
    </cfRule>
    <cfRule type="notContainsBlanks" dxfId="360" priority="144" stopIfTrue="1">
      <formula>LEN(TRIM(E66))&gt;0</formula>
    </cfRule>
  </conditionalFormatting>
  <conditionalFormatting sqref="E67">
    <cfRule type="beginsWith" dxfId="351" priority="129" stopIfTrue="1" operator="beginsWith" text="Not Applicable">
      <formula>LEFT(E67,LEN("Not Applicable"))="Not Applicable"</formula>
    </cfRule>
    <cfRule type="beginsWith" dxfId="350" priority="130" stopIfTrue="1" operator="beginsWith" text="Waived">
      <formula>LEFT(E67,LEN("Waived"))="Waived"</formula>
    </cfRule>
    <cfRule type="beginsWith" dxfId="349" priority="131" stopIfTrue="1" operator="beginsWith" text="Pre-Passed">
      <formula>LEFT(E67,LEN("Pre-Passed"))="Pre-Passed"</formula>
    </cfRule>
    <cfRule type="beginsWith" dxfId="348" priority="132" stopIfTrue="1" operator="beginsWith" text="Completed">
      <formula>LEFT(E67,LEN("Completed"))="Completed"</formula>
    </cfRule>
    <cfRule type="beginsWith" dxfId="347" priority="133" stopIfTrue="1" operator="beginsWith" text="Partial">
      <formula>LEFT(E67,LEN("Partial"))="Partial"</formula>
    </cfRule>
    <cfRule type="beginsWith" dxfId="346" priority="134" stopIfTrue="1" operator="beginsWith" text="Missing">
      <formula>LEFT(E67,LEN("Missing"))="Missing"</formula>
    </cfRule>
    <cfRule type="beginsWith" dxfId="345" priority="135" stopIfTrue="1" operator="beginsWith" text="Untested">
      <formula>LEFT(E67,LEN("Untested"))="Untested"</formula>
    </cfRule>
    <cfRule type="notContainsBlanks" dxfId="344" priority="136" stopIfTrue="1">
      <formula>LEN(TRIM(E67))&gt;0</formula>
    </cfRule>
  </conditionalFormatting>
  <conditionalFormatting sqref="E68">
    <cfRule type="beginsWith" dxfId="335" priority="121" stopIfTrue="1" operator="beginsWith" text="Not Applicable">
      <formula>LEFT(E68,LEN("Not Applicable"))="Not Applicable"</formula>
    </cfRule>
    <cfRule type="beginsWith" dxfId="334" priority="122" stopIfTrue="1" operator="beginsWith" text="Waived">
      <formula>LEFT(E68,LEN("Waived"))="Waived"</formula>
    </cfRule>
    <cfRule type="beginsWith" dxfId="333" priority="123" stopIfTrue="1" operator="beginsWith" text="Pre-Passed">
      <formula>LEFT(E68,LEN("Pre-Passed"))="Pre-Passed"</formula>
    </cfRule>
    <cfRule type="beginsWith" dxfId="332" priority="124" stopIfTrue="1" operator="beginsWith" text="Completed">
      <formula>LEFT(E68,LEN("Completed"))="Completed"</formula>
    </cfRule>
    <cfRule type="beginsWith" dxfId="331" priority="125" stopIfTrue="1" operator="beginsWith" text="Partial">
      <formula>LEFT(E68,LEN("Partial"))="Partial"</formula>
    </cfRule>
    <cfRule type="beginsWith" dxfId="330" priority="126" stopIfTrue="1" operator="beginsWith" text="Missing">
      <formula>LEFT(E68,LEN("Missing"))="Missing"</formula>
    </cfRule>
    <cfRule type="beginsWith" dxfId="329" priority="127" stopIfTrue="1" operator="beginsWith" text="Untested">
      <formula>LEFT(E68,LEN("Untested"))="Untested"</formula>
    </cfRule>
    <cfRule type="notContainsBlanks" dxfId="328" priority="128" stopIfTrue="1">
      <formula>LEN(TRIM(E68))&gt;0</formula>
    </cfRule>
  </conditionalFormatting>
  <conditionalFormatting sqref="E71">
    <cfRule type="beginsWith" dxfId="319" priority="113" stopIfTrue="1" operator="beginsWith" text="Not Applicable">
      <formula>LEFT(E71,LEN("Not Applicable"))="Not Applicable"</formula>
    </cfRule>
    <cfRule type="beginsWith" dxfId="318" priority="114" stopIfTrue="1" operator="beginsWith" text="Waived">
      <formula>LEFT(E71,LEN("Waived"))="Waived"</formula>
    </cfRule>
    <cfRule type="beginsWith" dxfId="317" priority="115" stopIfTrue="1" operator="beginsWith" text="Pre-Passed">
      <formula>LEFT(E71,LEN("Pre-Passed"))="Pre-Passed"</formula>
    </cfRule>
    <cfRule type="beginsWith" dxfId="316" priority="116" stopIfTrue="1" operator="beginsWith" text="Completed">
      <formula>LEFT(E71,LEN("Completed"))="Completed"</formula>
    </cfRule>
    <cfRule type="beginsWith" dxfId="315" priority="117" stopIfTrue="1" operator="beginsWith" text="Partial">
      <formula>LEFT(E71,LEN("Partial"))="Partial"</formula>
    </cfRule>
    <cfRule type="beginsWith" dxfId="314" priority="118" stopIfTrue="1" operator="beginsWith" text="Missing">
      <formula>LEFT(E71,LEN("Missing"))="Missing"</formula>
    </cfRule>
    <cfRule type="beginsWith" dxfId="313" priority="119" stopIfTrue="1" operator="beginsWith" text="Untested">
      <formula>LEFT(E71,LEN("Untested"))="Untested"</formula>
    </cfRule>
    <cfRule type="notContainsBlanks" dxfId="312" priority="120" stopIfTrue="1">
      <formula>LEN(TRIM(E71))&gt;0</formula>
    </cfRule>
  </conditionalFormatting>
  <conditionalFormatting sqref="E72">
    <cfRule type="beginsWith" dxfId="303" priority="105" stopIfTrue="1" operator="beginsWith" text="Not Applicable">
      <formula>LEFT(E72,LEN("Not Applicable"))="Not Applicable"</formula>
    </cfRule>
    <cfRule type="beginsWith" dxfId="302" priority="106" stopIfTrue="1" operator="beginsWith" text="Waived">
      <formula>LEFT(E72,LEN("Waived"))="Waived"</formula>
    </cfRule>
    <cfRule type="beginsWith" dxfId="301" priority="107" stopIfTrue="1" operator="beginsWith" text="Pre-Passed">
      <formula>LEFT(E72,LEN("Pre-Passed"))="Pre-Passed"</formula>
    </cfRule>
    <cfRule type="beginsWith" dxfId="300" priority="108" stopIfTrue="1" operator="beginsWith" text="Completed">
      <formula>LEFT(E72,LEN("Completed"))="Completed"</formula>
    </cfRule>
    <cfRule type="beginsWith" dxfId="299" priority="109" stopIfTrue="1" operator="beginsWith" text="Partial">
      <formula>LEFT(E72,LEN("Partial"))="Partial"</formula>
    </cfRule>
    <cfRule type="beginsWith" dxfId="298" priority="110" stopIfTrue="1" operator="beginsWith" text="Missing">
      <formula>LEFT(E72,LEN("Missing"))="Missing"</formula>
    </cfRule>
    <cfRule type="beginsWith" dxfId="297" priority="111" stopIfTrue="1" operator="beginsWith" text="Untested">
      <formula>LEFT(E72,LEN("Untested"))="Untested"</formula>
    </cfRule>
    <cfRule type="notContainsBlanks" dxfId="296" priority="112" stopIfTrue="1">
      <formula>LEN(TRIM(E72))&gt;0</formula>
    </cfRule>
  </conditionalFormatting>
  <conditionalFormatting sqref="E75">
    <cfRule type="beginsWith" dxfId="287" priority="97" stopIfTrue="1" operator="beginsWith" text="Not Applicable">
      <formula>LEFT(E75,LEN("Not Applicable"))="Not Applicable"</formula>
    </cfRule>
    <cfRule type="beginsWith" dxfId="286" priority="98" stopIfTrue="1" operator="beginsWith" text="Waived">
      <formula>LEFT(E75,LEN("Waived"))="Waived"</formula>
    </cfRule>
    <cfRule type="beginsWith" dxfId="285" priority="99" stopIfTrue="1" operator="beginsWith" text="Pre-Passed">
      <formula>LEFT(E75,LEN("Pre-Passed"))="Pre-Passed"</formula>
    </cfRule>
    <cfRule type="beginsWith" dxfId="284" priority="100" stopIfTrue="1" operator="beginsWith" text="Completed">
      <formula>LEFT(E75,LEN("Completed"))="Completed"</formula>
    </cfRule>
    <cfRule type="beginsWith" dxfId="283" priority="101" stopIfTrue="1" operator="beginsWith" text="Partial">
      <formula>LEFT(E75,LEN("Partial"))="Partial"</formula>
    </cfRule>
    <cfRule type="beginsWith" dxfId="282" priority="102" stopIfTrue="1" operator="beginsWith" text="Missing">
      <formula>LEFT(E75,LEN("Missing"))="Missing"</formula>
    </cfRule>
    <cfRule type="beginsWith" dxfId="281" priority="103" stopIfTrue="1" operator="beginsWith" text="Untested">
      <formula>LEFT(E75,LEN("Untested"))="Untested"</formula>
    </cfRule>
    <cfRule type="notContainsBlanks" dxfId="280" priority="104" stopIfTrue="1">
      <formula>LEN(TRIM(E75))&gt;0</formula>
    </cfRule>
  </conditionalFormatting>
  <conditionalFormatting sqref="E60:E61 E63">
    <cfRule type="beginsWith" dxfId="271" priority="89" stopIfTrue="1" operator="beginsWith" text="Not Applicable">
      <formula>LEFT(E60,LEN("Not Applicable"))="Not Applicable"</formula>
    </cfRule>
    <cfRule type="beginsWith" dxfId="270" priority="90" stopIfTrue="1" operator="beginsWith" text="Waived">
      <formula>LEFT(E60,LEN("Waived"))="Waived"</formula>
    </cfRule>
    <cfRule type="beginsWith" dxfId="269" priority="91" stopIfTrue="1" operator="beginsWith" text="Pre-Passed">
      <formula>LEFT(E60,LEN("Pre-Passed"))="Pre-Passed"</formula>
    </cfRule>
    <cfRule type="beginsWith" dxfId="268" priority="92" stopIfTrue="1" operator="beginsWith" text="Completed">
      <formula>LEFT(E60,LEN("Completed"))="Completed"</formula>
    </cfRule>
    <cfRule type="beginsWith" dxfId="267" priority="93" stopIfTrue="1" operator="beginsWith" text="Partial">
      <formula>LEFT(E60,LEN("Partial"))="Partial"</formula>
    </cfRule>
    <cfRule type="beginsWith" dxfId="266" priority="94" stopIfTrue="1" operator="beginsWith" text="Missing">
      <formula>LEFT(E60,LEN("Missing"))="Missing"</formula>
    </cfRule>
    <cfRule type="beginsWith" dxfId="265" priority="95" stopIfTrue="1" operator="beginsWith" text="Untested">
      <formula>LEFT(E60,LEN("Untested"))="Untested"</formula>
    </cfRule>
    <cfRule type="notContainsBlanks" dxfId="264" priority="96" stopIfTrue="1">
      <formula>LEN(TRIM(E60))&gt;0</formula>
    </cfRule>
  </conditionalFormatting>
  <conditionalFormatting sqref="E51">
    <cfRule type="beginsWith" dxfId="255" priority="81" stopIfTrue="1" operator="beginsWith" text="Not Applicable">
      <formula>LEFT(E51,LEN("Not Applicable"))="Not Applicable"</formula>
    </cfRule>
    <cfRule type="beginsWith" dxfId="254" priority="82" stopIfTrue="1" operator="beginsWith" text="Waived">
      <formula>LEFT(E51,LEN("Waived"))="Waived"</formula>
    </cfRule>
    <cfRule type="beginsWith" dxfId="253" priority="83" stopIfTrue="1" operator="beginsWith" text="Pre-Passed">
      <formula>LEFT(E51,LEN("Pre-Passed"))="Pre-Passed"</formula>
    </cfRule>
    <cfRule type="beginsWith" dxfId="252" priority="84" stopIfTrue="1" operator="beginsWith" text="Completed">
      <formula>LEFT(E51,LEN("Completed"))="Completed"</formula>
    </cfRule>
    <cfRule type="beginsWith" dxfId="251" priority="85" stopIfTrue="1" operator="beginsWith" text="Partial">
      <formula>LEFT(E51,LEN("Partial"))="Partial"</formula>
    </cfRule>
    <cfRule type="beginsWith" dxfId="250" priority="86" stopIfTrue="1" operator="beginsWith" text="Missing">
      <formula>LEFT(E51,LEN("Missing"))="Missing"</formula>
    </cfRule>
    <cfRule type="beginsWith" dxfId="249" priority="87" stopIfTrue="1" operator="beginsWith" text="Untested">
      <formula>LEFT(E51,LEN("Untested"))="Untested"</formula>
    </cfRule>
    <cfRule type="notContainsBlanks" dxfId="248" priority="88" stopIfTrue="1">
      <formula>LEN(TRIM(E51))&gt;0</formula>
    </cfRule>
  </conditionalFormatting>
  <conditionalFormatting sqref="E53">
    <cfRule type="beginsWith" dxfId="239" priority="73" stopIfTrue="1" operator="beginsWith" text="Not Applicable">
      <formula>LEFT(E53,LEN("Not Applicable"))="Not Applicable"</formula>
    </cfRule>
    <cfRule type="beginsWith" dxfId="238" priority="74" stopIfTrue="1" operator="beginsWith" text="Waived">
      <formula>LEFT(E53,LEN("Waived"))="Waived"</formula>
    </cfRule>
    <cfRule type="beginsWith" dxfId="237" priority="75" stopIfTrue="1" operator="beginsWith" text="Pre-Passed">
      <formula>LEFT(E53,LEN("Pre-Passed"))="Pre-Passed"</formula>
    </cfRule>
    <cfRule type="beginsWith" dxfId="236" priority="76" stopIfTrue="1" operator="beginsWith" text="Completed">
      <formula>LEFT(E53,LEN("Completed"))="Completed"</formula>
    </cfRule>
    <cfRule type="beginsWith" dxfId="235" priority="77" stopIfTrue="1" operator="beginsWith" text="Partial">
      <formula>LEFT(E53,LEN("Partial"))="Partial"</formula>
    </cfRule>
    <cfRule type="beginsWith" dxfId="234" priority="78" stopIfTrue="1" operator="beginsWith" text="Missing">
      <formula>LEFT(E53,LEN("Missing"))="Missing"</formula>
    </cfRule>
    <cfRule type="beginsWith" dxfId="233" priority="79" stopIfTrue="1" operator="beginsWith" text="Untested">
      <formula>LEFT(E53,LEN("Untested"))="Untested"</formula>
    </cfRule>
    <cfRule type="notContainsBlanks" dxfId="232" priority="80" stopIfTrue="1">
      <formula>LEN(TRIM(E53))&gt;0</formula>
    </cfRule>
  </conditionalFormatting>
  <conditionalFormatting sqref="E54">
    <cfRule type="beginsWith" dxfId="223" priority="65" stopIfTrue="1" operator="beginsWith" text="Not Applicable">
      <formula>LEFT(E54,LEN("Not Applicable"))="Not Applicable"</formula>
    </cfRule>
    <cfRule type="beginsWith" dxfId="222" priority="66" stopIfTrue="1" operator="beginsWith" text="Waived">
      <formula>LEFT(E54,LEN("Waived"))="Waived"</formula>
    </cfRule>
    <cfRule type="beginsWith" dxfId="221" priority="67" stopIfTrue="1" operator="beginsWith" text="Pre-Passed">
      <formula>LEFT(E54,LEN("Pre-Passed"))="Pre-Passed"</formula>
    </cfRule>
    <cfRule type="beginsWith" dxfId="220" priority="68" stopIfTrue="1" operator="beginsWith" text="Completed">
      <formula>LEFT(E54,LEN("Completed"))="Completed"</formula>
    </cfRule>
    <cfRule type="beginsWith" dxfId="219" priority="69" stopIfTrue="1" operator="beginsWith" text="Partial">
      <formula>LEFT(E54,LEN("Partial"))="Partial"</formula>
    </cfRule>
    <cfRule type="beginsWith" dxfId="218" priority="70" stopIfTrue="1" operator="beginsWith" text="Missing">
      <formula>LEFT(E54,LEN("Missing"))="Missing"</formula>
    </cfRule>
    <cfRule type="beginsWith" dxfId="217" priority="71" stopIfTrue="1" operator="beginsWith" text="Untested">
      <formula>LEFT(E54,LEN("Untested"))="Untested"</formula>
    </cfRule>
    <cfRule type="notContainsBlanks" dxfId="216" priority="72" stopIfTrue="1">
      <formula>LEN(TRIM(E54))&gt;0</formula>
    </cfRule>
  </conditionalFormatting>
  <conditionalFormatting sqref="E57">
    <cfRule type="beginsWith" dxfId="207" priority="57" stopIfTrue="1" operator="beginsWith" text="Not Applicable">
      <formula>LEFT(E57,LEN("Not Applicable"))="Not Applicable"</formula>
    </cfRule>
    <cfRule type="beginsWith" dxfId="206" priority="58" stopIfTrue="1" operator="beginsWith" text="Waived">
      <formula>LEFT(E57,LEN("Waived"))="Waived"</formula>
    </cfRule>
    <cfRule type="beginsWith" dxfId="205" priority="59" stopIfTrue="1" operator="beginsWith" text="Pre-Passed">
      <formula>LEFT(E57,LEN("Pre-Passed"))="Pre-Passed"</formula>
    </cfRule>
    <cfRule type="beginsWith" dxfId="204" priority="60" stopIfTrue="1" operator="beginsWith" text="Completed">
      <formula>LEFT(E57,LEN("Completed"))="Completed"</formula>
    </cfRule>
    <cfRule type="beginsWith" dxfId="203" priority="61" stopIfTrue="1" operator="beginsWith" text="Partial">
      <formula>LEFT(E57,LEN("Partial"))="Partial"</formula>
    </cfRule>
    <cfRule type="beginsWith" dxfId="202" priority="62" stopIfTrue="1" operator="beginsWith" text="Missing">
      <formula>LEFT(E57,LEN("Missing"))="Missing"</formula>
    </cfRule>
    <cfRule type="beginsWith" dxfId="201" priority="63" stopIfTrue="1" operator="beginsWith" text="Untested">
      <formula>LEFT(E57,LEN("Untested"))="Untested"</formula>
    </cfRule>
    <cfRule type="notContainsBlanks" dxfId="200" priority="64" stopIfTrue="1">
      <formula>LEN(TRIM(E57))&gt;0</formula>
    </cfRule>
  </conditionalFormatting>
  <conditionalFormatting sqref="E45:E49">
    <cfRule type="beginsWith" dxfId="159" priority="49" stopIfTrue="1" operator="beginsWith" text="Not Applicable">
      <formula>LEFT(E45,LEN("Not Applicable"))="Not Applicable"</formula>
    </cfRule>
    <cfRule type="beginsWith" dxfId="158" priority="50" stopIfTrue="1" operator="beginsWith" text="Waived">
      <formula>LEFT(E45,LEN("Waived"))="Waived"</formula>
    </cfRule>
    <cfRule type="beginsWith" dxfId="157" priority="51" stopIfTrue="1" operator="beginsWith" text="Pre-Passed">
      <formula>LEFT(E45,LEN("Pre-Passed"))="Pre-Passed"</formula>
    </cfRule>
    <cfRule type="beginsWith" dxfId="156" priority="52" stopIfTrue="1" operator="beginsWith" text="Completed">
      <formula>LEFT(E45,LEN("Completed"))="Completed"</formula>
    </cfRule>
    <cfRule type="beginsWith" dxfId="155" priority="53" stopIfTrue="1" operator="beginsWith" text="Partial">
      <formula>LEFT(E45,LEN("Partial"))="Partial"</formula>
    </cfRule>
    <cfRule type="beginsWith" dxfId="154" priority="54" stopIfTrue="1" operator="beginsWith" text="Missing">
      <formula>LEFT(E45,LEN("Missing"))="Missing"</formula>
    </cfRule>
    <cfRule type="beginsWith" dxfId="153" priority="55" stopIfTrue="1" operator="beginsWith" text="Untested">
      <formula>LEFT(E45,LEN("Untested"))="Untested"</formula>
    </cfRule>
    <cfRule type="notContainsBlanks" dxfId="152" priority="56" stopIfTrue="1">
      <formula>LEN(TRIM(E45))&gt;0</formula>
    </cfRule>
  </conditionalFormatting>
  <conditionalFormatting sqref="E62">
    <cfRule type="beginsWith" dxfId="143" priority="41" stopIfTrue="1" operator="beginsWith" text="Not Applicable">
      <formula>LEFT(E62,LEN("Not Applicable"))="Not Applicable"</formula>
    </cfRule>
    <cfRule type="beginsWith" dxfId="142" priority="42" stopIfTrue="1" operator="beginsWith" text="Waived">
      <formula>LEFT(E62,LEN("Waived"))="Waived"</formula>
    </cfRule>
    <cfRule type="beginsWith" dxfId="141" priority="43" stopIfTrue="1" operator="beginsWith" text="Pre-Passed">
      <formula>LEFT(E62,LEN("Pre-Passed"))="Pre-Passed"</formula>
    </cfRule>
    <cfRule type="beginsWith" dxfId="140" priority="44" stopIfTrue="1" operator="beginsWith" text="Completed">
      <formula>LEFT(E62,LEN("Completed"))="Completed"</formula>
    </cfRule>
    <cfRule type="beginsWith" dxfId="139" priority="45" stopIfTrue="1" operator="beginsWith" text="Partial">
      <formula>LEFT(E62,LEN("Partial"))="Partial"</formula>
    </cfRule>
    <cfRule type="beginsWith" dxfId="138" priority="46" stopIfTrue="1" operator="beginsWith" text="Missing">
      <formula>LEFT(E62,LEN("Missing"))="Missing"</formula>
    </cfRule>
    <cfRule type="beginsWith" dxfId="137" priority="47" stopIfTrue="1" operator="beginsWith" text="Untested">
      <formula>LEFT(E62,LEN("Untested"))="Untested"</formula>
    </cfRule>
    <cfRule type="notContainsBlanks" dxfId="136" priority="48" stopIfTrue="1">
      <formula>LEN(TRIM(E62))&gt;0</formula>
    </cfRule>
  </conditionalFormatting>
  <conditionalFormatting sqref="E76:E81">
    <cfRule type="beginsWith" dxfId="103" priority="33" stopIfTrue="1" operator="beginsWith" text="Not Applicable">
      <formula>LEFT(E76,LEN("Not Applicable"))="Not Applicable"</formula>
    </cfRule>
    <cfRule type="beginsWith" dxfId="102" priority="34" stopIfTrue="1" operator="beginsWith" text="Waived">
      <formula>LEFT(E76,LEN("Waived"))="Waived"</formula>
    </cfRule>
    <cfRule type="beginsWith" dxfId="101" priority="35" stopIfTrue="1" operator="beginsWith" text="Pre-Passed">
      <formula>LEFT(E76,LEN("Pre-Passed"))="Pre-Passed"</formula>
    </cfRule>
    <cfRule type="beginsWith" dxfId="100" priority="36" stopIfTrue="1" operator="beginsWith" text="Completed">
      <formula>LEFT(E76,LEN("Completed"))="Completed"</formula>
    </cfRule>
    <cfRule type="beginsWith" dxfId="99" priority="37" stopIfTrue="1" operator="beginsWith" text="Partial">
      <formula>LEFT(E76,LEN("Partial"))="Partial"</formula>
    </cfRule>
    <cfRule type="beginsWith" dxfId="98" priority="38" stopIfTrue="1" operator="beginsWith" text="Missing">
      <formula>LEFT(E76,LEN("Missing"))="Missing"</formula>
    </cfRule>
    <cfRule type="beginsWith" dxfId="97" priority="39" stopIfTrue="1" operator="beginsWith" text="Untested">
      <formula>LEFT(E76,LEN("Untested"))="Untested"</formula>
    </cfRule>
    <cfRule type="notContainsBlanks" dxfId="96" priority="40" stopIfTrue="1">
      <formula>LEN(TRIM(E76))&gt;0</formula>
    </cfRule>
  </conditionalFormatting>
  <conditionalFormatting sqref="E93">
    <cfRule type="beginsWith" dxfId="87" priority="25" stopIfTrue="1" operator="beginsWith" text="Not Applicable">
      <formula>LEFT(E93,LEN("Not Applicable"))="Not Applicable"</formula>
    </cfRule>
    <cfRule type="beginsWith" dxfId="86" priority="26" stopIfTrue="1" operator="beginsWith" text="Waived">
      <formula>LEFT(E93,LEN("Waived"))="Waived"</formula>
    </cfRule>
    <cfRule type="beginsWith" dxfId="85" priority="27" stopIfTrue="1" operator="beginsWith" text="Pre-Passed">
      <formula>LEFT(E93,LEN("Pre-Passed"))="Pre-Passed"</formula>
    </cfRule>
    <cfRule type="beginsWith" dxfId="84" priority="28" stopIfTrue="1" operator="beginsWith" text="Completed">
      <formula>LEFT(E93,LEN("Completed"))="Completed"</formula>
    </cfRule>
    <cfRule type="beginsWith" dxfId="83" priority="29" stopIfTrue="1" operator="beginsWith" text="Partial">
      <formula>LEFT(E93,LEN("Partial"))="Partial"</formula>
    </cfRule>
    <cfRule type="beginsWith" dxfId="82" priority="30" stopIfTrue="1" operator="beginsWith" text="Missing">
      <formula>LEFT(E93,LEN("Missing"))="Missing"</formula>
    </cfRule>
    <cfRule type="beginsWith" dxfId="81" priority="31" stopIfTrue="1" operator="beginsWith" text="Untested">
      <formula>LEFT(E93,LEN("Untested"))="Untested"</formula>
    </cfRule>
    <cfRule type="notContainsBlanks" dxfId="80" priority="32" stopIfTrue="1">
      <formula>LEN(TRIM(E93))&gt;0</formula>
    </cfRule>
  </conditionalFormatting>
  <conditionalFormatting sqref="E87:E88">
    <cfRule type="beginsWith" dxfId="63" priority="17" stopIfTrue="1" operator="beginsWith" text="Not Applicable">
      <formula>LEFT(E87,LEN("Not Applicable"))="Not Applicable"</formula>
    </cfRule>
    <cfRule type="beginsWith" dxfId="62" priority="18" stopIfTrue="1" operator="beginsWith" text="Waived">
      <formula>LEFT(E87,LEN("Waived"))="Waived"</formula>
    </cfRule>
    <cfRule type="beginsWith" dxfId="61" priority="19" stopIfTrue="1" operator="beginsWith" text="Pre-Passed">
      <formula>LEFT(E87,LEN("Pre-Passed"))="Pre-Passed"</formula>
    </cfRule>
    <cfRule type="beginsWith" dxfId="60" priority="20" stopIfTrue="1" operator="beginsWith" text="Completed">
      <formula>LEFT(E87,LEN("Completed"))="Completed"</formula>
    </cfRule>
    <cfRule type="beginsWith" dxfId="59" priority="21" stopIfTrue="1" operator="beginsWith" text="Partial">
      <formula>LEFT(E87,LEN("Partial"))="Partial"</formula>
    </cfRule>
    <cfRule type="beginsWith" dxfId="58" priority="22" stopIfTrue="1" operator="beginsWith" text="Missing">
      <formula>LEFT(E87,LEN("Missing"))="Missing"</formula>
    </cfRule>
    <cfRule type="beginsWith" dxfId="57" priority="23" stopIfTrue="1" operator="beginsWith" text="Untested">
      <formula>LEFT(E87,LEN("Untested"))="Untested"</formula>
    </cfRule>
    <cfRule type="notContainsBlanks" dxfId="56" priority="24" stopIfTrue="1">
      <formula>LEN(TRIM(E87))&gt;0</formula>
    </cfRule>
  </conditionalFormatting>
  <conditionalFormatting sqref="E99:E102">
    <cfRule type="beginsWith" dxfId="47" priority="9" stopIfTrue="1" operator="beginsWith" text="Not Applicable">
      <formula>LEFT(E99,LEN("Not Applicable"))="Not Applicable"</formula>
    </cfRule>
    <cfRule type="beginsWith" dxfId="46" priority="10" stopIfTrue="1" operator="beginsWith" text="Waived">
      <formula>LEFT(E99,LEN("Waived"))="Waived"</formula>
    </cfRule>
    <cfRule type="beginsWith" dxfId="45" priority="11" stopIfTrue="1" operator="beginsWith" text="Pre-Passed">
      <formula>LEFT(E99,LEN("Pre-Passed"))="Pre-Passed"</formula>
    </cfRule>
    <cfRule type="beginsWith" dxfId="44" priority="12" stopIfTrue="1" operator="beginsWith" text="Completed">
      <formula>LEFT(E99,LEN("Completed"))="Completed"</formula>
    </cfRule>
    <cfRule type="beginsWith" dxfId="43" priority="13" stopIfTrue="1" operator="beginsWith" text="Partial">
      <formula>LEFT(E99,LEN("Partial"))="Partial"</formula>
    </cfRule>
    <cfRule type="beginsWith" dxfId="42" priority="14" stopIfTrue="1" operator="beginsWith" text="Missing">
      <formula>LEFT(E99,LEN("Missing"))="Missing"</formula>
    </cfRule>
    <cfRule type="beginsWith" dxfId="41" priority="15" stopIfTrue="1" operator="beginsWith" text="Untested">
      <formula>LEFT(E99,LEN("Untested"))="Untested"</formula>
    </cfRule>
    <cfRule type="notContainsBlanks" dxfId="40" priority="16" stopIfTrue="1">
      <formula>LEN(TRIM(E99))&gt;0</formula>
    </cfRule>
  </conditionalFormatting>
  <conditionalFormatting sqref="E114:E116">
    <cfRule type="beginsWith" dxfId="15" priority="1" stopIfTrue="1" operator="beginsWith" text="Not Applicable">
      <formula>LEFT(E114,LEN("Not Applicable"))="Not Applicable"</formula>
    </cfRule>
    <cfRule type="beginsWith" dxfId="14" priority="2" stopIfTrue="1" operator="beginsWith" text="Waived">
      <formula>LEFT(E114,LEN("Waived"))="Waived"</formula>
    </cfRule>
    <cfRule type="beginsWith" dxfId="13" priority="3" stopIfTrue="1" operator="beginsWith" text="Pre-Passed">
      <formula>LEFT(E114,LEN("Pre-Passed"))="Pre-Passed"</formula>
    </cfRule>
    <cfRule type="beginsWith" dxfId="12" priority="4" stopIfTrue="1" operator="beginsWith" text="Completed">
      <formula>LEFT(E114,LEN("Completed"))="Completed"</formula>
    </cfRule>
    <cfRule type="beginsWith" dxfId="11" priority="5" stopIfTrue="1" operator="beginsWith" text="Partial">
      <formula>LEFT(E114,LEN("Partial"))="Partial"</formula>
    </cfRule>
    <cfRule type="beginsWith" dxfId="10" priority="6" stopIfTrue="1" operator="beginsWith" text="Missing">
      <formula>LEFT(E114,LEN("Missing"))="Missing"</formula>
    </cfRule>
    <cfRule type="beginsWith" dxfId="9" priority="7" stopIfTrue="1" operator="beginsWith" text="Untested">
      <formula>LEFT(E114,LEN("Untested"))="Untested"</formula>
    </cfRule>
    <cfRule type="notContainsBlanks" dxfId="8" priority="8" stopIfTrue="1">
      <formula>LEN(TRIM(E114))&gt;0</formula>
    </cfRule>
  </conditionalFormatting>
  <dataValidations count="2">
    <dataValidation type="list" showInputMessage="1" showErrorMessage="1" sqref="E24:F38 E40:F43 E60:F64 E109:F111 E90:F97 E66:F81 E104:F107 E83:F88 E11:F22 E118:F125 E99:F102 E45:F49 E51:F58 E113:F116">
      <formula1>"Untested, Missing, Partial, Completed, Waived, Not Applicable"</formula1>
    </dataValidation>
    <dataValidation type="list" allowBlank="1" showInputMessage="1" showErrorMessage="1" sqref="F10 F23 F50 F59 F65 F82 F89 F103 F108 F117 F44 F98 F112 F39">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11" workbookViewId="0">
      <selection activeCell="C20" sqref="C20"/>
    </sheetView>
  </sheetViews>
  <sheetFormatPr defaultColWidth="10.875" defaultRowHeight="14.1" customHeight="1"/>
  <cols>
    <col min="1" max="1" width="12" style="33" customWidth="1"/>
    <col min="2" max="2" width="26.375" style="33" customWidth="1"/>
    <col min="3" max="3" width="66" style="33" customWidth="1"/>
    <col min="4" max="4" width="24" style="33" customWidth="1"/>
    <col min="5" max="6" width="12" style="33" customWidth="1"/>
    <col min="7" max="7" width="24" style="33" customWidth="1"/>
    <col min="8" max="16384" width="10.875" style="33"/>
  </cols>
  <sheetData>
    <row r="1" spans="1:7" ht="14.1" customHeight="1" thickBot="1">
      <c r="A1" s="8" t="s">
        <v>58</v>
      </c>
      <c r="B1" s="8" t="s">
        <v>59</v>
      </c>
      <c r="C1" s="8" t="s">
        <v>354</v>
      </c>
      <c r="D1" s="8"/>
      <c r="E1" s="7" t="str">
        <f>""&amp;COUNTIF(E$10:E$234,$A$2)&amp;" "&amp;$A$2</f>
        <v>74 Untested</v>
      </c>
      <c r="F1" s="7" t="str">
        <f>""&amp;COUNTIF(F$10:F$234,$A$2)&amp;" "&amp;$A$2</f>
        <v>74 Untested</v>
      </c>
      <c r="G1" s="8" t="s">
        <v>216</v>
      </c>
    </row>
    <row r="2" spans="1:7" ht="14.1" customHeight="1" thickBot="1">
      <c r="A2" s="59" t="s">
        <v>62</v>
      </c>
      <c r="B2" s="55" t="s">
        <v>63</v>
      </c>
      <c r="C2" s="231" t="s">
        <v>720</v>
      </c>
      <c r="D2" s="232"/>
      <c r="E2" s="61">
        <f>SUMPRODUCT(($A$10:$A$234="Required")*(E$10:E$234="Missing"))+0.5*SUMPRODUCT(($A$10:$A$234="Required")*(E$10:E$234="Partial"))</f>
        <v>0</v>
      </c>
      <c r="F2" s="61">
        <f>SUMPRODUCT(($A$10:$A$234="Required")*(F$10:F$234="Missing"))+0.5*SUMPRODUCT(($A$10:$A$234="Required")*(F$10:F$234="Partial"))</f>
        <v>0</v>
      </c>
      <c r="G2" s="55" t="str">
        <f>"Required "&amp;$G$1&amp;"s "&amp;A3</f>
        <v>Required DCRs Missing</v>
      </c>
    </row>
    <row r="3" spans="1:7" ht="14.1" customHeight="1" thickBot="1">
      <c r="A3" s="59" t="s">
        <v>64</v>
      </c>
      <c r="B3" s="55" t="s">
        <v>65</v>
      </c>
      <c r="C3" s="233"/>
      <c r="D3" s="234"/>
      <c r="E3" s="61">
        <f>SUMPRODUCT(($A$10:$A$234="Basic")*(E$10:E$234="Missing"))+0.5*SUMPRODUCT(($A$10:$A$234="Basic")*(E$10:E$234="Partial"))</f>
        <v>0</v>
      </c>
      <c r="F3" s="61">
        <f>SUMPRODUCT(($A$10:$A$234="Basic")*(F$10:F$234="Missing"))+0.5*SUMPRODUCT(($A$10:$A$234="Basic")*(F$10:F$234="Partial"))</f>
        <v>0</v>
      </c>
      <c r="G3" s="55" t="str">
        <f>"Basic "&amp;$G$1&amp;"s "&amp;A3</f>
        <v>Basic DCRs Missing</v>
      </c>
    </row>
    <row r="4" spans="1:7" ht="14.1" customHeight="1" thickBot="1">
      <c r="A4" s="59" t="s">
        <v>66</v>
      </c>
      <c r="B4" s="55" t="s">
        <v>67</v>
      </c>
      <c r="C4" s="233"/>
      <c r="D4" s="234"/>
      <c r="E4" s="61">
        <f>SUMPRODUCT(($A$10:$A$234="Intermediate")*(E$10:E$234="Missing"))+0.5*SUMPRODUCT(($A$10:$A$234="Intermediate")*(E$10:E$234="Partial"))</f>
        <v>0</v>
      </c>
      <c r="F4" s="61">
        <f>SUMPRODUCT(($A$10:$A$234="Intermediate")*(F$10:F$234="Missing"))+0.5*SUMPRODUCT(($A$10:$A$234="Intermediate")*(F$10:F$234="Partial"))</f>
        <v>0</v>
      </c>
      <c r="G4" s="55" t="str">
        <f>"Intermediate "&amp;$G$1&amp;"s "&amp;A3</f>
        <v>Intermediate DCRs Missing</v>
      </c>
    </row>
    <row r="5" spans="1:7" ht="14.1" customHeight="1" thickBot="1">
      <c r="A5" s="59" t="s">
        <v>68</v>
      </c>
      <c r="B5" s="55" t="s">
        <v>69</v>
      </c>
      <c r="C5" s="233"/>
      <c r="D5" s="234"/>
      <c r="E5" s="61">
        <f>SUMPRODUCT(($A$10:$A$234="Intermediate")*(E$10:E$234="Completed"))+SUMPRODUCT(($A$10:$A$234="Intermediate")*(E$10:E$234="Pre-Passed"))+0.5*SUMPRODUCT(($A$10:$A$234="Intermediate")*(E$10:E$234="Partial"))</f>
        <v>0</v>
      </c>
      <c r="F5" s="61">
        <f>SUMPRODUCT(($A$10:$A$234="Intermediate")*(F$10:F$234="Completed"))+SUMPRODUCT(($A$10:$A$234="Intermediate")*(F$10:F$234="Pre-Passed"))+0.5*SUMPRODUCT(($A$10:$A$234="Intermediate")*(F$10:F$234="Partial"))</f>
        <v>0</v>
      </c>
      <c r="G5" s="55" t="str">
        <f>"Intermediate "&amp;$G$1&amp;"s "&amp;A5</f>
        <v>Intermediate DCRs Completed</v>
      </c>
    </row>
    <row r="6" spans="1:7" ht="14.1" customHeight="1" thickBot="1">
      <c r="A6" s="59" t="s">
        <v>70</v>
      </c>
      <c r="B6" s="55" t="s">
        <v>733</v>
      </c>
      <c r="C6" s="233"/>
      <c r="D6" s="234"/>
      <c r="E6" s="61">
        <f>SUMPRODUCT(($A$10:$A$234="Advanced")*(E$10:E$234="Missing"))+0.5*SUMPRODUCT(($A$10:$A$234="Advanced")*(E$10:E$234="Partial"))</f>
        <v>0</v>
      </c>
      <c r="F6" s="61">
        <f>SUMPRODUCT(($A$10:$A$234="Advanced")*(F$10:F$234="Missing"))+0.5*SUMPRODUCT(($A$10:$A$234="Advanced")*(F$10:F$234="Partial"))</f>
        <v>0</v>
      </c>
      <c r="G6" s="55" t="str">
        <f>"Advanced "&amp;$G$1&amp;"s "&amp;A3</f>
        <v>Advanced DCRs Missing</v>
      </c>
    </row>
    <row r="7" spans="1:7" ht="14.1" customHeight="1" thickBot="1">
      <c r="A7" s="54" t="s">
        <v>71</v>
      </c>
      <c r="B7" s="55" t="s">
        <v>72</v>
      </c>
      <c r="C7" s="233"/>
      <c r="D7" s="234"/>
      <c r="E7" s="61">
        <f>SUMPRODUCT(($A$10:$A$234="Advanced")*(E$10:E$234="Completed"))+SUMPRODUCT(($A$10:$A$234="Advanced")*(E$10:E$234="Pre-Passed"))+0.5*SUMPRODUCT(($A$10:$A$234="Advanced")*(E$10:E$234="Partial"))</f>
        <v>0</v>
      </c>
      <c r="F7" s="61">
        <f>SUMPRODUCT(($A$10:$A$234="Advanced")*(F$10:F$234="Completed"))+SUMPRODUCT(($A$10:$A$234="Advanced")*(F$10:F$234="Pre-Passed"))+0.5*SUMPRODUCT(($A$10:$A$234="Advanced")*(F$10:F$234="Partial"))</f>
        <v>0</v>
      </c>
      <c r="G7" s="55" t="str">
        <f>"Advanced "&amp;$G$1&amp;"s "&amp;A5</f>
        <v>Advanced DCRs Completed</v>
      </c>
    </row>
    <row r="8" spans="1:7" ht="14.1" customHeight="1" thickBot="1">
      <c r="A8" s="227" t="s">
        <v>734</v>
      </c>
      <c r="B8" s="228"/>
      <c r="C8" s="233"/>
      <c r="D8" s="234"/>
      <c r="E8" s="61">
        <f>SUMPRODUCT(($A$10:$A$234="Professional")*(E$10:E$234="Completed"))+SUMPRODUCT(($A$10:$A$234="Professional")*(E$10:E$234="Pre-Passed"))+0.5*SUMPRODUCT(($A$10:$A$234="Professional")*(E$10:E$234="Partial"))</f>
        <v>0</v>
      </c>
      <c r="F8" s="61">
        <f>SUMPRODUCT(($A$10:$A$234="Professional")*(F$10:F$234="Completed"))+SUMPRODUCT(($A$10:$A$234="Professional")*(F$10:F$234="Pre-Passed"))+0.5*SUMPRODUCT(($A$10:$A$234="Professional")*(F$10:F$234="Partial"))</f>
        <v>0</v>
      </c>
      <c r="G8" s="55" t="str">
        <f>"Professional "&amp;$G$1&amp;"s "&amp;A5</f>
        <v>Professional DCRs Completed</v>
      </c>
    </row>
    <row r="9" spans="1:7" ht="14.1" customHeight="1" thickBot="1">
      <c r="A9" s="229"/>
      <c r="B9" s="230"/>
      <c r="C9" s="235"/>
      <c r="D9" s="236"/>
      <c r="E9" s="61">
        <f>SUMPRODUCT(($A$10:$A$233="Exceptional")*(E$10:E$233="Completed"))+SUMPRODUCT(($A$10:$A$233="Exceptional")*(E$10:E$233="Pre-Passed"))+0.5*SUMPRODUCT(($A$10:$A$233="Exceptional")*(E$10:E$233="Partial"))</f>
        <v>0</v>
      </c>
      <c r="F9" s="61">
        <f>SUMPRODUCT(($A$10:$A$233="Exceptional")*(F$10:F$233="Completed"))+SUMPRODUCT(($A$10:$A$233="Exceptional")*(F$10:F$233="Pre-Passed"))+0.5*SUMPRODUCT(($A$10:$A$233="Exceptional")*(F$10:F$233="Partial"))</f>
        <v>0</v>
      </c>
      <c r="G9" s="55" t="str">
        <f>"Exceptional "&amp;$G$1&amp;"s "&amp;A5</f>
        <v>Exceptional DCRs Completed</v>
      </c>
    </row>
    <row r="10" spans="1:7" ht="14.1" customHeight="1" thickBot="1">
      <c r="A10" s="225" t="s">
        <v>229</v>
      </c>
      <c r="B10" s="226"/>
      <c r="C10" s="8" t="s">
        <v>73</v>
      </c>
      <c r="D10" s="8" t="s">
        <v>744</v>
      </c>
      <c r="E10" s="8" t="s">
        <v>74</v>
      </c>
      <c r="F10" s="8" t="s">
        <v>75</v>
      </c>
      <c r="G10" s="8" t="s">
        <v>745</v>
      </c>
    </row>
    <row r="11" spans="1:7" ht="16.5" thickBot="1">
      <c r="A11" s="86" t="s">
        <v>76</v>
      </c>
      <c r="B11" s="55" t="s">
        <v>230</v>
      </c>
      <c r="C11" s="55" t="s">
        <v>716</v>
      </c>
      <c r="D11" s="55"/>
      <c r="E11" s="8" t="s">
        <v>62</v>
      </c>
      <c r="F11" s="8" t="s">
        <v>62</v>
      </c>
      <c r="G11" s="55"/>
    </row>
    <row r="12" spans="1:7" ht="26.25" thickBot="1">
      <c r="A12" s="86" t="s">
        <v>76</v>
      </c>
      <c r="B12" s="55" t="s">
        <v>231</v>
      </c>
      <c r="C12" s="55" t="s">
        <v>306</v>
      </c>
      <c r="D12" s="55"/>
      <c r="E12" s="8" t="s">
        <v>62</v>
      </c>
      <c r="F12" s="8" t="s">
        <v>62</v>
      </c>
      <c r="G12" s="55"/>
    </row>
    <row r="13" spans="1:7" ht="16.5" thickBot="1">
      <c r="A13" s="87" t="s">
        <v>79</v>
      </c>
      <c r="B13" s="55" t="s">
        <v>232</v>
      </c>
      <c r="C13" s="55" t="s">
        <v>717</v>
      </c>
      <c r="D13" s="55"/>
      <c r="E13" s="8" t="s">
        <v>62</v>
      </c>
      <c r="F13" s="8" t="s">
        <v>62</v>
      </c>
      <c r="G13" s="55"/>
    </row>
    <row r="14" spans="1:7" ht="51.75" thickBot="1">
      <c r="A14" s="87" t="s">
        <v>79</v>
      </c>
      <c r="B14" s="55" t="s">
        <v>233</v>
      </c>
      <c r="C14" s="55" t="s">
        <v>307</v>
      </c>
      <c r="D14" s="55"/>
      <c r="E14" s="8" t="s">
        <v>62</v>
      </c>
      <c r="F14" s="8" t="s">
        <v>62</v>
      </c>
      <c r="G14" s="55"/>
    </row>
    <row r="15" spans="1:7" ht="39" thickBot="1">
      <c r="A15" s="89" t="s">
        <v>81</v>
      </c>
      <c r="B15" s="55" t="s">
        <v>234</v>
      </c>
      <c r="C15" s="55" t="s">
        <v>308</v>
      </c>
      <c r="D15" s="55"/>
      <c r="E15" s="8" t="s">
        <v>62</v>
      </c>
      <c r="F15" s="8" t="s">
        <v>62</v>
      </c>
      <c r="G15" s="55"/>
    </row>
    <row r="16" spans="1:7" ht="26.25" thickBot="1">
      <c r="A16" s="90" t="s">
        <v>118</v>
      </c>
      <c r="B16" s="55" t="s">
        <v>235</v>
      </c>
      <c r="C16" s="55" t="s">
        <v>718</v>
      </c>
      <c r="D16" s="55"/>
      <c r="E16" s="8" t="s">
        <v>62</v>
      </c>
      <c r="F16" s="8" t="s">
        <v>62</v>
      </c>
      <c r="G16" s="55"/>
    </row>
    <row r="17" spans="1:7" ht="14.1" customHeight="1" thickBot="1">
      <c r="A17" s="91" t="s">
        <v>736</v>
      </c>
      <c r="B17" s="55" t="s">
        <v>236</v>
      </c>
      <c r="C17" s="55" t="s">
        <v>719</v>
      </c>
      <c r="D17" s="55"/>
      <c r="E17" s="8" t="s">
        <v>62</v>
      </c>
      <c r="F17" s="8" t="s">
        <v>62</v>
      </c>
      <c r="G17" s="55"/>
    </row>
    <row r="18" spans="1:7" ht="14.1" customHeight="1" thickBot="1">
      <c r="A18" s="225" t="s">
        <v>237</v>
      </c>
      <c r="B18" s="226"/>
      <c r="C18" s="8" t="s">
        <v>73</v>
      </c>
      <c r="D18" s="8" t="s">
        <v>744</v>
      </c>
      <c r="E18" s="8" t="s">
        <v>74</v>
      </c>
      <c r="F18" s="8" t="s">
        <v>75</v>
      </c>
      <c r="G18" s="8" t="s">
        <v>745</v>
      </c>
    </row>
    <row r="19" spans="1:7" ht="26.25" thickBot="1">
      <c r="A19" s="86" t="s">
        <v>76</v>
      </c>
      <c r="B19" s="55" t="s">
        <v>238</v>
      </c>
      <c r="C19" s="55" t="s">
        <v>309</v>
      </c>
      <c r="D19" s="55"/>
      <c r="E19" s="8" t="s">
        <v>62</v>
      </c>
      <c r="F19" s="8" t="s">
        <v>62</v>
      </c>
      <c r="G19" s="55"/>
    </row>
    <row r="20" spans="1:7" ht="64.5" thickBot="1">
      <c r="A20" s="87" t="s">
        <v>79</v>
      </c>
      <c r="B20" s="55" t="s">
        <v>714</v>
      </c>
      <c r="C20" s="55" t="s">
        <v>715</v>
      </c>
      <c r="D20" s="55"/>
      <c r="E20" s="8" t="s">
        <v>62</v>
      </c>
      <c r="F20" s="8" t="s">
        <v>62</v>
      </c>
      <c r="G20" s="55"/>
    </row>
    <row r="21" spans="1:7" ht="77.25" thickBot="1">
      <c r="A21" s="87" t="s">
        <v>79</v>
      </c>
      <c r="B21" s="55" t="s">
        <v>712</v>
      </c>
      <c r="C21" s="55" t="s">
        <v>713</v>
      </c>
      <c r="D21" s="55"/>
      <c r="E21" s="8" t="s">
        <v>62</v>
      </c>
      <c r="F21" s="8" t="s">
        <v>62</v>
      </c>
      <c r="G21" s="55"/>
    </row>
    <row r="22" spans="1:7" ht="90" thickBot="1">
      <c r="A22" s="87" t="s">
        <v>79</v>
      </c>
      <c r="B22" s="55" t="s">
        <v>711</v>
      </c>
      <c r="C22" s="55" t="s">
        <v>310</v>
      </c>
      <c r="D22" s="55"/>
      <c r="E22" s="8" t="s">
        <v>62</v>
      </c>
      <c r="F22" s="8" t="s">
        <v>62</v>
      </c>
      <c r="G22" s="55"/>
    </row>
    <row r="23" spans="1:7" ht="16.5" thickBot="1">
      <c r="A23" s="89" t="s">
        <v>81</v>
      </c>
      <c r="B23" s="55" t="s">
        <v>239</v>
      </c>
      <c r="C23" s="55" t="s">
        <v>311</v>
      </c>
      <c r="D23" s="55"/>
      <c r="E23" s="8" t="s">
        <v>62</v>
      </c>
      <c r="F23" s="8" t="s">
        <v>62</v>
      </c>
      <c r="G23" s="55"/>
    </row>
    <row r="24" spans="1:7" ht="16.5" thickBot="1">
      <c r="A24" s="90" t="s">
        <v>118</v>
      </c>
      <c r="B24" s="55" t="s">
        <v>240</v>
      </c>
      <c r="C24" s="55" t="s">
        <v>312</v>
      </c>
      <c r="D24" s="55"/>
      <c r="E24" s="8" t="s">
        <v>62</v>
      </c>
      <c r="F24" s="8" t="s">
        <v>62</v>
      </c>
      <c r="G24" s="55"/>
    </row>
    <row r="25" spans="1:7" ht="16.5" thickBot="1">
      <c r="A25" s="91" t="s">
        <v>736</v>
      </c>
      <c r="B25" s="55" t="s">
        <v>241</v>
      </c>
      <c r="C25" s="55" t="s">
        <v>313</v>
      </c>
      <c r="D25" s="55"/>
      <c r="E25" s="8" t="s">
        <v>62</v>
      </c>
      <c r="F25" s="8" t="s">
        <v>62</v>
      </c>
      <c r="G25" s="55"/>
    </row>
    <row r="26" spans="1:7" ht="14.1" customHeight="1" thickBot="1">
      <c r="A26" s="225" t="s">
        <v>242</v>
      </c>
      <c r="B26" s="226"/>
      <c r="C26" s="8" t="s">
        <v>73</v>
      </c>
      <c r="D26" s="8" t="s">
        <v>744</v>
      </c>
      <c r="E26" s="8" t="s">
        <v>74</v>
      </c>
      <c r="F26" s="8" t="s">
        <v>75</v>
      </c>
      <c r="G26" s="8" t="s">
        <v>745</v>
      </c>
    </row>
    <row r="27" spans="1:7" ht="26.25" thickBot="1">
      <c r="A27" s="86" t="s">
        <v>76</v>
      </c>
      <c r="B27" s="55" t="s">
        <v>243</v>
      </c>
      <c r="C27" s="55" t="s">
        <v>314</v>
      </c>
      <c r="D27" s="55"/>
      <c r="E27" s="8" t="s">
        <v>62</v>
      </c>
      <c r="F27" s="8" t="s">
        <v>62</v>
      </c>
      <c r="G27" s="55"/>
    </row>
    <row r="28" spans="1:7" ht="16.5" thickBot="1">
      <c r="A28" s="86" t="s">
        <v>76</v>
      </c>
      <c r="B28" s="55" t="s">
        <v>244</v>
      </c>
      <c r="C28" s="55" t="s">
        <v>315</v>
      </c>
      <c r="D28" s="55"/>
      <c r="E28" s="8" t="s">
        <v>62</v>
      </c>
      <c r="F28" s="8" t="s">
        <v>62</v>
      </c>
      <c r="G28" s="55"/>
    </row>
    <row r="29" spans="1:7" ht="26.25" thickBot="1">
      <c r="A29" s="86" t="s">
        <v>76</v>
      </c>
      <c r="B29" s="55" t="s">
        <v>245</v>
      </c>
      <c r="C29" s="55" t="s">
        <v>316</v>
      </c>
      <c r="D29" s="55"/>
      <c r="E29" s="8" t="s">
        <v>62</v>
      </c>
      <c r="F29" s="8" t="s">
        <v>62</v>
      </c>
      <c r="G29" s="55"/>
    </row>
    <row r="30" spans="1:7" ht="26.25" thickBot="1">
      <c r="A30" s="87" t="s">
        <v>79</v>
      </c>
      <c r="B30" s="55" t="s">
        <v>246</v>
      </c>
      <c r="C30" s="55" t="s">
        <v>317</v>
      </c>
      <c r="D30" s="55"/>
      <c r="E30" s="8" t="s">
        <v>62</v>
      </c>
      <c r="F30" s="8" t="s">
        <v>62</v>
      </c>
      <c r="G30" s="55"/>
    </row>
    <row r="31" spans="1:7" ht="26.25" thickBot="1">
      <c r="A31" s="87" t="s">
        <v>79</v>
      </c>
      <c r="B31" s="55" t="s">
        <v>247</v>
      </c>
      <c r="C31" s="55" t="s">
        <v>318</v>
      </c>
      <c r="D31" s="55"/>
      <c r="E31" s="8" t="s">
        <v>62</v>
      </c>
      <c r="F31" s="8" t="s">
        <v>62</v>
      </c>
      <c r="G31" s="55"/>
    </row>
    <row r="32" spans="1:7" ht="16.5" thickBot="1">
      <c r="A32" s="87" t="s">
        <v>79</v>
      </c>
      <c r="B32" s="55" t="s">
        <v>248</v>
      </c>
      <c r="C32" s="55" t="s">
        <v>319</v>
      </c>
      <c r="D32" s="55"/>
      <c r="E32" s="8" t="s">
        <v>62</v>
      </c>
      <c r="F32" s="8" t="s">
        <v>62</v>
      </c>
      <c r="G32" s="55"/>
    </row>
    <row r="33" spans="1:7" ht="14.1" customHeight="1" thickBot="1">
      <c r="A33" s="87" t="s">
        <v>79</v>
      </c>
      <c r="B33" s="55" t="s">
        <v>249</v>
      </c>
      <c r="C33" s="55" t="s">
        <v>320</v>
      </c>
      <c r="D33" s="55"/>
      <c r="E33" s="8" t="s">
        <v>62</v>
      </c>
      <c r="F33" s="8" t="s">
        <v>62</v>
      </c>
      <c r="G33" s="55"/>
    </row>
    <row r="34" spans="1:7" ht="16.5" thickBot="1">
      <c r="A34" s="87" t="s">
        <v>79</v>
      </c>
      <c r="B34" s="55" t="s">
        <v>250</v>
      </c>
      <c r="C34" s="55" t="s">
        <v>321</v>
      </c>
      <c r="D34" s="55"/>
      <c r="E34" s="8" t="s">
        <v>62</v>
      </c>
      <c r="F34" s="8" t="s">
        <v>62</v>
      </c>
      <c r="G34" s="55"/>
    </row>
    <row r="35" spans="1:7" ht="39" thickBot="1">
      <c r="A35" s="87" t="s">
        <v>79</v>
      </c>
      <c r="B35" s="55" t="s">
        <v>251</v>
      </c>
      <c r="C35" s="55" t="s">
        <v>710</v>
      </c>
      <c r="D35" s="55"/>
      <c r="E35" s="8" t="s">
        <v>62</v>
      </c>
      <c r="F35" s="8" t="s">
        <v>62</v>
      </c>
      <c r="G35" s="55"/>
    </row>
    <row r="36" spans="1:7" ht="26.25" thickBot="1">
      <c r="A36" s="88" t="s">
        <v>93</v>
      </c>
      <c r="B36" s="55" t="s">
        <v>254</v>
      </c>
      <c r="C36" s="55" t="s">
        <v>324</v>
      </c>
      <c r="D36" s="55"/>
      <c r="E36" s="8" t="s">
        <v>62</v>
      </c>
      <c r="F36" s="8" t="s">
        <v>62</v>
      </c>
      <c r="G36" s="55"/>
    </row>
    <row r="37" spans="1:7" ht="26.25" thickBot="1">
      <c r="A37" s="89" t="s">
        <v>81</v>
      </c>
      <c r="B37" s="55" t="s">
        <v>252</v>
      </c>
      <c r="C37" s="55" t="s">
        <v>322</v>
      </c>
      <c r="D37" s="55"/>
      <c r="E37" s="8" t="s">
        <v>62</v>
      </c>
      <c r="F37" s="8" t="s">
        <v>62</v>
      </c>
      <c r="G37" s="55"/>
    </row>
    <row r="38" spans="1:7" ht="16.5" thickBot="1">
      <c r="A38" s="89" t="s">
        <v>81</v>
      </c>
      <c r="B38" s="55" t="s">
        <v>253</v>
      </c>
      <c r="C38" s="55" t="s">
        <v>323</v>
      </c>
      <c r="D38" s="55"/>
      <c r="E38" s="8" t="s">
        <v>62</v>
      </c>
      <c r="F38" s="8" t="s">
        <v>62</v>
      </c>
      <c r="G38" s="55"/>
    </row>
    <row r="39" spans="1:7" ht="26.25" thickBot="1">
      <c r="A39" s="89" t="s">
        <v>81</v>
      </c>
      <c r="B39" s="55" t="s">
        <v>255</v>
      </c>
      <c r="C39" s="55" t="s">
        <v>325</v>
      </c>
      <c r="D39" s="55"/>
      <c r="E39" s="8" t="s">
        <v>62</v>
      </c>
      <c r="F39" s="8" t="s">
        <v>62</v>
      </c>
      <c r="G39" s="55"/>
    </row>
    <row r="40" spans="1:7" ht="26.25" thickBot="1">
      <c r="A40" s="89" t="s">
        <v>81</v>
      </c>
      <c r="B40" s="55" t="s">
        <v>256</v>
      </c>
      <c r="C40" s="55" t="s">
        <v>326</v>
      </c>
      <c r="D40" s="55"/>
      <c r="E40" s="8" t="s">
        <v>62</v>
      </c>
      <c r="F40" s="8" t="s">
        <v>62</v>
      </c>
      <c r="G40" s="55"/>
    </row>
    <row r="41" spans="1:7" ht="26.25" thickBot="1">
      <c r="A41" s="89" t="s">
        <v>81</v>
      </c>
      <c r="B41" s="55" t="s">
        <v>259</v>
      </c>
      <c r="C41" s="55" t="s">
        <v>329</v>
      </c>
      <c r="D41" s="55"/>
      <c r="E41" s="8" t="s">
        <v>62</v>
      </c>
      <c r="F41" s="8" t="s">
        <v>62</v>
      </c>
      <c r="G41" s="55"/>
    </row>
    <row r="42" spans="1:7" ht="16.5" thickBot="1">
      <c r="A42" s="90" t="s">
        <v>118</v>
      </c>
      <c r="B42" s="55" t="s">
        <v>257</v>
      </c>
      <c r="C42" s="55" t="s">
        <v>327</v>
      </c>
      <c r="D42" s="55"/>
      <c r="E42" s="8" t="s">
        <v>62</v>
      </c>
      <c r="F42" s="8" t="s">
        <v>62</v>
      </c>
      <c r="G42" s="55"/>
    </row>
    <row r="43" spans="1:7" ht="26.25" thickBot="1">
      <c r="A43" s="90" t="s">
        <v>118</v>
      </c>
      <c r="B43" s="55" t="s">
        <v>258</v>
      </c>
      <c r="C43" s="55" t="s">
        <v>328</v>
      </c>
      <c r="D43" s="55"/>
      <c r="E43" s="8" t="s">
        <v>62</v>
      </c>
      <c r="F43" s="8" t="s">
        <v>62</v>
      </c>
      <c r="G43" s="55"/>
    </row>
    <row r="44" spans="1:7" ht="26.25" thickBot="1">
      <c r="A44" s="90" t="s">
        <v>118</v>
      </c>
      <c r="B44" s="55" t="s">
        <v>260</v>
      </c>
      <c r="C44" s="55" t="s">
        <v>330</v>
      </c>
      <c r="D44" s="55"/>
      <c r="E44" s="8" t="s">
        <v>62</v>
      </c>
      <c r="F44" s="8" t="s">
        <v>62</v>
      </c>
      <c r="G44" s="55"/>
    </row>
    <row r="45" spans="1:7" ht="26.25" thickBot="1">
      <c r="A45" s="90" t="s">
        <v>118</v>
      </c>
      <c r="B45" s="55" t="s">
        <v>261</v>
      </c>
      <c r="C45" s="55" t="s">
        <v>331</v>
      </c>
      <c r="D45" s="55"/>
      <c r="E45" s="8" t="s">
        <v>62</v>
      </c>
      <c r="F45" s="8" t="s">
        <v>62</v>
      </c>
      <c r="G45" s="55"/>
    </row>
    <row r="46" spans="1:7" ht="16.5" thickBot="1">
      <c r="A46" s="90" t="s">
        <v>118</v>
      </c>
      <c r="B46" s="55" t="s">
        <v>262</v>
      </c>
      <c r="C46" s="55" t="s">
        <v>332</v>
      </c>
      <c r="D46" s="55"/>
      <c r="E46" s="8" t="s">
        <v>62</v>
      </c>
      <c r="F46" s="8" t="s">
        <v>62</v>
      </c>
      <c r="G46" s="55"/>
    </row>
    <row r="47" spans="1:7" ht="26.25" thickBot="1">
      <c r="A47" s="91" t="s">
        <v>736</v>
      </c>
      <c r="B47" s="55" t="s">
        <v>263</v>
      </c>
      <c r="C47" s="55" t="s">
        <v>333</v>
      </c>
      <c r="D47" s="55"/>
      <c r="E47" s="8" t="s">
        <v>62</v>
      </c>
      <c r="F47" s="8" t="s">
        <v>62</v>
      </c>
      <c r="G47" s="55"/>
    </row>
    <row r="48" spans="1:7" ht="26.25" thickBot="1">
      <c r="A48" s="91" t="s">
        <v>736</v>
      </c>
      <c r="B48" s="55" t="s">
        <v>264</v>
      </c>
      <c r="C48" s="55" t="s">
        <v>334</v>
      </c>
      <c r="D48" s="55"/>
      <c r="E48" s="8" t="s">
        <v>62</v>
      </c>
      <c r="F48" s="8" t="s">
        <v>62</v>
      </c>
      <c r="G48" s="55"/>
    </row>
    <row r="49" spans="1:7" ht="26.25" thickBot="1">
      <c r="A49" s="91" t="s">
        <v>736</v>
      </c>
      <c r="B49" s="55" t="s">
        <v>265</v>
      </c>
      <c r="C49" s="55" t="s">
        <v>335</v>
      </c>
      <c r="D49" s="55"/>
      <c r="E49" s="8" t="s">
        <v>62</v>
      </c>
      <c r="F49" s="8" t="s">
        <v>62</v>
      </c>
      <c r="G49" s="55"/>
    </row>
    <row r="50" spans="1:7" ht="26.25" thickBot="1">
      <c r="A50" s="91" t="s">
        <v>736</v>
      </c>
      <c r="B50" s="55" t="s">
        <v>266</v>
      </c>
      <c r="C50" s="55" t="s">
        <v>336</v>
      </c>
      <c r="D50" s="55"/>
      <c r="E50" s="8" t="s">
        <v>62</v>
      </c>
      <c r="F50" s="8" t="s">
        <v>62</v>
      </c>
      <c r="G50" s="55"/>
    </row>
    <row r="51" spans="1:7" ht="26.25" thickBot="1">
      <c r="A51" s="91" t="s">
        <v>736</v>
      </c>
      <c r="B51" s="55" t="s">
        <v>267</v>
      </c>
      <c r="C51" s="55" t="s">
        <v>337</v>
      </c>
      <c r="D51" s="55"/>
      <c r="E51" s="8" t="s">
        <v>62</v>
      </c>
      <c r="F51" s="8" t="s">
        <v>62</v>
      </c>
      <c r="G51" s="55"/>
    </row>
    <row r="52" spans="1:7" ht="14.1" customHeight="1" thickBot="1">
      <c r="A52" s="225" t="s">
        <v>268</v>
      </c>
      <c r="B52" s="226"/>
      <c r="C52" s="68" t="s">
        <v>691</v>
      </c>
      <c r="D52" s="8" t="s">
        <v>744</v>
      </c>
      <c r="E52" s="8" t="s">
        <v>74</v>
      </c>
      <c r="F52" s="8" t="s">
        <v>75</v>
      </c>
      <c r="G52" s="8" t="s">
        <v>745</v>
      </c>
    </row>
    <row r="53" spans="1:7" ht="14.1" customHeight="1" thickBot="1">
      <c r="A53" s="86" t="s">
        <v>76</v>
      </c>
      <c r="B53" s="55" t="s">
        <v>856</v>
      </c>
      <c r="C53" s="55" t="s">
        <v>857</v>
      </c>
      <c r="D53" s="55"/>
      <c r="E53" s="8" t="s">
        <v>62</v>
      </c>
      <c r="F53" s="8" t="s">
        <v>62</v>
      </c>
      <c r="G53" s="55"/>
    </row>
    <row r="54" spans="1:7" ht="26.25" thickBot="1">
      <c r="A54" s="86" t="s">
        <v>76</v>
      </c>
      <c r="B54" s="55" t="s">
        <v>269</v>
      </c>
      <c r="C54" s="55" t="s">
        <v>853</v>
      </c>
      <c r="D54" s="55"/>
      <c r="E54" s="8" t="s">
        <v>62</v>
      </c>
      <c r="F54" s="8" t="s">
        <v>62</v>
      </c>
      <c r="G54" s="55"/>
    </row>
    <row r="55" spans="1:7" ht="26.25" thickBot="1">
      <c r="A55" s="86" t="s">
        <v>76</v>
      </c>
      <c r="B55" s="55" t="s">
        <v>854</v>
      </c>
      <c r="C55" s="55" t="s">
        <v>855</v>
      </c>
      <c r="D55" s="55"/>
      <c r="E55" s="8" t="s">
        <v>62</v>
      </c>
      <c r="F55" s="8" t="s">
        <v>62</v>
      </c>
      <c r="G55" s="55"/>
    </row>
    <row r="56" spans="1:7" ht="39" thickBot="1">
      <c r="A56" s="87" t="s">
        <v>79</v>
      </c>
      <c r="B56" s="55" t="s">
        <v>270</v>
      </c>
      <c r="C56" s="55" t="s">
        <v>338</v>
      </c>
      <c r="D56" s="55"/>
      <c r="E56" s="8" t="s">
        <v>62</v>
      </c>
      <c r="F56" s="8" t="s">
        <v>62</v>
      </c>
      <c r="G56" s="55"/>
    </row>
    <row r="57" spans="1:7" ht="26.25" thickBot="1">
      <c r="A57" s="87" t="s">
        <v>79</v>
      </c>
      <c r="B57" s="55" t="s">
        <v>708</v>
      </c>
      <c r="C57" s="55" t="s">
        <v>709</v>
      </c>
      <c r="D57" s="55"/>
      <c r="E57" s="8" t="s">
        <v>62</v>
      </c>
      <c r="F57" s="8" t="s">
        <v>62</v>
      </c>
      <c r="G57" s="55"/>
    </row>
    <row r="58" spans="1:7" ht="26.25" thickBot="1">
      <c r="A58" s="87" t="s">
        <v>79</v>
      </c>
      <c r="B58" s="55" t="s">
        <v>664</v>
      </c>
      <c r="C58" s="55" t="s">
        <v>665</v>
      </c>
      <c r="D58" s="55"/>
      <c r="E58" s="8" t="s">
        <v>62</v>
      </c>
      <c r="F58" s="8" t="s">
        <v>62</v>
      </c>
      <c r="G58" s="55"/>
    </row>
    <row r="59" spans="1:7" ht="26.25" thickBot="1">
      <c r="A59" s="88" t="s">
        <v>93</v>
      </c>
      <c r="B59" s="55" t="s">
        <v>704</v>
      </c>
      <c r="C59" s="55" t="s">
        <v>705</v>
      </c>
      <c r="D59" s="55"/>
      <c r="E59" s="8" t="s">
        <v>62</v>
      </c>
      <c r="F59" s="8" t="s">
        <v>62</v>
      </c>
      <c r="G59" s="55"/>
    </row>
    <row r="60" spans="1:7" ht="16.5" thickBot="1">
      <c r="A60" s="88" t="s">
        <v>93</v>
      </c>
      <c r="B60" s="55" t="s">
        <v>706</v>
      </c>
      <c r="C60" s="55" t="s">
        <v>707</v>
      </c>
      <c r="D60" s="55"/>
      <c r="E60" s="8" t="s">
        <v>62</v>
      </c>
      <c r="F60" s="8" t="s">
        <v>62</v>
      </c>
      <c r="G60" s="55"/>
    </row>
    <row r="61" spans="1:7" ht="26.25" thickBot="1">
      <c r="A61" s="117" t="s">
        <v>81</v>
      </c>
      <c r="B61" s="55" t="s">
        <v>271</v>
      </c>
      <c r="C61" s="55" t="s">
        <v>339</v>
      </c>
      <c r="D61" s="55"/>
      <c r="E61" s="8" t="s">
        <v>62</v>
      </c>
      <c r="F61" s="8" t="s">
        <v>62</v>
      </c>
      <c r="G61" s="55"/>
    </row>
    <row r="62" spans="1:7" ht="26.25" thickBot="1">
      <c r="A62" s="118" t="s">
        <v>81</v>
      </c>
      <c r="B62" s="55" t="s">
        <v>272</v>
      </c>
      <c r="C62" s="55" t="s">
        <v>340</v>
      </c>
      <c r="D62" s="55"/>
      <c r="E62" s="8" t="s">
        <v>62</v>
      </c>
      <c r="F62" s="8" t="s">
        <v>62</v>
      </c>
      <c r="G62" s="55"/>
    </row>
    <row r="63" spans="1:7" ht="26.25" thickBot="1">
      <c r="A63" s="118" t="s">
        <v>81</v>
      </c>
      <c r="B63" s="55" t="s">
        <v>273</v>
      </c>
      <c r="C63" s="55" t="s">
        <v>341</v>
      </c>
      <c r="D63" s="55"/>
      <c r="E63" s="8" t="s">
        <v>62</v>
      </c>
      <c r="F63" s="8" t="s">
        <v>62</v>
      </c>
      <c r="G63" s="55"/>
    </row>
    <row r="64" spans="1:7" ht="16.5" thickBot="1">
      <c r="A64" s="118" t="s">
        <v>81</v>
      </c>
      <c r="B64" s="55" t="s">
        <v>701</v>
      </c>
      <c r="C64" s="55" t="s">
        <v>700</v>
      </c>
      <c r="D64" s="55"/>
      <c r="E64" s="8" t="s">
        <v>62</v>
      </c>
      <c r="F64" s="8" t="s">
        <v>62</v>
      </c>
      <c r="G64" s="55"/>
    </row>
    <row r="65" spans="1:7" ht="16.5" thickBot="1">
      <c r="A65" s="118" t="s">
        <v>81</v>
      </c>
      <c r="B65" s="55" t="s">
        <v>666</v>
      </c>
      <c r="C65" s="55" t="s">
        <v>667</v>
      </c>
      <c r="D65" s="55"/>
      <c r="E65" s="8" t="s">
        <v>62</v>
      </c>
      <c r="F65" s="8" t="s">
        <v>62</v>
      </c>
      <c r="G65" s="55"/>
    </row>
    <row r="66" spans="1:7" ht="26.25" thickBot="1">
      <c r="A66" s="119" t="s">
        <v>118</v>
      </c>
      <c r="B66" s="55" t="s">
        <v>274</v>
      </c>
      <c r="C66" s="55" t="s">
        <v>690</v>
      </c>
      <c r="D66" s="55"/>
      <c r="E66" s="8" t="s">
        <v>62</v>
      </c>
      <c r="F66" s="8" t="s">
        <v>62</v>
      </c>
      <c r="G66" s="55"/>
    </row>
    <row r="67" spans="1:7" ht="26.25" thickBot="1">
      <c r="A67" s="119" t="s">
        <v>118</v>
      </c>
      <c r="B67" s="55" t="s">
        <v>275</v>
      </c>
      <c r="C67" s="55" t="s">
        <v>342</v>
      </c>
      <c r="D67" s="55"/>
      <c r="E67" s="8" t="s">
        <v>62</v>
      </c>
      <c r="F67" s="8" t="s">
        <v>62</v>
      </c>
      <c r="G67" s="55"/>
    </row>
    <row r="68" spans="1:7" ht="26.25" thickBot="1">
      <c r="A68" s="119" t="s">
        <v>118</v>
      </c>
      <c r="B68" s="55" t="s">
        <v>276</v>
      </c>
      <c r="C68" s="55" t="s">
        <v>343</v>
      </c>
      <c r="D68" s="55"/>
      <c r="E68" s="8" t="s">
        <v>62</v>
      </c>
      <c r="F68" s="8" t="s">
        <v>62</v>
      </c>
      <c r="G68" s="55"/>
    </row>
    <row r="69" spans="1:7" ht="16.5" thickBot="1">
      <c r="A69" s="119" t="s">
        <v>118</v>
      </c>
      <c r="B69" s="55" t="s">
        <v>702</v>
      </c>
      <c r="C69" s="55" t="s">
        <v>703</v>
      </c>
      <c r="D69" s="55"/>
      <c r="E69" s="8" t="s">
        <v>62</v>
      </c>
      <c r="F69" s="8" t="s">
        <v>62</v>
      </c>
      <c r="G69" s="55"/>
    </row>
    <row r="70" spans="1:7" ht="16.5" thickBot="1">
      <c r="A70" s="119" t="s">
        <v>118</v>
      </c>
      <c r="B70" s="55" t="s">
        <v>668</v>
      </c>
      <c r="C70" s="55" t="s">
        <v>669</v>
      </c>
      <c r="D70" s="55"/>
      <c r="E70" s="8" t="s">
        <v>62</v>
      </c>
      <c r="F70" s="8" t="s">
        <v>62</v>
      </c>
      <c r="G70" s="55"/>
    </row>
    <row r="71" spans="1:7" ht="26.25" thickBot="1">
      <c r="A71" s="91" t="s">
        <v>736</v>
      </c>
      <c r="B71" s="55" t="s">
        <v>277</v>
      </c>
      <c r="C71" s="55" t="s">
        <v>699</v>
      </c>
      <c r="D71" s="55"/>
      <c r="E71" s="8" t="s">
        <v>62</v>
      </c>
      <c r="F71" s="8" t="s">
        <v>62</v>
      </c>
      <c r="G71" s="55"/>
    </row>
    <row r="72" spans="1:7" ht="14.1" customHeight="1" thickBot="1">
      <c r="A72" s="225" t="s">
        <v>278</v>
      </c>
      <c r="B72" s="226"/>
      <c r="C72" s="8" t="s">
        <v>73</v>
      </c>
      <c r="D72" s="8" t="s">
        <v>744</v>
      </c>
      <c r="E72" s="8" t="s">
        <v>74</v>
      </c>
      <c r="F72" s="8" t="s">
        <v>75</v>
      </c>
      <c r="G72" s="8" t="s">
        <v>745</v>
      </c>
    </row>
    <row r="73" spans="1:7" ht="16.5" thickBot="1">
      <c r="A73" s="86" t="s">
        <v>76</v>
      </c>
      <c r="B73" s="55" t="s">
        <v>279</v>
      </c>
      <c r="C73" s="55" t="s">
        <v>344</v>
      </c>
      <c r="D73" s="55"/>
      <c r="E73" s="8" t="s">
        <v>62</v>
      </c>
      <c r="F73" s="8" t="s">
        <v>62</v>
      </c>
      <c r="G73" s="55"/>
    </row>
    <row r="74" spans="1:7" ht="39" thickBot="1">
      <c r="A74" s="86" t="s">
        <v>76</v>
      </c>
      <c r="B74" s="55" t="s">
        <v>280</v>
      </c>
      <c r="C74" s="55" t="s">
        <v>693</v>
      </c>
      <c r="D74" s="55"/>
      <c r="E74" s="8" t="s">
        <v>62</v>
      </c>
      <c r="F74" s="8" t="s">
        <v>62</v>
      </c>
      <c r="G74" s="55"/>
    </row>
    <row r="75" spans="1:7" ht="39" thickBot="1">
      <c r="A75" s="87" t="s">
        <v>79</v>
      </c>
      <c r="B75" s="55" t="s">
        <v>281</v>
      </c>
      <c r="C75" s="55" t="s">
        <v>345</v>
      </c>
      <c r="D75" s="55"/>
      <c r="E75" s="8" t="s">
        <v>62</v>
      </c>
      <c r="F75" s="8" t="s">
        <v>62</v>
      </c>
      <c r="G75" s="55"/>
    </row>
    <row r="76" spans="1:7" ht="26.25" thickBot="1">
      <c r="A76" s="87" t="s">
        <v>79</v>
      </c>
      <c r="B76" s="55" t="s">
        <v>282</v>
      </c>
      <c r="C76" s="55" t="s">
        <v>346</v>
      </c>
      <c r="D76" s="55"/>
      <c r="E76" s="8" t="s">
        <v>62</v>
      </c>
      <c r="F76" s="8" t="s">
        <v>62</v>
      </c>
      <c r="G76" s="55"/>
    </row>
    <row r="77" spans="1:7" ht="26.25" thickBot="1">
      <c r="A77" s="88" t="s">
        <v>93</v>
      </c>
      <c r="B77" s="55" t="s">
        <v>284</v>
      </c>
      <c r="C77" s="55" t="s">
        <v>348</v>
      </c>
      <c r="D77" s="55"/>
      <c r="E77" s="8" t="s">
        <v>62</v>
      </c>
      <c r="F77" s="8" t="s">
        <v>62</v>
      </c>
      <c r="G77" s="55"/>
    </row>
    <row r="78" spans="1:7" ht="26.25" thickBot="1">
      <c r="A78" s="88" t="s">
        <v>93</v>
      </c>
      <c r="B78" s="55" t="s">
        <v>286</v>
      </c>
      <c r="C78" s="55" t="s">
        <v>692</v>
      </c>
      <c r="D78" s="55"/>
      <c r="E78" s="8" t="s">
        <v>62</v>
      </c>
      <c r="F78" s="8" t="s">
        <v>62</v>
      </c>
      <c r="G78" s="55"/>
    </row>
    <row r="79" spans="1:7" ht="16.5" thickBot="1">
      <c r="A79" s="89" t="s">
        <v>81</v>
      </c>
      <c r="B79" s="55" t="s">
        <v>283</v>
      </c>
      <c r="C79" s="55" t="s">
        <v>347</v>
      </c>
      <c r="D79" s="55"/>
      <c r="E79" s="8" t="s">
        <v>62</v>
      </c>
      <c r="F79" s="8" t="s">
        <v>62</v>
      </c>
      <c r="G79" s="55"/>
    </row>
    <row r="80" spans="1:7" ht="16.5" thickBot="1">
      <c r="A80" s="89" t="s">
        <v>81</v>
      </c>
      <c r="B80" s="55" t="s">
        <v>285</v>
      </c>
      <c r="C80" s="55" t="s">
        <v>349</v>
      </c>
      <c r="D80" s="55"/>
      <c r="E80" s="8" t="s">
        <v>62</v>
      </c>
      <c r="F80" s="8" t="s">
        <v>62</v>
      </c>
      <c r="G80" s="55"/>
    </row>
    <row r="81" spans="1:7" ht="26.25" thickBot="1">
      <c r="A81" s="90" t="s">
        <v>118</v>
      </c>
      <c r="B81" s="55" t="s">
        <v>287</v>
      </c>
      <c r="C81" s="55" t="s">
        <v>350</v>
      </c>
      <c r="D81" s="55"/>
      <c r="E81" s="8" t="s">
        <v>62</v>
      </c>
      <c r="F81" s="8" t="s">
        <v>62</v>
      </c>
      <c r="G81" s="55"/>
    </row>
    <row r="82" spans="1:7" ht="16.5" thickBot="1">
      <c r="A82" s="90" t="s">
        <v>118</v>
      </c>
      <c r="B82" s="55" t="s">
        <v>288</v>
      </c>
      <c r="C82" s="55" t="s">
        <v>351</v>
      </c>
      <c r="D82" s="55"/>
      <c r="E82" s="8" t="s">
        <v>62</v>
      </c>
      <c r="F82" s="8" t="s">
        <v>62</v>
      </c>
      <c r="G82" s="55"/>
    </row>
    <row r="83" spans="1:7" ht="26.25" thickBot="1">
      <c r="A83" s="91" t="s">
        <v>736</v>
      </c>
      <c r="B83" s="55" t="s">
        <v>289</v>
      </c>
      <c r="C83" s="55" t="s">
        <v>352</v>
      </c>
      <c r="D83" s="55"/>
      <c r="E83" s="8" t="s">
        <v>62</v>
      </c>
      <c r="F83" s="8" t="s">
        <v>62</v>
      </c>
      <c r="G83" s="55"/>
    </row>
    <row r="84" spans="1:7" ht="26.25" thickBot="1">
      <c r="A84" s="91" t="s">
        <v>736</v>
      </c>
      <c r="B84" s="55" t="s">
        <v>290</v>
      </c>
      <c r="C84" s="55" t="s">
        <v>694</v>
      </c>
      <c r="D84" s="55"/>
      <c r="E84" s="8" t="s">
        <v>62</v>
      </c>
      <c r="F84" s="8" t="s">
        <v>62</v>
      </c>
      <c r="G84" s="55"/>
    </row>
    <row r="85" spans="1:7" ht="26.25" thickBot="1">
      <c r="A85" s="91" t="s">
        <v>736</v>
      </c>
      <c r="B85" s="55" t="s">
        <v>291</v>
      </c>
      <c r="C85" s="55" t="s">
        <v>695</v>
      </c>
      <c r="D85" s="55"/>
      <c r="E85" s="8" t="s">
        <v>62</v>
      </c>
      <c r="F85" s="8" t="s">
        <v>62</v>
      </c>
      <c r="G85" s="55"/>
    </row>
    <row r="86" spans="1:7" ht="26.25" thickBot="1">
      <c r="A86" s="91" t="s">
        <v>736</v>
      </c>
      <c r="B86" s="55" t="s">
        <v>292</v>
      </c>
      <c r="C86" s="55" t="s">
        <v>696</v>
      </c>
      <c r="D86" s="55"/>
      <c r="E86" s="8" t="s">
        <v>62</v>
      </c>
      <c r="F86" s="8" t="s">
        <v>62</v>
      </c>
      <c r="G86" s="55"/>
    </row>
    <row r="87" spans="1:7" ht="26.25" thickBot="1">
      <c r="A87" s="91" t="s">
        <v>736</v>
      </c>
      <c r="B87" s="55" t="s">
        <v>293</v>
      </c>
      <c r="C87" s="55" t="s">
        <v>697</v>
      </c>
      <c r="D87" s="55"/>
      <c r="E87" s="8" t="s">
        <v>62</v>
      </c>
      <c r="F87" s="8" t="s">
        <v>62</v>
      </c>
      <c r="G87" s="55"/>
    </row>
    <row r="88" spans="1:7" ht="26.25" thickBot="1">
      <c r="A88" s="91" t="s">
        <v>736</v>
      </c>
      <c r="B88" s="55" t="s">
        <v>294</v>
      </c>
      <c r="C88" s="55" t="s">
        <v>698</v>
      </c>
      <c r="D88" s="55"/>
      <c r="E88" s="8" t="s">
        <v>62</v>
      </c>
      <c r="F88" s="8" t="s">
        <v>62</v>
      </c>
      <c r="G88" s="55"/>
    </row>
    <row r="89" spans="1:7" s="24" customFormat="1" ht="15.75"/>
    <row r="90" spans="1:7" s="24" customFormat="1" ht="15.75"/>
    <row r="91" spans="1:7" s="24" customFormat="1" ht="15.75"/>
    <row r="92" spans="1:7" s="24" customFormat="1" ht="15.75"/>
    <row r="93" spans="1:7" s="24" customFormat="1" ht="14.1" customHeight="1"/>
    <row r="94" spans="1:7" s="24" customFormat="1" ht="15.75"/>
    <row r="95" spans="1:7" s="24" customFormat="1" ht="15.75"/>
    <row r="96" spans="1:7" s="24" customFormat="1" ht="15.75"/>
    <row r="97" s="24" customFormat="1" ht="14.1" customHeight="1"/>
    <row r="98" s="24" customFormat="1" ht="15.75"/>
    <row r="99" s="24" customFormat="1" ht="15.75"/>
    <row r="100" s="24" customFormat="1" ht="15.75"/>
    <row r="101" s="24" customFormat="1" ht="15.75"/>
    <row r="102" s="24" customFormat="1" ht="14.1" customHeight="1"/>
    <row r="103" s="24" customFormat="1" ht="15.75"/>
    <row r="104" s="24" customFormat="1" ht="15.75"/>
    <row r="105" s="24" customFormat="1" ht="15.75"/>
    <row r="106" s="24" customFormat="1" ht="15.75"/>
    <row r="107" s="24" customFormat="1" ht="15.75"/>
    <row r="108" s="24" customFormat="1" ht="15.75"/>
    <row r="109" s="24" customFormat="1" ht="15.75"/>
    <row r="110" s="24" customFormat="1" ht="15.75"/>
  </sheetData>
  <mergeCells count="7">
    <mergeCell ref="A8:B9"/>
    <mergeCell ref="C2:D9"/>
    <mergeCell ref="A26:B26"/>
    <mergeCell ref="A52:B52"/>
    <mergeCell ref="A72:B72"/>
    <mergeCell ref="A10:B10"/>
    <mergeCell ref="A18:B18"/>
  </mergeCells>
  <conditionalFormatting sqref="A111:A235">
    <cfRule type="beginsWith" dxfId="1389" priority="357" stopIfTrue="1" operator="beginsWith" text="Exceptional">
      <formula>LEFT(A111,LEN("Exceptional"))="Exceptional"</formula>
    </cfRule>
    <cfRule type="beginsWith" dxfId="1388" priority="358" stopIfTrue="1" operator="beginsWith" text="Professional">
      <formula>LEFT(A111,LEN("Professional"))="Professional"</formula>
    </cfRule>
    <cfRule type="beginsWith" dxfId="1387" priority="359" stopIfTrue="1" operator="beginsWith" text="Advanced">
      <formula>LEFT(A111,LEN("Advanced"))="Advanced"</formula>
    </cfRule>
    <cfRule type="beginsWith" dxfId="1386" priority="360" stopIfTrue="1" operator="beginsWith" text="Intermediate">
      <formula>LEFT(A111,LEN("Intermediate"))="Intermediate"</formula>
    </cfRule>
    <cfRule type="beginsWith" dxfId="1385" priority="361" stopIfTrue="1" operator="beginsWith" text="Basic">
      <formula>LEFT(A111,LEN("Basic"))="Basic"</formula>
    </cfRule>
    <cfRule type="beginsWith" dxfId="1384" priority="362" stopIfTrue="1" operator="beginsWith" text="Required">
      <formula>LEFT(A111,LEN("Required"))="Required"</formula>
    </cfRule>
    <cfRule type="notContainsBlanks" dxfId="1383" priority="363" stopIfTrue="1">
      <formula>LEN(TRIM(A111))&gt;0</formula>
    </cfRule>
  </conditionalFormatting>
  <conditionalFormatting sqref="E111:F235 E62:F63 E56:F60 E11:F13 E44:F46 E41:F41 E36:F38 E73:F75 E77:F83">
    <cfRule type="beginsWith" dxfId="1382" priority="350" stopIfTrue="1" operator="beginsWith" text="Not Applicable">
      <formula>LEFT(E11,LEN("Not Applicable"))="Not Applicable"</formula>
    </cfRule>
    <cfRule type="beginsWith" dxfId="1381" priority="351" stopIfTrue="1" operator="beginsWith" text="Waived">
      <formula>LEFT(E11,LEN("Waived"))="Waived"</formula>
    </cfRule>
    <cfRule type="beginsWith" dxfId="1380" priority="352" stopIfTrue="1" operator="beginsWith" text="Pre-Passed">
      <formula>LEFT(E11,LEN("Pre-Passed"))="Pre-Passed"</formula>
    </cfRule>
    <cfRule type="beginsWith" dxfId="1379" priority="353" stopIfTrue="1" operator="beginsWith" text="Completed">
      <formula>LEFT(E11,LEN("Completed"))="Completed"</formula>
    </cfRule>
    <cfRule type="beginsWith" dxfId="1378" priority="354" stopIfTrue="1" operator="beginsWith" text="Partial">
      <formula>LEFT(E11,LEN("Partial"))="Partial"</formula>
    </cfRule>
    <cfRule type="beginsWith" dxfId="1377" priority="355" stopIfTrue="1" operator="beginsWith" text="Missing">
      <formula>LEFT(E11,LEN("Missing"))="Missing"</formula>
    </cfRule>
    <cfRule type="beginsWith" dxfId="1376" priority="356" stopIfTrue="1" operator="beginsWith" text="Untested">
      <formula>LEFT(E11,LEN("Untested"))="Untested"</formula>
    </cfRule>
    <cfRule type="notContainsBlanks" dxfId="1375" priority="364" stopIfTrue="1">
      <formula>LEN(TRIM(E11))&gt;0</formula>
    </cfRule>
  </conditionalFormatting>
  <conditionalFormatting sqref="E14:F17">
    <cfRule type="beginsWith" dxfId="1374" priority="326" stopIfTrue="1" operator="beginsWith" text="Not Applicable">
      <formula>LEFT(E14,LEN("Not Applicable"))="Not Applicable"</formula>
    </cfRule>
    <cfRule type="beginsWith" dxfId="1373" priority="327" stopIfTrue="1" operator="beginsWith" text="Waived">
      <formula>LEFT(E14,LEN("Waived"))="Waived"</formula>
    </cfRule>
    <cfRule type="beginsWith" dxfId="1372" priority="328" stopIfTrue="1" operator="beginsWith" text="Pre-Passed">
      <formula>LEFT(E14,LEN("Pre-Passed"))="Pre-Passed"</formula>
    </cfRule>
    <cfRule type="beginsWith" dxfId="1371" priority="329" stopIfTrue="1" operator="beginsWith" text="Completed">
      <formula>LEFT(E14,LEN("Completed"))="Completed"</formula>
    </cfRule>
    <cfRule type="beginsWith" dxfId="1370" priority="330" stopIfTrue="1" operator="beginsWith" text="Partial">
      <formula>LEFT(E14,LEN("Partial"))="Partial"</formula>
    </cfRule>
    <cfRule type="beginsWith" dxfId="1369" priority="331" stopIfTrue="1" operator="beginsWith" text="Missing">
      <formula>LEFT(E14,LEN("Missing"))="Missing"</formula>
    </cfRule>
    <cfRule type="beginsWith" dxfId="1368" priority="332" stopIfTrue="1" operator="beginsWith" text="Untested">
      <formula>LEFT(E14,LEN("Untested"))="Untested"</formula>
    </cfRule>
    <cfRule type="notContainsBlanks" dxfId="1367" priority="333" stopIfTrue="1">
      <formula>LEN(TRIM(E14))&gt;0</formula>
    </cfRule>
  </conditionalFormatting>
  <conditionalFormatting sqref="E19:F21">
    <cfRule type="beginsWith" dxfId="1366" priority="318" stopIfTrue="1" operator="beginsWith" text="Not Applicable">
      <formula>LEFT(E19,LEN("Not Applicable"))="Not Applicable"</formula>
    </cfRule>
    <cfRule type="beginsWith" dxfId="1365" priority="319" stopIfTrue="1" operator="beginsWith" text="Waived">
      <formula>LEFT(E19,LEN("Waived"))="Waived"</formula>
    </cfRule>
    <cfRule type="beginsWith" dxfId="1364" priority="320" stopIfTrue="1" operator="beginsWith" text="Pre-Passed">
      <formula>LEFT(E19,LEN("Pre-Passed"))="Pre-Passed"</formula>
    </cfRule>
    <cfRule type="beginsWith" dxfId="1363" priority="321" stopIfTrue="1" operator="beginsWith" text="Completed">
      <formula>LEFT(E19,LEN("Completed"))="Completed"</formula>
    </cfRule>
    <cfRule type="beginsWith" dxfId="1362" priority="322" stopIfTrue="1" operator="beginsWith" text="Partial">
      <formula>LEFT(E19,LEN("Partial"))="Partial"</formula>
    </cfRule>
    <cfRule type="beginsWith" dxfId="1361" priority="323" stopIfTrue="1" operator="beginsWith" text="Missing">
      <formula>LEFT(E19,LEN("Missing"))="Missing"</formula>
    </cfRule>
    <cfRule type="beginsWith" dxfId="1360" priority="324" stopIfTrue="1" operator="beginsWith" text="Untested">
      <formula>LEFT(E19,LEN("Untested"))="Untested"</formula>
    </cfRule>
    <cfRule type="notContainsBlanks" dxfId="1359" priority="325" stopIfTrue="1">
      <formula>LEN(TRIM(E19))&gt;0</formula>
    </cfRule>
  </conditionalFormatting>
  <conditionalFormatting sqref="E22:F25">
    <cfRule type="beginsWith" dxfId="1358" priority="310" stopIfTrue="1" operator="beginsWith" text="Not Applicable">
      <formula>LEFT(E22,LEN("Not Applicable"))="Not Applicable"</formula>
    </cfRule>
    <cfRule type="beginsWith" dxfId="1357" priority="311" stopIfTrue="1" operator="beginsWith" text="Waived">
      <formula>LEFT(E22,LEN("Waived"))="Waived"</formula>
    </cfRule>
    <cfRule type="beginsWith" dxfId="1356" priority="312" stopIfTrue="1" operator="beginsWith" text="Pre-Passed">
      <formula>LEFT(E22,LEN("Pre-Passed"))="Pre-Passed"</formula>
    </cfRule>
    <cfRule type="beginsWith" dxfId="1355" priority="313" stopIfTrue="1" operator="beginsWith" text="Completed">
      <formula>LEFT(E22,LEN("Completed"))="Completed"</formula>
    </cfRule>
    <cfRule type="beginsWith" dxfId="1354" priority="314" stopIfTrue="1" operator="beginsWith" text="Partial">
      <formula>LEFT(E22,LEN("Partial"))="Partial"</formula>
    </cfRule>
    <cfRule type="beginsWith" dxfId="1353" priority="315" stopIfTrue="1" operator="beginsWith" text="Missing">
      <formula>LEFT(E22,LEN("Missing"))="Missing"</formula>
    </cfRule>
    <cfRule type="beginsWith" dxfId="1352" priority="316" stopIfTrue="1" operator="beginsWith" text="Untested">
      <formula>LEFT(E22,LEN("Untested"))="Untested"</formula>
    </cfRule>
    <cfRule type="notContainsBlanks" dxfId="1351" priority="317" stopIfTrue="1">
      <formula>LEN(TRIM(E22))&gt;0</formula>
    </cfRule>
  </conditionalFormatting>
  <conditionalFormatting sqref="E27:F30">
    <cfRule type="beginsWith" dxfId="1350" priority="302" stopIfTrue="1" operator="beginsWith" text="Not Applicable">
      <formula>LEFT(E27,LEN("Not Applicable"))="Not Applicable"</formula>
    </cfRule>
    <cfRule type="beginsWith" dxfId="1349" priority="303" stopIfTrue="1" operator="beginsWith" text="Waived">
      <formula>LEFT(E27,LEN("Waived"))="Waived"</formula>
    </cfRule>
    <cfRule type="beginsWith" dxfId="1348" priority="304" stopIfTrue="1" operator="beginsWith" text="Pre-Passed">
      <formula>LEFT(E27,LEN("Pre-Passed"))="Pre-Passed"</formula>
    </cfRule>
    <cfRule type="beginsWith" dxfId="1347" priority="305" stopIfTrue="1" operator="beginsWith" text="Completed">
      <formula>LEFT(E27,LEN("Completed"))="Completed"</formula>
    </cfRule>
    <cfRule type="beginsWith" dxfId="1346" priority="306" stopIfTrue="1" operator="beginsWith" text="Partial">
      <formula>LEFT(E27,LEN("Partial"))="Partial"</formula>
    </cfRule>
    <cfRule type="beginsWith" dxfId="1345" priority="307" stopIfTrue="1" operator="beginsWith" text="Missing">
      <formula>LEFT(E27,LEN("Missing"))="Missing"</formula>
    </cfRule>
    <cfRule type="beginsWith" dxfId="1344" priority="308" stopIfTrue="1" operator="beginsWith" text="Untested">
      <formula>LEFT(E27,LEN("Untested"))="Untested"</formula>
    </cfRule>
    <cfRule type="notContainsBlanks" dxfId="1343" priority="309" stopIfTrue="1">
      <formula>LEN(TRIM(E27))&gt;0</formula>
    </cfRule>
  </conditionalFormatting>
  <conditionalFormatting sqref="E31:F34">
    <cfRule type="beginsWith" dxfId="1342" priority="294" stopIfTrue="1" operator="beginsWith" text="Not Applicable">
      <formula>LEFT(E31,LEN("Not Applicable"))="Not Applicable"</formula>
    </cfRule>
    <cfRule type="beginsWith" dxfId="1341" priority="295" stopIfTrue="1" operator="beginsWith" text="Waived">
      <formula>LEFT(E31,LEN("Waived"))="Waived"</formula>
    </cfRule>
    <cfRule type="beginsWith" dxfId="1340" priority="296" stopIfTrue="1" operator="beginsWith" text="Pre-Passed">
      <formula>LEFT(E31,LEN("Pre-Passed"))="Pre-Passed"</formula>
    </cfRule>
    <cfRule type="beginsWith" dxfId="1339" priority="297" stopIfTrue="1" operator="beginsWith" text="Completed">
      <formula>LEFT(E31,LEN("Completed"))="Completed"</formula>
    </cfRule>
    <cfRule type="beginsWith" dxfId="1338" priority="298" stopIfTrue="1" operator="beginsWith" text="Partial">
      <formula>LEFT(E31,LEN("Partial"))="Partial"</formula>
    </cfRule>
    <cfRule type="beginsWith" dxfId="1337" priority="299" stopIfTrue="1" operator="beginsWith" text="Missing">
      <formula>LEFT(E31,LEN("Missing"))="Missing"</formula>
    </cfRule>
    <cfRule type="beginsWith" dxfId="1336" priority="300" stopIfTrue="1" operator="beginsWith" text="Untested">
      <formula>LEFT(E31,LEN("Untested"))="Untested"</formula>
    </cfRule>
    <cfRule type="notContainsBlanks" dxfId="1335" priority="301" stopIfTrue="1">
      <formula>LEN(TRIM(E31))&gt;0</formula>
    </cfRule>
  </conditionalFormatting>
  <conditionalFormatting sqref="E35:F35">
    <cfRule type="beginsWith" dxfId="1334" priority="286" stopIfTrue="1" operator="beginsWith" text="Not Applicable">
      <formula>LEFT(E35,LEN("Not Applicable"))="Not Applicable"</formula>
    </cfRule>
    <cfRule type="beginsWith" dxfId="1333" priority="287" stopIfTrue="1" operator="beginsWith" text="Waived">
      <formula>LEFT(E35,LEN("Waived"))="Waived"</formula>
    </cfRule>
    <cfRule type="beginsWith" dxfId="1332" priority="288" stopIfTrue="1" operator="beginsWith" text="Pre-Passed">
      <formula>LEFT(E35,LEN("Pre-Passed"))="Pre-Passed"</formula>
    </cfRule>
    <cfRule type="beginsWith" dxfId="1331" priority="289" stopIfTrue="1" operator="beginsWith" text="Completed">
      <formula>LEFT(E35,LEN("Completed"))="Completed"</formula>
    </cfRule>
    <cfRule type="beginsWith" dxfId="1330" priority="290" stopIfTrue="1" operator="beginsWith" text="Partial">
      <formula>LEFT(E35,LEN("Partial"))="Partial"</formula>
    </cfRule>
    <cfRule type="beginsWith" dxfId="1329" priority="291" stopIfTrue="1" operator="beginsWith" text="Missing">
      <formula>LEFT(E35,LEN("Missing"))="Missing"</formula>
    </cfRule>
    <cfRule type="beginsWith" dxfId="1328" priority="292" stopIfTrue="1" operator="beginsWith" text="Untested">
      <formula>LEFT(E35,LEN("Untested"))="Untested"</formula>
    </cfRule>
    <cfRule type="notContainsBlanks" dxfId="1327" priority="293" stopIfTrue="1">
      <formula>LEN(TRIM(E35))&gt;0</formula>
    </cfRule>
  </conditionalFormatting>
  <conditionalFormatting sqref="E39:F40 E42:F43">
    <cfRule type="beginsWith" dxfId="1326" priority="278" stopIfTrue="1" operator="beginsWith" text="Not Applicable">
      <formula>LEFT(E39,LEN("Not Applicable"))="Not Applicable"</formula>
    </cfRule>
    <cfRule type="beginsWith" dxfId="1325" priority="279" stopIfTrue="1" operator="beginsWith" text="Waived">
      <formula>LEFT(E39,LEN("Waived"))="Waived"</formula>
    </cfRule>
    <cfRule type="beginsWith" dxfId="1324" priority="280" stopIfTrue="1" operator="beginsWith" text="Pre-Passed">
      <formula>LEFT(E39,LEN("Pre-Passed"))="Pre-Passed"</formula>
    </cfRule>
    <cfRule type="beginsWith" dxfId="1323" priority="281" stopIfTrue="1" operator="beginsWith" text="Completed">
      <formula>LEFT(E39,LEN("Completed"))="Completed"</formula>
    </cfRule>
    <cfRule type="beginsWith" dxfId="1322" priority="282" stopIfTrue="1" operator="beginsWith" text="Partial">
      <formula>LEFT(E39,LEN("Partial"))="Partial"</formula>
    </cfRule>
    <cfRule type="beginsWith" dxfId="1321" priority="283" stopIfTrue="1" operator="beginsWith" text="Missing">
      <formula>LEFT(E39,LEN("Missing"))="Missing"</formula>
    </cfRule>
    <cfRule type="beginsWith" dxfId="1320" priority="284" stopIfTrue="1" operator="beginsWith" text="Untested">
      <formula>LEFT(E39,LEN("Untested"))="Untested"</formula>
    </cfRule>
    <cfRule type="notContainsBlanks" dxfId="1319" priority="285" stopIfTrue="1">
      <formula>LEN(TRIM(E39))&gt;0</formula>
    </cfRule>
  </conditionalFormatting>
  <conditionalFormatting sqref="E47:F47">
    <cfRule type="beginsWith" dxfId="1318" priority="262" stopIfTrue="1" operator="beginsWith" text="Not Applicable">
      <formula>LEFT(E47,LEN("Not Applicable"))="Not Applicable"</formula>
    </cfRule>
    <cfRule type="beginsWith" dxfId="1317" priority="263" stopIfTrue="1" operator="beginsWith" text="Waived">
      <formula>LEFT(E47,LEN("Waived"))="Waived"</formula>
    </cfRule>
    <cfRule type="beginsWith" dxfId="1316" priority="264" stopIfTrue="1" operator="beginsWith" text="Pre-Passed">
      <formula>LEFT(E47,LEN("Pre-Passed"))="Pre-Passed"</formula>
    </cfRule>
    <cfRule type="beginsWith" dxfId="1315" priority="265" stopIfTrue="1" operator="beginsWith" text="Completed">
      <formula>LEFT(E47,LEN("Completed"))="Completed"</formula>
    </cfRule>
    <cfRule type="beginsWith" dxfId="1314" priority="266" stopIfTrue="1" operator="beginsWith" text="Partial">
      <formula>LEFT(E47,LEN("Partial"))="Partial"</formula>
    </cfRule>
    <cfRule type="beginsWith" dxfId="1313" priority="267" stopIfTrue="1" operator="beginsWith" text="Missing">
      <formula>LEFT(E47,LEN("Missing"))="Missing"</formula>
    </cfRule>
    <cfRule type="beginsWith" dxfId="1312" priority="268" stopIfTrue="1" operator="beginsWith" text="Untested">
      <formula>LEFT(E47,LEN("Untested"))="Untested"</formula>
    </cfRule>
    <cfRule type="notContainsBlanks" dxfId="1311" priority="269" stopIfTrue="1">
      <formula>LEN(TRIM(E47))&gt;0</formula>
    </cfRule>
  </conditionalFormatting>
  <conditionalFormatting sqref="E48:F51">
    <cfRule type="beginsWith" dxfId="1310" priority="254" stopIfTrue="1" operator="beginsWith" text="Not Applicable">
      <formula>LEFT(E48,LEN("Not Applicable"))="Not Applicable"</formula>
    </cfRule>
    <cfRule type="beginsWith" dxfId="1309" priority="255" stopIfTrue="1" operator="beginsWith" text="Waived">
      <formula>LEFT(E48,LEN("Waived"))="Waived"</formula>
    </cfRule>
    <cfRule type="beginsWith" dxfId="1308" priority="256" stopIfTrue="1" operator="beginsWith" text="Pre-Passed">
      <formula>LEFT(E48,LEN("Pre-Passed"))="Pre-Passed"</formula>
    </cfRule>
    <cfRule type="beginsWith" dxfId="1307" priority="257" stopIfTrue="1" operator="beginsWith" text="Completed">
      <formula>LEFT(E48,LEN("Completed"))="Completed"</formula>
    </cfRule>
    <cfRule type="beginsWith" dxfId="1306" priority="258" stopIfTrue="1" operator="beginsWith" text="Partial">
      <formula>LEFT(E48,LEN("Partial"))="Partial"</formula>
    </cfRule>
    <cfRule type="beginsWith" dxfId="1305" priority="259" stopIfTrue="1" operator="beginsWith" text="Missing">
      <formula>LEFT(E48,LEN("Missing"))="Missing"</formula>
    </cfRule>
    <cfRule type="beginsWith" dxfId="1304" priority="260" stopIfTrue="1" operator="beginsWith" text="Untested">
      <formula>LEFT(E48,LEN("Untested"))="Untested"</formula>
    </cfRule>
    <cfRule type="notContainsBlanks" dxfId="1303" priority="261" stopIfTrue="1">
      <formula>LEN(TRIM(E48))&gt;0</formula>
    </cfRule>
  </conditionalFormatting>
  <conditionalFormatting sqref="E53:F55">
    <cfRule type="beginsWith" dxfId="1302" priority="246" stopIfTrue="1" operator="beginsWith" text="Not Applicable">
      <formula>LEFT(E53,LEN("Not Applicable"))="Not Applicable"</formula>
    </cfRule>
    <cfRule type="beginsWith" dxfId="1301" priority="247" stopIfTrue="1" operator="beginsWith" text="Waived">
      <formula>LEFT(E53,LEN("Waived"))="Waived"</formula>
    </cfRule>
    <cfRule type="beginsWith" dxfId="1300" priority="248" stopIfTrue="1" operator="beginsWith" text="Pre-Passed">
      <formula>LEFT(E53,LEN("Pre-Passed"))="Pre-Passed"</formula>
    </cfRule>
    <cfRule type="beginsWith" dxfId="1299" priority="249" stopIfTrue="1" operator="beginsWith" text="Completed">
      <formula>LEFT(E53,LEN("Completed"))="Completed"</formula>
    </cfRule>
    <cfRule type="beginsWith" dxfId="1298" priority="250" stopIfTrue="1" operator="beginsWith" text="Partial">
      <formula>LEFT(E53,LEN("Partial"))="Partial"</formula>
    </cfRule>
    <cfRule type="beginsWith" dxfId="1297" priority="251" stopIfTrue="1" operator="beginsWith" text="Missing">
      <formula>LEFT(E53,LEN("Missing"))="Missing"</formula>
    </cfRule>
    <cfRule type="beginsWith" dxfId="1296" priority="252" stopIfTrue="1" operator="beginsWith" text="Untested">
      <formula>LEFT(E53,LEN("Untested"))="Untested"</formula>
    </cfRule>
    <cfRule type="notContainsBlanks" dxfId="1295" priority="253" stopIfTrue="1">
      <formula>LEN(TRIM(E53))&gt;0</formula>
    </cfRule>
  </conditionalFormatting>
  <conditionalFormatting sqref="E61:F61">
    <cfRule type="beginsWith" dxfId="1294" priority="238" stopIfTrue="1" operator="beginsWith" text="Not Applicable">
      <formula>LEFT(E61,LEN("Not Applicable"))="Not Applicable"</formula>
    </cfRule>
    <cfRule type="beginsWith" dxfId="1293" priority="239" stopIfTrue="1" operator="beginsWith" text="Waived">
      <formula>LEFT(E61,LEN("Waived"))="Waived"</formula>
    </cfRule>
    <cfRule type="beginsWith" dxfId="1292" priority="240" stopIfTrue="1" operator="beginsWith" text="Pre-Passed">
      <formula>LEFT(E61,LEN("Pre-Passed"))="Pre-Passed"</formula>
    </cfRule>
    <cfRule type="beginsWith" dxfId="1291" priority="241" stopIfTrue="1" operator="beginsWith" text="Completed">
      <formula>LEFT(E61,LEN("Completed"))="Completed"</formula>
    </cfRule>
    <cfRule type="beginsWith" dxfId="1290" priority="242" stopIfTrue="1" operator="beginsWith" text="Partial">
      <formula>LEFT(E61,LEN("Partial"))="Partial"</formula>
    </cfRule>
    <cfRule type="beginsWith" dxfId="1289" priority="243" stopIfTrue="1" operator="beginsWith" text="Missing">
      <formula>LEFT(E61,LEN("Missing"))="Missing"</formula>
    </cfRule>
    <cfRule type="beginsWith" dxfId="1288" priority="244" stopIfTrue="1" operator="beginsWith" text="Untested">
      <formula>LEFT(E61,LEN("Untested"))="Untested"</formula>
    </cfRule>
    <cfRule type="notContainsBlanks" dxfId="1287" priority="245" stopIfTrue="1">
      <formula>LEN(TRIM(E61))&gt;0</formula>
    </cfRule>
  </conditionalFormatting>
  <conditionalFormatting sqref="E64:F67">
    <cfRule type="beginsWith" dxfId="1286" priority="222" stopIfTrue="1" operator="beginsWith" text="Not Applicable">
      <formula>LEFT(E64,LEN("Not Applicable"))="Not Applicable"</formula>
    </cfRule>
    <cfRule type="beginsWith" dxfId="1285" priority="223" stopIfTrue="1" operator="beginsWith" text="Waived">
      <formula>LEFT(E64,LEN("Waived"))="Waived"</formula>
    </cfRule>
    <cfRule type="beginsWith" dxfId="1284" priority="224" stopIfTrue="1" operator="beginsWith" text="Pre-Passed">
      <formula>LEFT(E64,LEN("Pre-Passed"))="Pre-Passed"</formula>
    </cfRule>
    <cfRule type="beginsWith" dxfId="1283" priority="225" stopIfTrue="1" operator="beginsWith" text="Completed">
      <formula>LEFT(E64,LEN("Completed"))="Completed"</formula>
    </cfRule>
    <cfRule type="beginsWith" dxfId="1282" priority="226" stopIfTrue="1" operator="beginsWith" text="Partial">
      <formula>LEFT(E64,LEN("Partial"))="Partial"</formula>
    </cfRule>
    <cfRule type="beginsWith" dxfId="1281" priority="227" stopIfTrue="1" operator="beginsWith" text="Missing">
      <formula>LEFT(E64,LEN("Missing"))="Missing"</formula>
    </cfRule>
    <cfRule type="beginsWith" dxfId="1280" priority="228" stopIfTrue="1" operator="beginsWith" text="Untested">
      <formula>LEFT(E64,LEN("Untested"))="Untested"</formula>
    </cfRule>
    <cfRule type="notContainsBlanks" dxfId="1279" priority="229" stopIfTrue="1">
      <formula>LEN(TRIM(E64))&gt;0</formula>
    </cfRule>
  </conditionalFormatting>
  <conditionalFormatting sqref="E68:F71">
    <cfRule type="beginsWith" dxfId="1278" priority="214" stopIfTrue="1" operator="beginsWith" text="Not Applicable">
      <formula>LEFT(E68,LEN("Not Applicable"))="Not Applicable"</formula>
    </cfRule>
    <cfRule type="beginsWith" dxfId="1277" priority="215" stopIfTrue="1" operator="beginsWith" text="Waived">
      <formula>LEFT(E68,LEN("Waived"))="Waived"</formula>
    </cfRule>
    <cfRule type="beginsWith" dxfId="1276" priority="216" stopIfTrue="1" operator="beginsWith" text="Pre-Passed">
      <formula>LEFT(E68,LEN("Pre-Passed"))="Pre-Passed"</formula>
    </cfRule>
    <cfRule type="beginsWith" dxfId="1275" priority="217" stopIfTrue="1" operator="beginsWith" text="Completed">
      <formula>LEFT(E68,LEN("Completed"))="Completed"</formula>
    </cfRule>
    <cfRule type="beginsWith" dxfId="1274" priority="218" stopIfTrue="1" operator="beginsWith" text="Partial">
      <formula>LEFT(E68,LEN("Partial"))="Partial"</formula>
    </cfRule>
    <cfRule type="beginsWith" dxfId="1273" priority="219" stopIfTrue="1" operator="beginsWith" text="Missing">
      <formula>LEFT(E68,LEN("Missing"))="Missing"</formula>
    </cfRule>
    <cfRule type="beginsWith" dxfId="1272" priority="220" stopIfTrue="1" operator="beginsWith" text="Untested">
      <formula>LEFT(E68,LEN("Untested"))="Untested"</formula>
    </cfRule>
    <cfRule type="notContainsBlanks" dxfId="1271" priority="221" stopIfTrue="1">
      <formula>LEN(TRIM(E68))&gt;0</formula>
    </cfRule>
  </conditionalFormatting>
  <conditionalFormatting sqref="E76:F76">
    <cfRule type="beginsWith" dxfId="1270" priority="198" stopIfTrue="1" operator="beginsWith" text="Not Applicable">
      <formula>LEFT(E76,LEN("Not Applicable"))="Not Applicable"</formula>
    </cfRule>
    <cfRule type="beginsWith" dxfId="1269" priority="199" stopIfTrue="1" operator="beginsWith" text="Waived">
      <formula>LEFT(E76,LEN("Waived"))="Waived"</formula>
    </cfRule>
    <cfRule type="beginsWith" dxfId="1268" priority="200" stopIfTrue="1" operator="beginsWith" text="Pre-Passed">
      <formula>LEFT(E76,LEN("Pre-Passed"))="Pre-Passed"</formula>
    </cfRule>
    <cfRule type="beginsWith" dxfId="1267" priority="201" stopIfTrue="1" operator="beginsWith" text="Completed">
      <formula>LEFT(E76,LEN("Completed"))="Completed"</formula>
    </cfRule>
    <cfRule type="beginsWith" dxfId="1266" priority="202" stopIfTrue="1" operator="beginsWith" text="Partial">
      <formula>LEFT(E76,LEN("Partial"))="Partial"</formula>
    </cfRule>
    <cfRule type="beginsWith" dxfId="1265" priority="203" stopIfTrue="1" operator="beginsWith" text="Missing">
      <formula>LEFT(E76,LEN("Missing"))="Missing"</formula>
    </cfRule>
    <cfRule type="beginsWith" dxfId="1264" priority="204" stopIfTrue="1" operator="beginsWith" text="Untested">
      <formula>LEFT(E76,LEN("Untested"))="Untested"</formula>
    </cfRule>
    <cfRule type="notContainsBlanks" dxfId="1263" priority="205" stopIfTrue="1">
      <formula>LEN(TRIM(E76))&gt;0</formula>
    </cfRule>
  </conditionalFormatting>
  <conditionalFormatting sqref="E84:F84">
    <cfRule type="beginsWith" dxfId="1262" priority="182" stopIfTrue="1" operator="beginsWith" text="Not Applicable">
      <formula>LEFT(E84,LEN("Not Applicable"))="Not Applicable"</formula>
    </cfRule>
    <cfRule type="beginsWith" dxfId="1261" priority="183" stopIfTrue="1" operator="beginsWith" text="Waived">
      <formula>LEFT(E84,LEN("Waived"))="Waived"</formula>
    </cfRule>
    <cfRule type="beginsWith" dxfId="1260" priority="184" stopIfTrue="1" operator="beginsWith" text="Pre-Passed">
      <formula>LEFT(E84,LEN("Pre-Passed"))="Pre-Passed"</formula>
    </cfRule>
    <cfRule type="beginsWith" dxfId="1259" priority="185" stopIfTrue="1" operator="beginsWith" text="Completed">
      <formula>LEFT(E84,LEN("Completed"))="Completed"</formula>
    </cfRule>
    <cfRule type="beginsWith" dxfId="1258" priority="186" stopIfTrue="1" operator="beginsWith" text="Partial">
      <formula>LEFT(E84,LEN("Partial"))="Partial"</formula>
    </cfRule>
    <cfRule type="beginsWith" dxfId="1257" priority="187" stopIfTrue="1" operator="beginsWith" text="Missing">
      <formula>LEFT(E84,LEN("Missing"))="Missing"</formula>
    </cfRule>
    <cfRule type="beginsWith" dxfId="1256" priority="188" stopIfTrue="1" operator="beginsWith" text="Untested">
      <formula>LEFT(E84,LEN("Untested"))="Untested"</formula>
    </cfRule>
    <cfRule type="notContainsBlanks" dxfId="1255" priority="189" stopIfTrue="1">
      <formula>LEN(TRIM(E84))&gt;0</formula>
    </cfRule>
  </conditionalFormatting>
  <conditionalFormatting sqref="E85:F88">
    <cfRule type="beginsWith" dxfId="1254" priority="174" stopIfTrue="1" operator="beginsWith" text="Not Applicable">
      <formula>LEFT(E85,LEN("Not Applicable"))="Not Applicable"</formula>
    </cfRule>
    <cfRule type="beginsWith" dxfId="1253" priority="175" stopIfTrue="1" operator="beginsWith" text="Waived">
      <formula>LEFT(E85,LEN("Waived"))="Waived"</formula>
    </cfRule>
    <cfRule type="beginsWith" dxfId="1252" priority="176" stopIfTrue="1" operator="beginsWith" text="Pre-Passed">
      <formula>LEFT(E85,LEN("Pre-Passed"))="Pre-Passed"</formula>
    </cfRule>
    <cfRule type="beginsWith" dxfId="1251" priority="177" stopIfTrue="1" operator="beginsWith" text="Completed">
      <formula>LEFT(E85,LEN("Completed"))="Completed"</formula>
    </cfRule>
    <cfRule type="beginsWith" dxfId="1250" priority="178" stopIfTrue="1" operator="beginsWith" text="Partial">
      <formula>LEFT(E85,LEN("Partial"))="Partial"</formula>
    </cfRule>
    <cfRule type="beginsWith" dxfId="1249" priority="179" stopIfTrue="1" operator="beginsWith" text="Missing">
      <formula>LEFT(E85,LEN("Missing"))="Missing"</formula>
    </cfRule>
    <cfRule type="beginsWith" dxfId="1248" priority="180" stopIfTrue="1" operator="beginsWith" text="Untested">
      <formula>LEFT(E85,LEN("Untested"))="Untested"</formula>
    </cfRule>
    <cfRule type="notContainsBlanks" dxfId="1247" priority="181" stopIfTrue="1">
      <formula>LEN(TRIM(E85))&gt;0</formula>
    </cfRule>
  </conditionalFormatting>
  <conditionalFormatting sqref="E26">
    <cfRule type="beginsWith" dxfId="1246" priority="41" stopIfTrue="1" operator="beginsWith" text="Not Applicable">
      <formula>LEFT(E26,LEN("Not Applicable"))="Not Applicable"</formula>
    </cfRule>
    <cfRule type="beginsWith" dxfId="1245" priority="42" stopIfTrue="1" operator="beginsWith" text="Waived">
      <formula>LEFT(E26,LEN("Waived"))="Waived"</formula>
    </cfRule>
    <cfRule type="beginsWith" dxfId="1244" priority="43" stopIfTrue="1" operator="beginsWith" text="Pre-Passed">
      <formula>LEFT(E26,LEN("Pre-Passed"))="Pre-Passed"</formula>
    </cfRule>
    <cfRule type="beginsWith" dxfId="1243" priority="44" stopIfTrue="1" operator="beginsWith" text="Completed">
      <formula>LEFT(E26,LEN("Completed"))="Completed"</formula>
    </cfRule>
    <cfRule type="beginsWith" dxfId="1242" priority="45" stopIfTrue="1" operator="beginsWith" text="Partial">
      <formula>LEFT(E26,LEN("Partial"))="Partial"</formula>
    </cfRule>
    <cfRule type="beginsWith" dxfId="1241" priority="46" stopIfTrue="1" operator="beginsWith" text="Missing">
      <formula>LEFT(E26,LEN("Missing"))="Missing"</formula>
    </cfRule>
    <cfRule type="beginsWith" dxfId="1240" priority="47" stopIfTrue="1" operator="beginsWith" text="Untested">
      <formula>LEFT(E26,LEN("Untested"))="Untested"</formula>
    </cfRule>
    <cfRule type="notContainsBlanks" dxfId="1239" priority="48" stopIfTrue="1">
      <formula>LEN(TRIM(E26))&gt;0</formula>
    </cfRule>
  </conditionalFormatting>
  <conditionalFormatting sqref="F18">
    <cfRule type="beginsWith" dxfId="1238" priority="49" stopIfTrue="1" operator="beginsWith" text="Not Applicable">
      <formula>LEFT(F18,LEN("Not Applicable"))="Not Applicable"</formula>
    </cfRule>
    <cfRule type="beginsWith" dxfId="1237" priority="50" stopIfTrue="1" operator="beginsWith" text="Waived">
      <formula>LEFT(F18,LEN("Waived"))="Waived"</formula>
    </cfRule>
    <cfRule type="beginsWith" dxfId="1236" priority="51" stopIfTrue="1" operator="beginsWith" text="Pre-Passed">
      <formula>LEFT(F18,LEN("Pre-Passed"))="Pre-Passed"</formula>
    </cfRule>
    <cfRule type="beginsWith" dxfId="1235" priority="52" stopIfTrue="1" operator="beginsWith" text="Completed">
      <formula>LEFT(F18,LEN("Completed"))="Completed"</formula>
    </cfRule>
    <cfRule type="beginsWith" dxfId="1234" priority="53" stopIfTrue="1" operator="beginsWith" text="Partial">
      <formula>LEFT(F18,LEN("Partial"))="Partial"</formula>
    </cfRule>
    <cfRule type="beginsWith" dxfId="1233" priority="54" stopIfTrue="1" operator="beginsWith" text="Missing">
      <formula>LEFT(F18,LEN("Missing"))="Missing"</formula>
    </cfRule>
    <cfRule type="beginsWith" dxfId="1232" priority="55" stopIfTrue="1" operator="beginsWith" text="Untested">
      <formula>LEFT(F18,LEN("Untested"))="Untested"</formula>
    </cfRule>
    <cfRule type="notContainsBlanks" dxfId="1231" priority="56" stopIfTrue="1">
      <formula>LEN(TRIM(F18))&gt;0</formula>
    </cfRule>
  </conditionalFormatting>
  <conditionalFormatting sqref="E18">
    <cfRule type="beginsWith" dxfId="1230" priority="57" stopIfTrue="1" operator="beginsWith" text="Not Applicable">
      <formula>LEFT(E18,LEN("Not Applicable"))="Not Applicable"</formula>
    </cfRule>
    <cfRule type="beginsWith" dxfId="1229" priority="58" stopIfTrue="1" operator="beginsWith" text="Waived">
      <formula>LEFT(E18,LEN("Waived"))="Waived"</formula>
    </cfRule>
    <cfRule type="beginsWith" dxfId="1228" priority="59" stopIfTrue="1" operator="beginsWith" text="Pre-Passed">
      <formula>LEFT(E18,LEN("Pre-Passed"))="Pre-Passed"</formula>
    </cfRule>
    <cfRule type="beginsWith" dxfId="1227" priority="60" stopIfTrue="1" operator="beginsWith" text="Completed">
      <formula>LEFT(E18,LEN("Completed"))="Completed"</formula>
    </cfRule>
    <cfRule type="beginsWith" dxfId="1226" priority="61" stopIfTrue="1" operator="beginsWith" text="Partial">
      <formula>LEFT(E18,LEN("Partial"))="Partial"</formula>
    </cfRule>
    <cfRule type="beginsWith" dxfId="1225" priority="62" stopIfTrue="1" operator="beginsWith" text="Missing">
      <formula>LEFT(E18,LEN("Missing"))="Missing"</formula>
    </cfRule>
    <cfRule type="beginsWith" dxfId="1224" priority="63" stopIfTrue="1" operator="beginsWith" text="Untested">
      <formula>LEFT(E18,LEN("Untested"))="Untested"</formula>
    </cfRule>
    <cfRule type="notContainsBlanks" dxfId="1223" priority="64" stopIfTrue="1">
      <formula>LEN(TRIM(E18))&gt;0</formula>
    </cfRule>
  </conditionalFormatting>
  <conditionalFormatting sqref="F10">
    <cfRule type="beginsWith" dxfId="1222" priority="65" stopIfTrue="1" operator="beginsWith" text="Not Applicable">
      <formula>LEFT(F10,LEN("Not Applicable"))="Not Applicable"</formula>
    </cfRule>
    <cfRule type="beginsWith" dxfId="1221" priority="66" stopIfTrue="1" operator="beginsWith" text="Waived">
      <formula>LEFT(F10,LEN("Waived"))="Waived"</formula>
    </cfRule>
    <cfRule type="beginsWith" dxfId="1220" priority="67" stopIfTrue="1" operator="beginsWith" text="Pre-Passed">
      <formula>LEFT(F10,LEN("Pre-Passed"))="Pre-Passed"</formula>
    </cfRule>
    <cfRule type="beginsWith" dxfId="1219" priority="68" stopIfTrue="1" operator="beginsWith" text="Completed">
      <formula>LEFT(F10,LEN("Completed"))="Completed"</formula>
    </cfRule>
    <cfRule type="beginsWith" dxfId="1218" priority="69" stopIfTrue="1" operator="beginsWith" text="Partial">
      <formula>LEFT(F10,LEN("Partial"))="Partial"</formula>
    </cfRule>
    <cfRule type="beginsWith" dxfId="1217" priority="70" stopIfTrue="1" operator="beginsWith" text="Missing">
      <formula>LEFT(F10,LEN("Missing"))="Missing"</formula>
    </cfRule>
    <cfRule type="beginsWith" dxfId="1216" priority="71" stopIfTrue="1" operator="beginsWith" text="Untested">
      <formula>LEFT(F10,LEN("Untested"))="Untested"</formula>
    </cfRule>
    <cfRule type="notContainsBlanks" dxfId="1215" priority="72" stopIfTrue="1">
      <formula>LEN(TRIM(F10))&gt;0</formula>
    </cfRule>
  </conditionalFormatting>
  <conditionalFormatting sqref="E10">
    <cfRule type="beginsWith" dxfId="1214" priority="73" stopIfTrue="1" operator="beginsWith" text="Not Applicable">
      <formula>LEFT(E10,LEN("Not Applicable"))="Not Applicable"</formula>
    </cfRule>
    <cfRule type="beginsWith" dxfId="1213" priority="74" stopIfTrue="1" operator="beginsWith" text="Waived">
      <formula>LEFT(E10,LEN("Waived"))="Waived"</formula>
    </cfRule>
    <cfRule type="beginsWith" dxfId="1212" priority="75" stopIfTrue="1" operator="beginsWith" text="Pre-Passed">
      <formula>LEFT(E10,LEN("Pre-Passed"))="Pre-Passed"</formula>
    </cfRule>
    <cfRule type="beginsWith" dxfId="1211" priority="76" stopIfTrue="1" operator="beginsWith" text="Completed">
      <formula>LEFT(E10,LEN("Completed"))="Completed"</formula>
    </cfRule>
    <cfRule type="beginsWith" dxfId="1210" priority="77" stopIfTrue="1" operator="beginsWith" text="Partial">
      <formula>LEFT(E10,LEN("Partial"))="Partial"</formula>
    </cfRule>
    <cfRule type="beginsWith" dxfId="1209" priority="78" stopIfTrue="1" operator="beginsWith" text="Missing">
      <formula>LEFT(E10,LEN("Missing"))="Missing"</formula>
    </cfRule>
    <cfRule type="beginsWith" dxfId="1208" priority="79" stopIfTrue="1" operator="beginsWith" text="Untested">
      <formula>LEFT(E10,LEN("Untested"))="Untested"</formula>
    </cfRule>
    <cfRule type="notContainsBlanks" dxfId="1207" priority="80" stopIfTrue="1">
      <formula>LEN(TRIM(E10))&gt;0</formula>
    </cfRule>
  </conditionalFormatting>
  <conditionalFormatting sqref="F26">
    <cfRule type="beginsWith" dxfId="1206" priority="33" stopIfTrue="1" operator="beginsWith" text="Not Applicable">
      <formula>LEFT(F26,LEN("Not Applicable"))="Not Applicable"</formula>
    </cfRule>
    <cfRule type="beginsWith" dxfId="1205" priority="34" stopIfTrue="1" operator="beginsWith" text="Waived">
      <formula>LEFT(F26,LEN("Waived"))="Waived"</formula>
    </cfRule>
    <cfRule type="beginsWith" dxfId="1204" priority="35" stopIfTrue="1" operator="beginsWith" text="Pre-Passed">
      <formula>LEFT(F26,LEN("Pre-Passed"))="Pre-Passed"</formula>
    </cfRule>
    <cfRule type="beginsWith" dxfId="1203" priority="36" stopIfTrue="1" operator="beginsWith" text="Completed">
      <formula>LEFT(F26,LEN("Completed"))="Completed"</formula>
    </cfRule>
    <cfRule type="beginsWith" dxfId="1202" priority="37" stopIfTrue="1" operator="beginsWith" text="Partial">
      <formula>LEFT(F26,LEN("Partial"))="Partial"</formula>
    </cfRule>
    <cfRule type="beginsWith" dxfId="1201" priority="38" stopIfTrue="1" operator="beginsWith" text="Missing">
      <formula>LEFT(F26,LEN("Missing"))="Missing"</formula>
    </cfRule>
    <cfRule type="beginsWith" dxfId="1200" priority="39" stopIfTrue="1" operator="beginsWith" text="Untested">
      <formula>LEFT(F26,LEN("Untested"))="Untested"</formula>
    </cfRule>
    <cfRule type="notContainsBlanks" dxfId="1199" priority="40" stopIfTrue="1">
      <formula>LEN(TRIM(F26))&gt;0</formula>
    </cfRule>
  </conditionalFormatting>
  <conditionalFormatting sqref="E52">
    <cfRule type="beginsWith" dxfId="1198" priority="25" stopIfTrue="1" operator="beginsWith" text="Not Applicable">
      <formula>LEFT(E52,LEN("Not Applicable"))="Not Applicable"</formula>
    </cfRule>
    <cfRule type="beginsWith" dxfId="1197" priority="26" stopIfTrue="1" operator="beginsWith" text="Waived">
      <formula>LEFT(E52,LEN("Waived"))="Waived"</formula>
    </cfRule>
    <cfRule type="beginsWith" dxfId="1196" priority="27" stopIfTrue="1" operator="beginsWith" text="Pre-Passed">
      <formula>LEFT(E52,LEN("Pre-Passed"))="Pre-Passed"</formula>
    </cfRule>
    <cfRule type="beginsWith" dxfId="1195" priority="28" stopIfTrue="1" operator="beginsWith" text="Completed">
      <formula>LEFT(E52,LEN("Completed"))="Completed"</formula>
    </cfRule>
    <cfRule type="beginsWith" dxfId="1194" priority="29" stopIfTrue="1" operator="beginsWith" text="Partial">
      <formula>LEFT(E52,LEN("Partial"))="Partial"</formula>
    </cfRule>
    <cfRule type="beginsWith" dxfId="1193" priority="30" stopIfTrue="1" operator="beginsWith" text="Missing">
      <formula>LEFT(E52,LEN("Missing"))="Missing"</formula>
    </cfRule>
    <cfRule type="beginsWith" dxfId="1192" priority="31" stopIfTrue="1" operator="beginsWith" text="Untested">
      <formula>LEFT(E52,LEN("Untested"))="Untested"</formula>
    </cfRule>
    <cfRule type="notContainsBlanks" dxfId="1191" priority="32" stopIfTrue="1">
      <formula>LEN(TRIM(E52))&gt;0</formula>
    </cfRule>
  </conditionalFormatting>
  <conditionalFormatting sqref="F52">
    <cfRule type="beginsWith" dxfId="1190" priority="17" stopIfTrue="1" operator="beginsWith" text="Not Applicable">
      <formula>LEFT(F52,LEN("Not Applicable"))="Not Applicable"</formula>
    </cfRule>
    <cfRule type="beginsWith" dxfId="1189" priority="18" stopIfTrue="1" operator="beginsWith" text="Waived">
      <formula>LEFT(F52,LEN("Waived"))="Waived"</formula>
    </cfRule>
    <cfRule type="beginsWith" dxfId="1188" priority="19" stopIfTrue="1" operator="beginsWith" text="Pre-Passed">
      <formula>LEFT(F52,LEN("Pre-Passed"))="Pre-Passed"</formula>
    </cfRule>
    <cfRule type="beginsWith" dxfId="1187" priority="20" stopIfTrue="1" operator="beginsWith" text="Completed">
      <formula>LEFT(F52,LEN("Completed"))="Completed"</formula>
    </cfRule>
    <cfRule type="beginsWith" dxfId="1186" priority="21" stopIfTrue="1" operator="beginsWith" text="Partial">
      <formula>LEFT(F52,LEN("Partial"))="Partial"</formula>
    </cfRule>
    <cfRule type="beginsWith" dxfId="1185" priority="22" stopIfTrue="1" operator="beginsWith" text="Missing">
      <formula>LEFT(F52,LEN("Missing"))="Missing"</formula>
    </cfRule>
    <cfRule type="beginsWith" dxfId="1184" priority="23" stopIfTrue="1" operator="beginsWith" text="Untested">
      <formula>LEFT(F52,LEN("Untested"))="Untested"</formula>
    </cfRule>
    <cfRule type="notContainsBlanks" dxfId="1183" priority="24" stopIfTrue="1">
      <formula>LEN(TRIM(F52))&gt;0</formula>
    </cfRule>
  </conditionalFormatting>
  <conditionalFormatting sqref="E72">
    <cfRule type="beginsWith" dxfId="1182" priority="9" stopIfTrue="1" operator="beginsWith" text="Not Applicable">
      <formula>LEFT(E72,LEN("Not Applicable"))="Not Applicable"</formula>
    </cfRule>
    <cfRule type="beginsWith" dxfId="1181" priority="10" stopIfTrue="1" operator="beginsWith" text="Waived">
      <formula>LEFT(E72,LEN("Waived"))="Waived"</formula>
    </cfRule>
    <cfRule type="beginsWith" dxfId="1180" priority="11" stopIfTrue="1" operator="beginsWith" text="Pre-Passed">
      <formula>LEFT(E72,LEN("Pre-Passed"))="Pre-Passed"</formula>
    </cfRule>
    <cfRule type="beginsWith" dxfId="1179" priority="12" stopIfTrue="1" operator="beginsWith" text="Completed">
      <formula>LEFT(E72,LEN("Completed"))="Completed"</formula>
    </cfRule>
    <cfRule type="beginsWith" dxfId="1178" priority="13" stopIfTrue="1" operator="beginsWith" text="Partial">
      <formula>LEFT(E72,LEN("Partial"))="Partial"</formula>
    </cfRule>
    <cfRule type="beginsWith" dxfId="1177" priority="14" stopIfTrue="1" operator="beginsWith" text="Missing">
      <formula>LEFT(E72,LEN("Missing"))="Missing"</formula>
    </cfRule>
    <cfRule type="beginsWith" dxfId="1176" priority="15" stopIfTrue="1" operator="beginsWith" text="Untested">
      <formula>LEFT(E72,LEN("Untested"))="Untested"</formula>
    </cfRule>
    <cfRule type="notContainsBlanks" dxfId="1175" priority="16" stopIfTrue="1">
      <formula>LEN(TRIM(E72))&gt;0</formula>
    </cfRule>
  </conditionalFormatting>
  <conditionalFormatting sqref="F72">
    <cfRule type="beginsWith" dxfId="1174" priority="1" stopIfTrue="1" operator="beginsWith" text="Not Applicable">
      <formula>LEFT(F72,LEN("Not Applicable"))="Not Applicable"</formula>
    </cfRule>
    <cfRule type="beginsWith" dxfId="1173" priority="2" stopIfTrue="1" operator="beginsWith" text="Waived">
      <formula>LEFT(F72,LEN("Waived"))="Waived"</formula>
    </cfRule>
    <cfRule type="beginsWith" dxfId="1172" priority="3" stopIfTrue="1" operator="beginsWith" text="Pre-Passed">
      <formula>LEFT(F72,LEN("Pre-Passed"))="Pre-Passed"</formula>
    </cfRule>
    <cfRule type="beginsWith" dxfId="1171" priority="4" stopIfTrue="1" operator="beginsWith" text="Completed">
      <formula>LEFT(F72,LEN("Completed"))="Completed"</formula>
    </cfRule>
    <cfRule type="beginsWith" dxfId="1170" priority="5" stopIfTrue="1" operator="beginsWith" text="Partial">
      <formula>LEFT(F72,LEN("Partial"))="Partial"</formula>
    </cfRule>
    <cfRule type="beginsWith" dxfId="1169" priority="6" stopIfTrue="1" operator="beginsWith" text="Missing">
      <formula>LEFT(F72,LEN("Missing"))="Missing"</formula>
    </cfRule>
    <cfRule type="beginsWith" dxfId="1168" priority="7" stopIfTrue="1" operator="beginsWith" text="Untested">
      <formula>LEFT(F72,LEN("Untested"))="Untested"</formula>
    </cfRule>
    <cfRule type="notContainsBlanks" dxfId="1167" priority="8" stopIfTrue="1">
      <formula>LEN(TRIM(F72))&gt;0</formula>
    </cfRule>
  </conditionalFormatting>
  <dataValidations count="2">
    <dataValidation type="list" showInputMessage="1" showErrorMessage="1" sqref="E94:F96 E103:F110 E98:F101 E19:F25 E11:F17 E27:F51 E73:F92 E53:F71">
      <formula1>"Untested, Missing, Partial, Completed, Waived, Not Applicable"</formula1>
    </dataValidation>
    <dataValidation type="list" allowBlank="1" showInputMessage="1" showErrorMessage="1" sqref="F52 F10 F18 F26 F72">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A25" sqref="A25"/>
    </sheetView>
  </sheetViews>
  <sheetFormatPr defaultColWidth="10.875" defaultRowHeight="14.1" customHeight="1"/>
  <cols>
    <col min="1" max="1" width="12" style="33" customWidth="1"/>
    <col min="2" max="2" width="26.375" style="33" customWidth="1"/>
    <col min="3" max="3" width="66" style="33" customWidth="1"/>
    <col min="4" max="4" width="24" style="33" customWidth="1"/>
    <col min="5" max="6" width="12" style="33" customWidth="1"/>
    <col min="7" max="7" width="24" style="33" customWidth="1"/>
    <col min="8" max="16384" width="10.875" style="33"/>
  </cols>
  <sheetData>
    <row r="1" spans="1:7" ht="14.1" customHeight="1" thickBot="1">
      <c r="A1" s="8" t="s">
        <v>58</v>
      </c>
      <c r="B1" s="8" t="s">
        <v>59</v>
      </c>
      <c r="C1" s="8" t="s">
        <v>687</v>
      </c>
      <c r="D1" s="8"/>
      <c r="E1" s="7" t="str">
        <f>""&amp;COUNTIF(E$10:E$176,$A$2)&amp;" "&amp;$A$2</f>
        <v>38 Untested</v>
      </c>
      <c r="F1" s="7" t="str">
        <f>""&amp;COUNTIF(F$10:F$176,$A$2)&amp;" "&amp;$A$2</f>
        <v>38 Untested</v>
      </c>
      <c r="G1" s="8" t="s">
        <v>686</v>
      </c>
    </row>
    <row r="2" spans="1:7" ht="14.1" customHeight="1" thickBot="1">
      <c r="A2" s="59" t="s">
        <v>62</v>
      </c>
      <c r="B2" s="55" t="s">
        <v>63</v>
      </c>
      <c r="C2" s="231" t="s">
        <v>689</v>
      </c>
      <c r="D2" s="232"/>
      <c r="E2" s="61">
        <f>SUMPRODUCT(($A$10:$A$176="Required")*(E$10:E$176="Missing"))+0.5*SUMPRODUCT(($A$10:$A$176="Required")*(E$10:E$176="Partial"))</f>
        <v>0</v>
      </c>
      <c r="F2" s="61">
        <f>SUMPRODUCT(($A$10:$A$176="Required")*(F$10:F$176="Missing"))+0.5*SUMPRODUCT(($A$10:$A$176="Required")*(F$10:F$176="Partial"))</f>
        <v>0</v>
      </c>
      <c r="G2" s="55" t="str">
        <f>"Required "&amp;$G$1&amp;"s "&amp;A3</f>
        <v>Required ICRs Missing</v>
      </c>
    </row>
    <row r="3" spans="1:7" ht="14.1" customHeight="1" thickBot="1">
      <c r="A3" s="59" t="s">
        <v>64</v>
      </c>
      <c r="B3" s="55" t="s">
        <v>65</v>
      </c>
      <c r="C3" s="233"/>
      <c r="D3" s="234"/>
      <c r="E3" s="61">
        <f>SUMPRODUCT(($A$10:$A$176="Basic")*(E$10:E$176="Missing"))+0.5*SUMPRODUCT(($A$10:$A$176="Basic")*(E$10:E$176="Partial"))</f>
        <v>0</v>
      </c>
      <c r="F3" s="61">
        <f>SUMPRODUCT(($A$10:$A$176="Basic")*(F$10:F$176="Missing"))+0.5*SUMPRODUCT(($A$10:$A$176="Basic")*(F$10:F$176="Partial"))</f>
        <v>0</v>
      </c>
      <c r="G3" s="55" t="str">
        <f>"Basic "&amp;$G$1&amp;"s "&amp;A3</f>
        <v>Basic ICRs Missing</v>
      </c>
    </row>
    <row r="4" spans="1:7" ht="14.1" customHeight="1" thickBot="1">
      <c r="A4" s="59" t="s">
        <v>66</v>
      </c>
      <c r="B4" s="55" t="s">
        <v>67</v>
      </c>
      <c r="C4" s="233"/>
      <c r="D4" s="234"/>
      <c r="E4" s="61">
        <f>SUMPRODUCT(($A$10:$A$176="Intermediate")*(E$10:E$176="Missing"))+0.5*SUMPRODUCT(($A$10:$A$176="Intermediate")*(E$10:E$176="Partial"))</f>
        <v>0</v>
      </c>
      <c r="F4" s="61">
        <f>SUMPRODUCT(($A$10:$A$176="Intermediate")*(F$10:F$176="Missing"))+0.5*SUMPRODUCT(($A$10:$A$176="Intermediate")*(F$10:F$176="Partial"))</f>
        <v>0</v>
      </c>
      <c r="G4" s="55" t="str">
        <f>"Intermediate "&amp;$G$1&amp;"s "&amp;A3</f>
        <v>Intermediate ICRs Missing</v>
      </c>
    </row>
    <row r="5" spans="1:7" ht="14.1" customHeight="1" thickBot="1">
      <c r="A5" s="59" t="s">
        <v>68</v>
      </c>
      <c r="B5" s="55" t="s">
        <v>69</v>
      </c>
      <c r="C5" s="233"/>
      <c r="D5" s="234"/>
      <c r="E5" s="61">
        <f>SUMPRODUCT(($A$10:$A$176="Intermediate")*(E$10:E$176="Completed"))+SUMPRODUCT(($A$10:$A$176="Intermediate")*(E$10:E$176="Pre-Passed"))+0.5*SUMPRODUCT(($A$10:$A$176="Intermediate")*(E$10:E$176="Partial"))</f>
        <v>0</v>
      </c>
      <c r="F5" s="61">
        <f>SUMPRODUCT(($A$10:$A$176="Intermediate")*(F$10:F$176="Completed"))+SUMPRODUCT(($A$10:$A$176="Intermediate")*(F$10:F$176="Pre-Passed"))+0.5*SUMPRODUCT(($A$10:$A$176="Intermediate")*(F$10:F$176="Partial"))</f>
        <v>0</v>
      </c>
      <c r="G5" s="55" t="str">
        <f>"Intermediate "&amp;$G$1&amp;"s "&amp;A5</f>
        <v>Intermediate ICRs Completed</v>
      </c>
    </row>
    <row r="6" spans="1:7" ht="14.1" customHeight="1" thickBot="1">
      <c r="A6" s="59" t="s">
        <v>70</v>
      </c>
      <c r="B6" s="55" t="s">
        <v>733</v>
      </c>
      <c r="C6" s="233"/>
      <c r="D6" s="234"/>
      <c r="E6" s="61">
        <f>SUMPRODUCT(($A$10:$A$176="Advanced")*(E$10:E$176="Missing"))+0.5*SUMPRODUCT(($A$10:$A$176="Advanced")*(E$10:E$176="Partial"))</f>
        <v>0</v>
      </c>
      <c r="F6" s="61">
        <f>SUMPRODUCT(($A$10:$A$176="Advanced")*(F$10:F$176="Missing"))+0.5*SUMPRODUCT(($A$10:$A$176="Advanced")*(F$10:F$176="Partial"))</f>
        <v>0</v>
      </c>
      <c r="G6" s="55" t="str">
        <f>"Advanced "&amp;$G$1&amp;"s "&amp;A3</f>
        <v>Advanced ICRs Missing</v>
      </c>
    </row>
    <row r="7" spans="1:7" ht="14.1" customHeight="1" thickBot="1">
      <c r="A7" s="54" t="s">
        <v>71</v>
      </c>
      <c r="B7" s="55" t="s">
        <v>72</v>
      </c>
      <c r="C7" s="233"/>
      <c r="D7" s="234"/>
      <c r="E7" s="61">
        <f>SUMPRODUCT(($A$10:$A$176="Advanced")*(E$10:E$176="Completed"))+SUMPRODUCT(($A$10:$A$176="Advanced")*(E$10:E$176="Pre-Passed"))+0.5*SUMPRODUCT(($A$10:$A$176="Advanced")*(E$10:E$176="Partial"))</f>
        <v>0</v>
      </c>
      <c r="F7" s="61">
        <f>SUMPRODUCT(($A$10:$A$176="Advanced")*(F$10:F$176="Completed"))+SUMPRODUCT(($A$10:$A$176="Advanced")*(F$10:F$176="Pre-Passed"))+0.5*SUMPRODUCT(($A$10:$A$176="Advanced")*(F$10:F$176="Partial"))</f>
        <v>0</v>
      </c>
      <c r="G7" s="55" t="str">
        <f>"Advanced "&amp;$G$1&amp;"s "&amp;A5</f>
        <v>Advanced ICRs Completed</v>
      </c>
    </row>
    <row r="8" spans="1:7" ht="14.1" customHeight="1" thickBot="1">
      <c r="A8" s="227" t="s">
        <v>734</v>
      </c>
      <c r="B8" s="228"/>
      <c r="C8" s="233"/>
      <c r="D8" s="234"/>
      <c r="E8" s="61">
        <f>SUMPRODUCT(($A$10:$A$176="Professional")*(E$10:E$176="Completed"))+SUMPRODUCT(($A$10:$A$176="Professional")*(E$10:E$176="Pre-Passed"))+0.5*SUMPRODUCT(($A$10:$A$176="Professional")*(E$10:E$176="Partial"))</f>
        <v>0</v>
      </c>
      <c r="F8" s="61">
        <f>SUMPRODUCT(($A$10:$A$176="Professional")*(F$10:F$176="Completed"))+SUMPRODUCT(($A$10:$A$176="Professional")*(F$10:F$176="Pre-Passed"))+0.5*SUMPRODUCT(($A$10:$A$176="Professional")*(F$10:F$176="Partial"))</f>
        <v>0</v>
      </c>
      <c r="G8" s="55" t="str">
        <f>"Professional "&amp;$G$1&amp;"s "&amp;A5</f>
        <v>Professional ICRs Completed</v>
      </c>
    </row>
    <row r="9" spans="1:7" ht="14.1" customHeight="1" thickBot="1">
      <c r="A9" s="229"/>
      <c r="B9" s="230"/>
      <c r="C9" s="235"/>
      <c r="D9" s="236"/>
      <c r="E9" s="61">
        <f>SUMPRODUCT(($A$10:$A$239="Exceptional")*(E$10:E$239="Completed"))+SUMPRODUCT(($A$10:$A$239="Exceptional")*(E$10:E$239="Pre-Passed"))+0.5*SUMPRODUCT(($A$10:$A$239="Exceptional")*(E$10:E$239="Partial"))</f>
        <v>0</v>
      </c>
      <c r="F9" s="61">
        <f>SUMPRODUCT(($A$10:$A$239="Exceptional")*(F$10:F$239="Completed"))+SUMPRODUCT(($A$10:$A$239="Exceptional")*(F$10:F$239="Pre-Passed"))+0.5*SUMPRODUCT(($A$10:$A$239="Exceptional")*(F$10:F$239="Partial"))</f>
        <v>0</v>
      </c>
      <c r="G9" s="55" t="str">
        <f>"Exceptional "&amp;$G$1&amp;"s "&amp;A5</f>
        <v>Exceptional ICRs Completed</v>
      </c>
    </row>
    <row r="10" spans="1:7" ht="14.1" customHeight="1" thickBot="1">
      <c r="A10" s="225" t="s">
        <v>217</v>
      </c>
      <c r="B10" s="226"/>
      <c r="C10" s="8" t="s">
        <v>73</v>
      </c>
      <c r="D10" s="8" t="s">
        <v>744</v>
      </c>
      <c r="E10" s="8" t="s">
        <v>74</v>
      </c>
      <c r="F10" s="8" t="s">
        <v>75</v>
      </c>
      <c r="G10" s="8" t="s">
        <v>745</v>
      </c>
    </row>
    <row r="11" spans="1:7" ht="26.25" thickBot="1">
      <c r="A11" s="62" t="s">
        <v>76</v>
      </c>
      <c r="B11" s="55" t="s">
        <v>218</v>
      </c>
      <c r="C11" s="55" t="s">
        <v>295</v>
      </c>
      <c r="D11" s="55"/>
      <c r="E11" s="8" t="s">
        <v>62</v>
      </c>
      <c r="F11" s="8" t="s">
        <v>62</v>
      </c>
      <c r="G11" s="55"/>
    </row>
    <row r="12" spans="1:7" ht="26.25" thickBot="1">
      <c r="A12" s="62" t="s">
        <v>76</v>
      </c>
      <c r="B12" s="55" t="s">
        <v>219</v>
      </c>
      <c r="C12" s="55" t="s">
        <v>296</v>
      </c>
      <c r="D12" s="55"/>
      <c r="E12" s="8" t="s">
        <v>62</v>
      </c>
      <c r="F12" s="8" t="s">
        <v>62</v>
      </c>
      <c r="G12" s="55"/>
    </row>
    <row r="13" spans="1:7" ht="16.5" thickBot="1">
      <c r="A13" s="63" t="s">
        <v>79</v>
      </c>
      <c r="B13" s="55" t="s">
        <v>220</v>
      </c>
      <c r="C13" s="55" t="s">
        <v>297</v>
      </c>
      <c r="D13" s="55"/>
      <c r="E13" s="8" t="s">
        <v>62</v>
      </c>
      <c r="F13" s="8" t="s">
        <v>62</v>
      </c>
      <c r="G13" s="55"/>
    </row>
    <row r="14" spans="1:7" ht="16.5" thickBot="1">
      <c r="A14" s="63" t="s">
        <v>79</v>
      </c>
      <c r="B14" s="55" t="s">
        <v>221</v>
      </c>
      <c r="C14" s="55" t="s">
        <v>298</v>
      </c>
      <c r="D14" s="55"/>
      <c r="E14" s="8" t="s">
        <v>62</v>
      </c>
      <c r="F14" s="8" t="s">
        <v>62</v>
      </c>
      <c r="G14" s="55"/>
    </row>
    <row r="15" spans="1:7" ht="26.25" thickBot="1">
      <c r="A15" s="63" t="s">
        <v>79</v>
      </c>
      <c r="B15" s="55" t="s">
        <v>222</v>
      </c>
      <c r="C15" s="55" t="s">
        <v>299</v>
      </c>
      <c r="D15" s="55"/>
      <c r="E15" s="8" t="s">
        <v>62</v>
      </c>
      <c r="F15" s="8" t="s">
        <v>62</v>
      </c>
      <c r="G15" s="55"/>
    </row>
    <row r="16" spans="1:7" ht="16.5" thickBot="1">
      <c r="A16" s="65" t="s">
        <v>93</v>
      </c>
      <c r="B16" s="55" t="s">
        <v>223</v>
      </c>
      <c r="C16" s="55" t="s">
        <v>300</v>
      </c>
      <c r="D16" s="55"/>
      <c r="E16" s="8" t="s">
        <v>62</v>
      </c>
      <c r="F16" s="8" t="s">
        <v>62</v>
      </c>
      <c r="G16" s="55"/>
    </row>
    <row r="17" spans="1:7" ht="51.75" thickBot="1">
      <c r="A17" s="65" t="s">
        <v>93</v>
      </c>
      <c r="B17" s="55" t="s">
        <v>224</v>
      </c>
      <c r="C17" s="55" t="s">
        <v>301</v>
      </c>
      <c r="D17" s="55"/>
      <c r="E17" s="8" t="s">
        <v>62</v>
      </c>
      <c r="F17" s="8" t="s">
        <v>62</v>
      </c>
      <c r="G17" s="55"/>
    </row>
    <row r="18" spans="1:7" ht="26.25" thickBot="1">
      <c r="A18" s="64" t="s">
        <v>81</v>
      </c>
      <c r="B18" s="55" t="s">
        <v>225</v>
      </c>
      <c r="C18" s="55" t="s">
        <v>302</v>
      </c>
      <c r="D18" s="55"/>
      <c r="E18" s="8" t="s">
        <v>62</v>
      </c>
      <c r="F18" s="8" t="s">
        <v>62</v>
      </c>
      <c r="G18" s="55"/>
    </row>
    <row r="19" spans="1:7" ht="39" thickBot="1">
      <c r="A19" s="64" t="s">
        <v>81</v>
      </c>
      <c r="B19" s="55" t="s">
        <v>226</v>
      </c>
      <c r="C19" s="55" t="s">
        <v>303</v>
      </c>
      <c r="D19" s="55"/>
      <c r="E19" s="8" t="s">
        <v>62</v>
      </c>
      <c r="F19" s="8" t="s">
        <v>62</v>
      </c>
      <c r="G19" s="55"/>
    </row>
    <row r="20" spans="1:7" ht="26.25" thickBot="1">
      <c r="A20" s="66" t="s">
        <v>118</v>
      </c>
      <c r="B20" s="55" t="s">
        <v>227</v>
      </c>
      <c r="C20" s="55" t="s">
        <v>304</v>
      </c>
      <c r="D20" s="55"/>
      <c r="E20" s="8" t="s">
        <v>62</v>
      </c>
      <c r="F20" s="8" t="s">
        <v>62</v>
      </c>
      <c r="G20" s="55"/>
    </row>
    <row r="21" spans="1:7" ht="16.5" thickBot="1">
      <c r="A21" s="67" t="s">
        <v>736</v>
      </c>
      <c r="B21" s="55" t="s">
        <v>228</v>
      </c>
      <c r="C21" s="55" t="s">
        <v>305</v>
      </c>
      <c r="D21" s="55"/>
      <c r="E21" s="8" t="s">
        <v>62</v>
      </c>
      <c r="F21" s="8" t="s">
        <v>62</v>
      </c>
      <c r="G21" s="55"/>
    </row>
    <row r="22" spans="1:7" ht="14.1" customHeight="1" thickBot="1">
      <c r="A22" s="225" t="s">
        <v>484</v>
      </c>
      <c r="B22" s="226"/>
      <c r="C22" s="8" t="s">
        <v>73</v>
      </c>
      <c r="D22" s="8" t="s">
        <v>744</v>
      </c>
      <c r="E22" s="8" t="s">
        <v>74</v>
      </c>
      <c r="F22" s="8" t="s">
        <v>75</v>
      </c>
      <c r="G22" s="8" t="s">
        <v>745</v>
      </c>
    </row>
    <row r="23" spans="1:7" ht="16.5" thickBot="1">
      <c r="A23" s="62" t="s">
        <v>76</v>
      </c>
      <c r="B23" s="55" t="s">
        <v>485</v>
      </c>
      <c r="C23" s="55" t="s">
        <v>486</v>
      </c>
      <c r="D23" s="55"/>
      <c r="E23" s="8" t="s">
        <v>62</v>
      </c>
      <c r="F23" s="8" t="s">
        <v>62</v>
      </c>
      <c r="G23" s="55"/>
    </row>
    <row r="24" spans="1:7" ht="26.25" thickBot="1">
      <c r="A24" s="63" t="s">
        <v>79</v>
      </c>
      <c r="B24" s="55" t="s">
        <v>487</v>
      </c>
      <c r="C24" s="55" t="s">
        <v>488</v>
      </c>
      <c r="D24" s="55"/>
      <c r="E24" s="8" t="s">
        <v>62</v>
      </c>
      <c r="F24" s="8" t="s">
        <v>62</v>
      </c>
      <c r="G24" s="55"/>
    </row>
    <row r="25" spans="1:7" ht="26.25" thickBot="1">
      <c r="A25" s="65" t="s">
        <v>93</v>
      </c>
      <c r="B25" s="55" t="s">
        <v>489</v>
      </c>
      <c r="C25" s="55" t="s">
        <v>490</v>
      </c>
      <c r="D25" s="55"/>
      <c r="E25" s="8" t="s">
        <v>62</v>
      </c>
      <c r="F25" s="8" t="s">
        <v>62</v>
      </c>
      <c r="G25" s="55"/>
    </row>
    <row r="26" spans="1:7" ht="26.25" thickBot="1">
      <c r="A26" s="64" t="s">
        <v>81</v>
      </c>
      <c r="B26" s="55" t="s">
        <v>491</v>
      </c>
      <c r="C26" s="55" t="s">
        <v>492</v>
      </c>
      <c r="D26" s="55"/>
      <c r="E26" s="8" t="s">
        <v>62</v>
      </c>
      <c r="F26" s="8" t="s">
        <v>62</v>
      </c>
      <c r="G26" s="55"/>
    </row>
    <row r="27" spans="1:7" ht="26.25" thickBot="1">
      <c r="A27" s="64" t="s">
        <v>81</v>
      </c>
      <c r="B27" s="55" t="s">
        <v>493</v>
      </c>
      <c r="C27" s="55" t="s">
        <v>688</v>
      </c>
      <c r="D27" s="55"/>
      <c r="E27" s="8" t="s">
        <v>62</v>
      </c>
      <c r="F27" s="8" t="s">
        <v>62</v>
      </c>
      <c r="G27" s="55"/>
    </row>
    <row r="28" spans="1:7" ht="26.25" thickBot="1">
      <c r="A28" s="64" t="s">
        <v>81</v>
      </c>
      <c r="B28" s="55" t="s">
        <v>839</v>
      </c>
      <c r="C28" s="55" t="s">
        <v>840</v>
      </c>
      <c r="D28" s="55"/>
      <c r="E28" s="8" t="s">
        <v>62</v>
      </c>
      <c r="F28" s="8" t="s">
        <v>62</v>
      </c>
      <c r="G28" s="55"/>
    </row>
    <row r="29" spans="1:7" ht="26.25" thickBot="1">
      <c r="A29" s="66" t="s">
        <v>118</v>
      </c>
      <c r="B29" s="55" t="s">
        <v>494</v>
      </c>
      <c r="C29" s="55" t="s">
        <v>495</v>
      </c>
      <c r="D29" s="55"/>
      <c r="E29" s="8" t="s">
        <v>62</v>
      </c>
      <c r="F29" s="8" t="s">
        <v>62</v>
      </c>
      <c r="G29" s="55"/>
    </row>
    <row r="30" spans="1:7" ht="26.25" thickBot="1">
      <c r="A30" s="66" t="s">
        <v>118</v>
      </c>
      <c r="B30" s="55" t="s">
        <v>496</v>
      </c>
      <c r="C30" s="55" t="s">
        <v>497</v>
      </c>
      <c r="D30" s="55"/>
      <c r="E30" s="8" t="s">
        <v>62</v>
      </c>
      <c r="F30" s="8" t="s">
        <v>62</v>
      </c>
      <c r="G30" s="55"/>
    </row>
    <row r="31" spans="1:7" ht="26.25" thickBot="1">
      <c r="A31" s="67" t="s">
        <v>736</v>
      </c>
      <c r="B31" s="55" t="s">
        <v>498</v>
      </c>
      <c r="C31" s="55" t="s">
        <v>499</v>
      </c>
      <c r="D31" s="55"/>
      <c r="E31" s="8" t="s">
        <v>62</v>
      </c>
      <c r="F31" s="8" t="s">
        <v>62</v>
      </c>
      <c r="G31" s="55"/>
    </row>
    <row r="32" spans="1:7" ht="14.1" customHeight="1" thickBot="1">
      <c r="A32" s="225" t="s">
        <v>500</v>
      </c>
      <c r="B32" s="226"/>
      <c r="C32" s="8" t="s">
        <v>73</v>
      </c>
      <c r="D32" s="8" t="s">
        <v>744</v>
      </c>
      <c r="E32" s="8" t="s">
        <v>74</v>
      </c>
      <c r="F32" s="8" t="s">
        <v>75</v>
      </c>
      <c r="G32" s="8" t="s">
        <v>745</v>
      </c>
    </row>
    <row r="33" spans="1:7" ht="64.5" thickBot="1">
      <c r="A33" s="62" t="s">
        <v>76</v>
      </c>
      <c r="B33" s="55" t="s">
        <v>501</v>
      </c>
      <c r="C33" s="55" t="s">
        <v>502</v>
      </c>
      <c r="D33" s="55"/>
      <c r="E33" s="8" t="s">
        <v>62</v>
      </c>
      <c r="F33" s="8" t="s">
        <v>62</v>
      </c>
      <c r="G33" s="55"/>
    </row>
    <row r="34" spans="1:7" ht="16.5" thickBot="1">
      <c r="A34" s="62" t="s">
        <v>76</v>
      </c>
      <c r="B34" s="55" t="s">
        <v>503</v>
      </c>
      <c r="C34" s="55" t="s">
        <v>504</v>
      </c>
      <c r="D34" s="55"/>
      <c r="E34" s="8" t="s">
        <v>62</v>
      </c>
      <c r="F34" s="8" t="s">
        <v>62</v>
      </c>
      <c r="G34" s="55"/>
    </row>
    <row r="35" spans="1:7" ht="26.25" thickBot="1">
      <c r="A35" s="62" t="s">
        <v>76</v>
      </c>
      <c r="B35" s="55" t="s">
        <v>505</v>
      </c>
      <c r="C35" s="55" t="s">
        <v>506</v>
      </c>
      <c r="D35" s="55"/>
      <c r="E35" s="8" t="s">
        <v>62</v>
      </c>
      <c r="F35" s="8" t="s">
        <v>62</v>
      </c>
      <c r="G35" s="55"/>
    </row>
    <row r="36" spans="1:7" ht="51.75" thickBot="1">
      <c r="A36" s="63" t="s">
        <v>79</v>
      </c>
      <c r="B36" s="55" t="s">
        <v>507</v>
      </c>
      <c r="C36" s="55" t="s">
        <v>508</v>
      </c>
      <c r="D36" s="55"/>
      <c r="E36" s="8" t="s">
        <v>62</v>
      </c>
      <c r="F36" s="8" t="s">
        <v>62</v>
      </c>
      <c r="G36" s="55"/>
    </row>
    <row r="37" spans="1:7" s="24" customFormat="1" ht="51.75" thickBot="1">
      <c r="A37" s="63" t="s">
        <v>79</v>
      </c>
      <c r="B37" s="55" t="s">
        <v>509</v>
      </c>
      <c r="C37" s="55" t="s">
        <v>510</v>
      </c>
      <c r="D37" s="55"/>
      <c r="E37" s="8" t="s">
        <v>62</v>
      </c>
      <c r="F37" s="8" t="s">
        <v>62</v>
      </c>
      <c r="G37" s="55"/>
    </row>
    <row r="38" spans="1:7" s="24" customFormat="1" ht="39" thickBot="1">
      <c r="A38" s="64" t="s">
        <v>81</v>
      </c>
      <c r="B38" s="55" t="s">
        <v>511</v>
      </c>
      <c r="C38" s="55" t="s">
        <v>512</v>
      </c>
      <c r="D38" s="55"/>
      <c r="E38" s="8" t="s">
        <v>62</v>
      </c>
      <c r="F38" s="8" t="s">
        <v>62</v>
      </c>
      <c r="G38" s="55"/>
    </row>
    <row r="39" spans="1:7" s="24" customFormat="1" ht="26.25" thickBot="1">
      <c r="A39" s="64" t="s">
        <v>81</v>
      </c>
      <c r="B39" s="55" t="s">
        <v>513</v>
      </c>
      <c r="C39" s="55" t="s">
        <v>514</v>
      </c>
      <c r="D39" s="55"/>
      <c r="E39" s="8" t="s">
        <v>62</v>
      </c>
      <c r="F39" s="8" t="s">
        <v>62</v>
      </c>
      <c r="G39" s="55"/>
    </row>
    <row r="40" spans="1:7" s="24" customFormat="1" ht="26.25" thickBot="1">
      <c r="A40" s="66" t="s">
        <v>118</v>
      </c>
      <c r="B40" s="55" t="s">
        <v>515</v>
      </c>
      <c r="C40" s="55" t="s">
        <v>516</v>
      </c>
      <c r="D40" s="55"/>
      <c r="E40" s="8" t="s">
        <v>62</v>
      </c>
      <c r="F40" s="8" t="s">
        <v>62</v>
      </c>
      <c r="G40" s="55"/>
    </row>
    <row r="41" spans="1:7" s="24" customFormat="1" ht="16.5" thickBot="1">
      <c r="A41" s="66" t="s">
        <v>118</v>
      </c>
      <c r="B41" s="55" t="s">
        <v>517</v>
      </c>
      <c r="C41" s="55" t="s">
        <v>518</v>
      </c>
      <c r="D41" s="55"/>
      <c r="E41" s="8" t="s">
        <v>62</v>
      </c>
      <c r="F41" s="8" t="s">
        <v>62</v>
      </c>
      <c r="G41" s="55"/>
    </row>
    <row r="42" spans="1:7" s="24" customFormat="1" ht="26.25" thickBot="1">
      <c r="A42" s="67" t="s">
        <v>736</v>
      </c>
      <c r="B42" s="55" t="s">
        <v>519</v>
      </c>
      <c r="C42" s="55" t="s">
        <v>520</v>
      </c>
      <c r="D42" s="55"/>
      <c r="E42" s="8" t="s">
        <v>62</v>
      </c>
      <c r="F42" s="8" t="s">
        <v>62</v>
      </c>
      <c r="G42" s="55"/>
    </row>
    <row r="43" spans="1:7" ht="14.1" customHeight="1" thickBot="1">
      <c r="A43" s="225" t="s">
        <v>609</v>
      </c>
      <c r="B43" s="226"/>
      <c r="C43" s="8" t="s">
        <v>73</v>
      </c>
      <c r="D43" s="8" t="s">
        <v>744</v>
      </c>
      <c r="E43" s="8" t="s">
        <v>74</v>
      </c>
      <c r="F43" s="8" t="s">
        <v>75</v>
      </c>
      <c r="G43" s="8" t="s">
        <v>745</v>
      </c>
    </row>
    <row r="44" spans="1:7" ht="39" thickBot="1">
      <c r="A44" s="62" t="s">
        <v>76</v>
      </c>
      <c r="B44" s="55" t="s">
        <v>610</v>
      </c>
      <c r="C44" s="55" t="s">
        <v>611</v>
      </c>
      <c r="D44" s="55"/>
      <c r="E44" s="8" t="s">
        <v>62</v>
      </c>
      <c r="F44" s="8" t="s">
        <v>62</v>
      </c>
      <c r="G44" s="55"/>
    </row>
    <row r="45" spans="1:7" ht="26.25" thickBot="1">
      <c r="A45" s="63" t="s">
        <v>79</v>
      </c>
      <c r="B45" s="55" t="s">
        <v>612</v>
      </c>
      <c r="C45" s="55" t="s">
        <v>613</v>
      </c>
      <c r="D45" s="55"/>
      <c r="E45" s="8" t="s">
        <v>62</v>
      </c>
      <c r="F45" s="8" t="s">
        <v>62</v>
      </c>
      <c r="G45" s="55"/>
    </row>
    <row r="46" spans="1:7" ht="26.25" thickBot="1">
      <c r="A46" s="63" t="s">
        <v>79</v>
      </c>
      <c r="B46" s="55" t="s">
        <v>614</v>
      </c>
      <c r="C46" s="55" t="s">
        <v>615</v>
      </c>
      <c r="D46" s="55"/>
      <c r="E46" s="8" t="s">
        <v>62</v>
      </c>
      <c r="F46" s="8" t="s">
        <v>62</v>
      </c>
      <c r="G46" s="55"/>
    </row>
    <row r="47" spans="1:7" ht="39" thickBot="1">
      <c r="A47" s="65" t="s">
        <v>93</v>
      </c>
      <c r="B47" s="55" t="s">
        <v>616</v>
      </c>
      <c r="C47" s="55" t="s">
        <v>617</v>
      </c>
      <c r="D47" s="55"/>
      <c r="E47" s="8" t="s">
        <v>62</v>
      </c>
      <c r="F47" s="8" t="s">
        <v>62</v>
      </c>
      <c r="G47" s="55"/>
    </row>
    <row r="48" spans="1:7" ht="14.1" customHeight="1" thickBot="1">
      <c r="A48" s="64" t="s">
        <v>81</v>
      </c>
      <c r="B48" s="55" t="s">
        <v>618</v>
      </c>
      <c r="C48" s="55" t="s">
        <v>619</v>
      </c>
      <c r="D48" s="55"/>
      <c r="E48" s="8" t="s">
        <v>62</v>
      </c>
      <c r="F48" s="8" t="s">
        <v>62</v>
      </c>
      <c r="G48" s="55"/>
    </row>
    <row r="49" spans="1:7" ht="26.25" thickBot="1">
      <c r="A49" s="66" t="s">
        <v>118</v>
      </c>
      <c r="B49" s="55" t="s">
        <v>620</v>
      </c>
      <c r="C49" s="55" t="s">
        <v>621</v>
      </c>
      <c r="D49" s="55"/>
      <c r="E49" s="8" t="s">
        <v>62</v>
      </c>
      <c r="F49" s="8" t="s">
        <v>62</v>
      </c>
      <c r="G49" s="55"/>
    </row>
    <row r="50" spans="1:7" ht="16.5" thickBot="1">
      <c r="A50" s="66" t="s">
        <v>118</v>
      </c>
      <c r="B50" s="55" t="s">
        <v>622</v>
      </c>
      <c r="C50" s="55" t="s">
        <v>623</v>
      </c>
      <c r="D50" s="55"/>
      <c r="E50" s="8" t="s">
        <v>62</v>
      </c>
      <c r="F50" s="8" t="s">
        <v>62</v>
      </c>
      <c r="G50" s="55"/>
    </row>
    <row r="51" spans="1:7" ht="26.25" thickBot="1">
      <c r="A51" s="67" t="s">
        <v>736</v>
      </c>
      <c r="B51" s="55" t="s">
        <v>624</v>
      </c>
      <c r="C51" s="55" t="s">
        <v>625</v>
      </c>
      <c r="D51" s="55"/>
      <c r="E51" s="8" t="s">
        <v>62</v>
      </c>
      <c r="F51" s="8" t="s">
        <v>62</v>
      </c>
      <c r="G51" s="55"/>
    </row>
    <row r="52" spans="1:7" s="24" customFormat="1" ht="15.75"/>
  </sheetData>
  <mergeCells count="6">
    <mergeCell ref="C2:D9"/>
    <mergeCell ref="A43:B43"/>
    <mergeCell ref="A22:B22"/>
    <mergeCell ref="A32:B32"/>
    <mergeCell ref="A10:B10"/>
    <mergeCell ref="A8:B9"/>
  </mergeCells>
  <conditionalFormatting sqref="E11:F21 E23:F26 E28:F31 E33:F42 E44:F249">
    <cfRule type="beginsWith" dxfId="1166" priority="135" stopIfTrue="1" operator="beginsWith" text="Not Applicable">
      <formula>LEFT(E11,LEN("Not Applicable"))="Not Applicable"</formula>
    </cfRule>
    <cfRule type="beginsWith" dxfId="1165" priority="136" stopIfTrue="1" operator="beginsWith" text="Waived">
      <formula>LEFT(E11,LEN("Waived"))="Waived"</formula>
    </cfRule>
    <cfRule type="beginsWith" dxfId="1164" priority="137" stopIfTrue="1" operator="beginsWith" text="Pre-Passed">
      <formula>LEFT(E11,LEN("Pre-Passed"))="Pre-Passed"</formula>
    </cfRule>
    <cfRule type="beginsWith" dxfId="1163" priority="138" stopIfTrue="1" operator="beginsWith" text="Completed">
      <formula>LEFT(E11,LEN("Completed"))="Completed"</formula>
    </cfRule>
    <cfRule type="beginsWith" dxfId="1162" priority="139" stopIfTrue="1" operator="beginsWith" text="Partial">
      <formula>LEFT(E11,LEN("Partial"))="Partial"</formula>
    </cfRule>
    <cfRule type="beginsWith" dxfId="1161" priority="140" stopIfTrue="1" operator="beginsWith" text="Missing">
      <formula>LEFT(E11,LEN("Missing"))="Missing"</formula>
    </cfRule>
    <cfRule type="beginsWith" dxfId="1160" priority="141" stopIfTrue="1" operator="beginsWith" text="Untested">
      <formula>LEFT(E11,LEN("Untested"))="Untested"</formula>
    </cfRule>
  </conditionalFormatting>
  <conditionalFormatting sqref="A10:A26 A28:A249">
    <cfRule type="beginsWith" dxfId="1159" priority="142" stopIfTrue="1" operator="beginsWith" text="Exceptional">
      <formula>LEFT(A10,LEN("Exceptional"))="Exceptional"</formula>
    </cfRule>
    <cfRule type="beginsWith" dxfId="1158" priority="143" stopIfTrue="1" operator="beginsWith" text="Professional">
      <formula>LEFT(A10,LEN("Professional"))="Professional"</formula>
    </cfRule>
    <cfRule type="beginsWith" dxfId="1157" priority="144" stopIfTrue="1" operator="beginsWith" text="Advanced">
      <formula>LEFT(A10,LEN("Advanced"))="Advanced"</formula>
    </cfRule>
    <cfRule type="beginsWith" dxfId="1156" priority="145" stopIfTrue="1" operator="beginsWith" text="Intermediate">
      <formula>LEFT(A10,LEN("Intermediate"))="Intermediate"</formula>
    </cfRule>
    <cfRule type="beginsWith" dxfId="1155" priority="146" stopIfTrue="1" operator="beginsWith" text="Basic">
      <formula>LEFT(A10,LEN("Basic"))="Basic"</formula>
    </cfRule>
    <cfRule type="beginsWith" dxfId="1154" priority="147" stopIfTrue="1" operator="beginsWith" text="Required">
      <formula>LEFT(A10,LEN("Required"))="Required"</formula>
    </cfRule>
    <cfRule type="notContainsBlanks" dxfId="1153" priority="149" stopIfTrue="1">
      <formula>LEN(TRIM(A10))&gt;0</formula>
    </cfRule>
  </conditionalFormatting>
  <conditionalFormatting sqref="E32">
    <cfRule type="beginsWith" dxfId="1152" priority="39" stopIfTrue="1" operator="beginsWith" text="Not Applicable">
      <formula>LEFT(E32,LEN("Not Applicable"))="Not Applicable"</formula>
    </cfRule>
    <cfRule type="beginsWith" dxfId="1151" priority="40" stopIfTrue="1" operator="beginsWith" text="Waived">
      <formula>LEFT(E32,LEN("Waived"))="Waived"</formula>
    </cfRule>
    <cfRule type="beginsWith" dxfId="1150" priority="41" stopIfTrue="1" operator="beginsWith" text="Pre-Passed">
      <formula>LEFT(E32,LEN("Pre-Passed"))="Pre-Passed"</formula>
    </cfRule>
    <cfRule type="beginsWith" dxfId="1149" priority="42" stopIfTrue="1" operator="beginsWith" text="Completed">
      <formula>LEFT(E32,LEN("Completed"))="Completed"</formula>
    </cfRule>
    <cfRule type="beginsWith" dxfId="1148" priority="43" stopIfTrue="1" operator="beginsWith" text="Partial">
      <formula>LEFT(E32,LEN("Partial"))="Partial"</formula>
    </cfRule>
    <cfRule type="beginsWith" dxfId="1147" priority="44" stopIfTrue="1" operator="beginsWith" text="Missing">
      <formula>LEFT(E32,LEN("Missing"))="Missing"</formula>
    </cfRule>
    <cfRule type="beginsWith" dxfId="1146" priority="45" stopIfTrue="1" operator="beginsWith" text="Untested">
      <formula>LEFT(E32,LEN("Untested"))="Untested"</formula>
    </cfRule>
    <cfRule type="notContainsBlanks" dxfId="1145" priority="46" stopIfTrue="1">
      <formula>LEN(TRIM(E32))&gt;0</formula>
    </cfRule>
  </conditionalFormatting>
  <conditionalFormatting sqref="F22">
    <cfRule type="beginsWith" dxfId="1144" priority="47" stopIfTrue="1" operator="beginsWith" text="Not Applicable">
      <formula>LEFT(F22,LEN("Not Applicable"))="Not Applicable"</formula>
    </cfRule>
    <cfRule type="beginsWith" dxfId="1143" priority="48" stopIfTrue="1" operator="beginsWith" text="Waived">
      <formula>LEFT(F22,LEN("Waived"))="Waived"</formula>
    </cfRule>
    <cfRule type="beginsWith" dxfId="1142" priority="49" stopIfTrue="1" operator="beginsWith" text="Pre-Passed">
      <formula>LEFT(F22,LEN("Pre-Passed"))="Pre-Passed"</formula>
    </cfRule>
    <cfRule type="beginsWith" dxfId="1141" priority="50" stopIfTrue="1" operator="beginsWith" text="Completed">
      <formula>LEFT(F22,LEN("Completed"))="Completed"</formula>
    </cfRule>
    <cfRule type="beginsWith" dxfId="1140" priority="51" stopIfTrue="1" operator="beginsWith" text="Partial">
      <formula>LEFT(F22,LEN("Partial"))="Partial"</formula>
    </cfRule>
    <cfRule type="beginsWith" dxfId="1139" priority="52" stopIfTrue="1" operator="beginsWith" text="Missing">
      <formula>LEFT(F22,LEN("Missing"))="Missing"</formula>
    </cfRule>
    <cfRule type="beginsWith" dxfId="1138" priority="53" stopIfTrue="1" operator="beginsWith" text="Untested">
      <formula>LEFT(F22,LEN("Untested"))="Untested"</formula>
    </cfRule>
    <cfRule type="notContainsBlanks" dxfId="1137" priority="54" stopIfTrue="1">
      <formula>LEN(TRIM(F22))&gt;0</formula>
    </cfRule>
  </conditionalFormatting>
  <conditionalFormatting sqref="E22">
    <cfRule type="beginsWith" dxfId="1136" priority="55" stopIfTrue="1" operator="beginsWith" text="Not Applicable">
      <formula>LEFT(E22,LEN("Not Applicable"))="Not Applicable"</formula>
    </cfRule>
    <cfRule type="beginsWith" dxfId="1135" priority="56" stopIfTrue="1" operator="beginsWith" text="Waived">
      <formula>LEFT(E22,LEN("Waived"))="Waived"</formula>
    </cfRule>
    <cfRule type="beginsWith" dxfId="1134" priority="57" stopIfTrue="1" operator="beginsWith" text="Pre-Passed">
      <formula>LEFT(E22,LEN("Pre-Passed"))="Pre-Passed"</formula>
    </cfRule>
    <cfRule type="beginsWith" dxfId="1133" priority="58" stopIfTrue="1" operator="beginsWith" text="Completed">
      <formula>LEFT(E22,LEN("Completed"))="Completed"</formula>
    </cfRule>
    <cfRule type="beginsWith" dxfId="1132" priority="59" stopIfTrue="1" operator="beginsWith" text="Partial">
      <formula>LEFT(E22,LEN("Partial"))="Partial"</formula>
    </cfRule>
    <cfRule type="beginsWith" dxfId="1131" priority="60" stopIfTrue="1" operator="beginsWith" text="Missing">
      <formula>LEFT(E22,LEN("Missing"))="Missing"</formula>
    </cfRule>
    <cfRule type="beginsWith" dxfId="1130" priority="61" stopIfTrue="1" operator="beginsWith" text="Untested">
      <formula>LEFT(E22,LEN("Untested"))="Untested"</formula>
    </cfRule>
    <cfRule type="notContainsBlanks" dxfId="1129" priority="62" stopIfTrue="1">
      <formula>LEN(TRIM(E22))&gt;0</formula>
    </cfRule>
  </conditionalFormatting>
  <conditionalFormatting sqref="F10">
    <cfRule type="beginsWith" dxfId="1128" priority="63" stopIfTrue="1" operator="beginsWith" text="Not Applicable">
      <formula>LEFT(F10,LEN("Not Applicable"))="Not Applicable"</formula>
    </cfRule>
    <cfRule type="beginsWith" dxfId="1127" priority="64" stopIfTrue="1" operator="beginsWith" text="Waived">
      <formula>LEFT(F10,LEN("Waived"))="Waived"</formula>
    </cfRule>
    <cfRule type="beginsWith" dxfId="1126" priority="65" stopIfTrue="1" operator="beginsWith" text="Pre-Passed">
      <formula>LEFT(F10,LEN("Pre-Passed"))="Pre-Passed"</formula>
    </cfRule>
    <cfRule type="beginsWith" dxfId="1125" priority="66" stopIfTrue="1" operator="beginsWith" text="Completed">
      <formula>LEFT(F10,LEN("Completed"))="Completed"</formula>
    </cfRule>
    <cfRule type="beginsWith" dxfId="1124" priority="67" stopIfTrue="1" operator="beginsWith" text="Partial">
      <formula>LEFT(F10,LEN("Partial"))="Partial"</formula>
    </cfRule>
    <cfRule type="beginsWith" dxfId="1123" priority="68" stopIfTrue="1" operator="beginsWith" text="Missing">
      <formula>LEFT(F10,LEN("Missing"))="Missing"</formula>
    </cfRule>
    <cfRule type="beginsWith" dxfId="1122" priority="69" stopIfTrue="1" operator="beginsWith" text="Untested">
      <formula>LEFT(F10,LEN("Untested"))="Untested"</formula>
    </cfRule>
    <cfRule type="notContainsBlanks" dxfId="1121" priority="70" stopIfTrue="1">
      <formula>LEN(TRIM(F10))&gt;0</formula>
    </cfRule>
  </conditionalFormatting>
  <conditionalFormatting sqref="E10">
    <cfRule type="beginsWith" dxfId="1120" priority="71" stopIfTrue="1" operator="beginsWith" text="Not Applicable">
      <formula>LEFT(E10,LEN("Not Applicable"))="Not Applicable"</formula>
    </cfRule>
    <cfRule type="beginsWith" dxfId="1119" priority="72" stopIfTrue="1" operator="beginsWith" text="Waived">
      <formula>LEFT(E10,LEN("Waived"))="Waived"</formula>
    </cfRule>
    <cfRule type="beginsWith" dxfId="1118" priority="73" stopIfTrue="1" operator="beginsWith" text="Pre-Passed">
      <formula>LEFT(E10,LEN("Pre-Passed"))="Pre-Passed"</formula>
    </cfRule>
    <cfRule type="beginsWith" dxfId="1117" priority="74" stopIfTrue="1" operator="beginsWith" text="Completed">
      <formula>LEFT(E10,LEN("Completed"))="Completed"</formula>
    </cfRule>
    <cfRule type="beginsWith" dxfId="1116" priority="75" stopIfTrue="1" operator="beginsWith" text="Partial">
      <formula>LEFT(E10,LEN("Partial"))="Partial"</formula>
    </cfRule>
    <cfRule type="beginsWith" dxfId="1115" priority="76" stopIfTrue="1" operator="beginsWith" text="Missing">
      <formula>LEFT(E10,LEN("Missing"))="Missing"</formula>
    </cfRule>
    <cfRule type="beginsWith" dxfId="1114" priority="77" stopIfTrue="1" operator="beginsWith" text="Untested">
      <formula>LEFT(E10,LEN("Untested"))="Untested"</formula>
    </cfRule>
    <cfRule type="notContainsBlanks" dxfId="1113" priority="78" stopIfTrue="1">
      <formula>LEN(TRIM(E10))&gt;0</formula>
    </cfRule>
  </conditionalFormatting>
  <conditionalFormatting sqref="F32">
    <cfRule type="beginsWith" dxfId="1112" priority="31" stopIfTrue="1" operator="beginsWith" text="Not Applicable">
      <formula>LEFT(F32,LEN("Not Applicable"))="Not Applicable"</formula>
    </cfRule>
    <cfRule type="beginsWith" dxfId="1111" priority="32" stopIfTrue="1" operator="beginsWith" text="Waived">
      <formula>LEFT(F32,LEN("Waived"))="Waived"</formula>
    </cfRule>
    <cfRule type="beginsWith" dxfId="1110" priority="33" stopIfTrue="1" operator="beginsWith" text="Pre-Passed">
      <formula>LEFT(F32,LEN("Pre-Passed"))="Pre-Passed"</formula>
    </cfRule>
    <cfRule type="beginsWith" dxfId="1109" priority="34" stopIfTrue="1" operator="beginsWith" text="Completed">
      <formula>LEFT(F32,LEN("Completed"))="Completed"</formula>
    </cfRule>
    <cfRule type="beginsWith" dxfId="1108" priority="35" stopIfTrue="1" operator="beginsWith" text="Partial">
      <formula>LEFT(F32,LEN("Partial"))="Partial"</formula>
    </cfRule>
    <cfRule type="beginsWith" dxfId="1107" priority="36" stopIfTrue="1" operator="beginsWith" text="Missing">
      <formula>LEFT(F32,LEN("Missing"))="Missing"</formula>
    </cfRule>
    <cfRule type="beginsWith" dxfId="1106" priority="37" stopIfTrue="1" operator="beginsWith" text="Untested">
      <formula>LEFT(F32,LEN("Untested"))="Untested"</formula>
    </cfRule>
    <cfRule type="notContainsBlanks" dxfId="1105" priority="38" stopIfTrue="1">
      <formula>LEN(TRIM(F32))&gt;0</formula>
    </cfRule>
  </conditionalFormatting>
  <conditionalFormatting sqref="F43">
    <cfRule type="beginsWith" dxfId="1104" priority="15" stopIfTrue="1" operator="beginsWith" text="Not Applicable">
      <formula>LEFT(F43,LEN("Not Applicable"))="Not Applicable"</formula>
    </cfRule>
    <cfRule type="beginsWith" dxfId="1103" priority="16" stopIfTrue="1" operator="beginsWith" text="Waived">
      <formula>LEFT(F43,LEN("Waived"))="Waived"</formula>
    </cfRule>
    <cfRule type="beginsWith" dxfId="1102" priority="17" stopIfTrue="1" operator="beginsWith" text="Pre-Passed">
      <formula>LEFT(F43,LEN("Pre-Passed"))="Pre-Passed"</formula>
    </cfRule>
    <cfRule type="beginsWith" dxfId="1101" priority="18" stopIfTrue="1" operator="beginsWith" text="Completed">
      <formula>LEFT(F43,LEN("Completed"))="Completed"</formula>
    </cfRule>
    <cfRule type="beginsWith" dxfId="1100" priority="19" stopIfTrue="1" operator="beginsWith" text="Partial">
      <formula>LEFT(F43,LEN("Partial"))="Partial"</formula>
    </cfRule>
    <cfRule type="beginsWith" dxfId="1099" priority="20" stopIfTrue="1" operator="beginsWith" text="Missing">
      <formula>LEFT(F43,LEN("Missing"))="Missing"</formula>
    </cfRule>
    <cfRule type="beginsWith" dxfId="1098" priority="21" stopIfTrue="1" operator="beginsWith" text="Untested">
      <formula>LEFT(F43,LEN("Untested"))="Untested"</formula>
    </cfRule>
    <cfRule type="notContainsBlanks" dxfId="1097" priority="22" stopIfTrue="1">
      <formula>LEN(TRIM(F43))&gt;0</formula>
    </cfRule>
  </conditionalFormatting>
  <conditionalFormatting sqref="E43">
    <cfRule type="beginsWith" dxfId="1096" priority="23" stopIfTrue="1" operator="beginsWith" text="Not Applicable">
      <formula>LEFT(E43,LEN("Not Applicable"))="Not Applicable"</formula>
    </cfRule>
    <cfRule type="beginsWith" dxfId="1095" priority="24" stopIfTrue="1" operator="beginsWith" text="Waived">
      <formula>LEFT(E43,LEN("Waived"))="Waived"</formula>
    </cfRule>
    <cfRule type="beginsWith" dxfId="1094" priority="25" stopIfTrue="1" operator="beginsWith" text="Pre-Passed">
      <formula>LEFT(E43,LEN("Pre-Passed"))="Pre-Passed"</formula>
    </cfRule>
    <cfRule type="beginsWith" dxfId="1093" priority="26" stopIfTrue="1" operator="beginsWith" text="Completed">
      <formula>LEFT(E43,LEN("Completed"))="Completed"</formula>
    </cfRule>
    <cfRule type="beginsWith" dxfId="1092" priority="27" stopIfTrue="1" operator="beginsWith" text="Partial">
      <formula>LEFT(E43,LEN("Partial"))="Partial"</formula>
    </cfRule>
    <cfRule type="beginsWith" dxfId="1091" priority="28" stopIfTrue="1" operator="beginsWith" text="Missing">
      <formula>LEFT(E43,LEN("Missing"))="Missing"</formula>
    </cfRule>
    <cfRule type="beginsWith" dxfId="1090" priority="29" stopIfTrue="1" operator="beginsWith" text="Untested">
      <formula>LEFT(E43,LEN("Untested"))="Untested"</formula>
    </cfRule>
    <cfRule type="notContainsBlanks" dxfId="1089" priority="30" stopIfTrue="1">
      <formula>LEN(TRIM(E43))&gt;0</formula>
    </cfRule>
  </conditionalFormatting>
  <conditionalFormatting sqref="E27:F27">
    <cfRule type="beginsWith" dxfId="1088" priority="1" stopIfTrue="1" operator="beginsWith" text="Not Applicable">
      <formula>LEFT(E27,LEN("Not Applicable"))="Not Applicable"</formula>
    </cfRule>
    <cfRule type="beginsWith" dxfId="1087" priority="2" stopIfTrue="1" operator="beginsWith" text="Waived">
      <formula>LEFT(E27,LEN("Waived"))="Waived"</formula>
    </cfRule>
    <cfRule type="beginsWith" dxfId="1086" priority="3" stopIfTrue="1" operator="beginsWith" text="Pre-Passed">
      <formula>LEFT(E27,LEN("Pre-Passed"))="Pre-Passed"</formula>
    </cfRule>
    <cfRule type="beginsWith" dxfId="1085" priority="4" stopIfTrue="1" operator="beginsWith" text="Completed">
      <formula>LEFT(E27,LEN("Completed"))="Completed"</formula>
    </cfRule>
    <cfRule type="beginsWith" dxfId="1084" priority="5" stopIfTrue="1" operator="beginsWith" text="Partial">
      <formula>LEFT(E27,LEN("Partial"))="Partial"</formula>
    </cfRule>
    <cfRule type="beginsWith" dxfId="1083" priority="6" stopIfTrue="1" operator="beginsWith" text="Missing">
      <formula>LEFT(E27,LEN("Missing"))="Missing"</formula>
    </cfRule>
    <cfRule type="beginsWith" dxfId="1082" priority="7" stopIfTrue="1" operator="beginsWith" text="Untested">
      <formula>LEFT(E27,LEN("Untested"))="Untested"</formula>
    </cfRule>
  </conditionalFormatting>
  <conditionalFormatting sqref="A27">
    <cfRule type="beginsWith" dxfId="1081" priority="8" stopIfTrue="1" operator="beginsWith" text="Exceptional">
      <formula>LEFT(A27,LEN("Exceptional"))="Exceptional"</formula>
    </cfRule>
    <cfRule type="beginsWith" dxfId="1080" priority="9" stopIfTrue="1" operator="beginsWith" text="Professional">
      <formula>LEFT(A27,LEN("Professional"))="Professional"</formula>
    </cfRule>
    <cfRule type="beginsWith" dxfId="1079" priority="10" stopIfTrue="1" operator="beginsWith" text="Advanced">
      <formula>LEFT(A27,LEN("Advanced"))="Advanced"</formula>
    </cfRule>
    <cfRule type="beginsWith" dxfId="1078" priority="11" stopIfTrue="1" operator="beginsWith" text="Intermediate">
      <formula>LEFT(A27,LEN("Intermediate"))="Intermediate"</formula>
    </cfRule>
    <cfRule type="beginsWith" dxfId="1077" priority="12" stopIfTrue="1" operator="beginsWith" text="Basic">
      <formula>LEFT(A27,LEN("Basic"))="Basic"</formula>
    </cfRule>
    <cfRule type="beginsWith" dxfId="1076" priority="13" stopIfTrue="1" operator="beginsWith" text="Required">
      <formula>LEFT(A27,LEN("Required"))="Required"</formula>
    </cfRule>
    <cfRule type="notContainsBlanks" dxfId="1075" priority="14" stopIfTrue="1">
      <formula>LEN(TRIM(A27))&gt;0</formula>
    </cfRule>
  </conditionalFormatting>
  <dataValidations disablePrompts="1" count="2">
    <dataValidation type="list" showInputMessage="1" showErrorMessage="1" sqref="E11:F21 E23:F31 E33:F42 E44:F52">
      <formula1>"Untested, Missing, Partial, Completed, Waived, Not Applicable"</formula1>
    </dataValidation>
    <dataValidation type="list" allowBlank="1" showInputMessage="1" showErrorMessage="1" sqref="F32 F10 F22 F43">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opLeftCell="A7" workbookViewId="0">
      <selection activeCell="B15" sqref="B15"/>
    </sheetView>
  </sheetViews>
  <sheetFormatPr defaultColWidth="10.875" defaultRowHeight="14.1" customHeight="1"/>
  <cols>
    <col min="1" max="1" width="12" style="33" customWidth="1"/>
    <col min="2" max="2" width="26.375" style="33" customWidth="1"/>
    <col min="3" max="3" width="66" style="33" customWidth="1"/>
    <col min="4" max="4" width="24" style="33" customWidth="1"/>
    <col min="5" max="6" width="12" style="33" customWidth="1"/>
    <col min="7" max="7" width="24" style="33" customWidth="1"/>
    <col min="8" max="16384" width="10.875" style="33"/>
  </cols>
  <sheetData>
    <row r="1" spans="1:7" ht="14.1" customHeight="1" thickBot="1">
      <c r="A1" s="8" t="s">
        <v>58</v>
      </c>
      <c r="B1" s="8" t="s">
        <v>59</v>
      </c>
      <c r="C1" s="8" t="s">
        <v>355</v>
      </c>
      <c r="D1" s="8"/>
      <c r="E1" s="7" t="str">
        <f>""&amp;COUNTIF(E$10:E$249,$A$2)&amp;" "&amp;$A$2</f>
        <v>41 Untested</v>
      </c>
      <c r="F1" s="7" t="str">
        <f>""&amp;COUNTIF(F$10:F$249,$A$2)&amp;" "&amp;$A$2</f>
        <v>41 Untested</v>
      </c>
      <c r="G1" s="8" t="s">
        <v>353</v>
      </c>
    </row>
    <row r="2" spans="1:7" ht="14.1" customHeight="1" thickBot="1">
      <c r="A2" s="59" t="s">
        <v>62</v>
      </c>
      <c r="B2" s="55" t="s">
        <v>63</v>
      </c>
      <c r="C2" s="231" t="s">
        <v>356</v>
      </c>
      <c r="D2" s="232"/>
      <c r="E2" s="61">
        <f>SUMPRODUCT(($A$10:$A$249="Required")*(E$10:E$249="Missing"))+0.5*SUMPRODUCT(($A$10:$A$249="Required")*(E$10:E$249="Partial"))</f>
        <v>0</v>
      </c>
      <c r="F2" s="61">
        <f>SUMPRODUCT(($A$10:$A$249="Required")*(F$10:F$249="Missing"))+0.5*SUMPRODUCT(($A$10:$A$249="Required")*(F$10:F$249="Partial"))</f>
        <v>0</v>
      </c>
      <c r="G2" s="55" t="str">
        <f>"Required "&amp;$G$1&amp;"s "&amp;A3</f>
        <v>Required NCRs Missing</v>
      </c>
    </row>
    <row r="3" spans="1:7" ht="14.1" customHeight="1" thickBot="1">
      <c r="A3" s="59" t="s">
        <v>64</v>
      </c>
      <c r="B3" s="55" t="s">
        <v>65</v>
      </c>
      <c r="C3" s="233"/>
      <c r="D3" s="234"/>
      <c r="E3" s="61">
        <f>SUMPRODUCT(($A$10:$A$249="Basic")*(E$10:E$249="Missing"))+0.5*SUMPRODUCT(($A$10:$A$249="Basic")*(E$10:E$249="Partial"))</f>
        <v>0</v>
      </c>
      <c r="F3" s="61">
        <f>SUMPRODUCT(($A$10:$A$249="Basic")*(F$10:F$249="Missing"))+0.5*SUMPRODUCT(($A$10:$A$249="Basic")*(F$10:F$249="Partial"))</f>
        <v>0</v>
      </c>
      <c r="G3" s="55" t="str">
        <f>"Basic "&amp;$G$1&amp;"s "&amp;A3</f>
        <v>Basic NCRs Missing</v>
      </c>
    </row>
    <row r="4" spans="1:7" ht="14.1" customHeight="1" thickBot="1">
      <c r="A4" s="59" t="s">
        <v>66</v>
      </c>
      <c r="B4" s="55" t="s">
        <v>67</v>
      </c>
      <c r="C4" s="233"/>
      <c r="D4" s="234"/>
      <c r="E4" s="61">
        <f>SUMPRODUCT(($A$10:$A$249="Intermediate")*(E$10:E$249="Missing"))+0.5*SUMPRODUCT(($A$10:$A$249="Intermediate")*(E$10:E$249="Partial"))</f>
        <v>0</v>
      </c>
      <c r="F4" s="61">
        <f>SUMPRODUCT(($A$10:$A$249="Intermediate")*(F$10:F$249="Missing"))+0.5*SUMPRODUCT(($A$10:$A$249="Intermediate")*(F$10:F$249="Partial"))</f>
        <v>0</v>
      </c>
      <c r="G4" s="55" t="str">
        <f>"Intermediate "&amp;$G$1&amp;"s "&amp;A3</f>
        <v>Intermediate NCRs Missing</v>
      </c>
    </row>
    <row r="5" spans="1:7" ht="14.1" customHeight="1" thickBot="1">
      <c r="A5" s="59" t="s">
        <v>68</v>
      </c>
      <c r="B5" s="55" t="s">
        <v>69</v>
      </c>
      <c r="C5" s="233"/>
      <c r="D5" s="234"/>
      <c r="E5" s="61">
        <f>SUMPRODUCT(($A$10:$A$249="Intermediate")*(E$10:E$249="Completed"))+SUMPRODUCT(($A$10:$A$249="Intermediate")*(E$10:E$249="Pre-Passed"))+0.5*SUMPRODUCT(($A$10:$A$249="Intermediate")*(E$10:E$249="Partial"))</f>
        <v>0</v>
      </c>
      <c r="F5" s="61">
        <f>SUMPRODUCT(($A$10:$A$249="Intermediate")*(F$10:F$249="Completed"))+SUMPRODUCT(($A$10:$A$249="Intermediate")*(F$10:F$249="Pre-Passed"))+0.5*SUMPRODUCT(($A$10:$A$249="Intermediate")*(F$10:F$249="Partial"))</f>
        <v>0</v>
      </c>
      <c r="G5" s="55" t="str">
        <f>"Intermediate "&amp;$G$1&amp;"s "&amp;A5</f>
        <v>Intermediate NCRs Completed</v>
      </c>
    </row>
    <row r="6" spans="1:7" ht="14.1" customHeight="1" thickBot="1">
      <c r="A6" s="59" t="s">
        <v>70</v>
      </c>
      <c r="B6" s="55" t="s">
        <v>733</v>
      </c>
      <c r="C6" s="233"/>
      <c r="D6" s="234"/>
      <c r="E6" s="61">
        <f>SUMPRODUCT(($A$10:$A$249="Advanced")*(E$10:E$249="Missing"))+0.5*SUMPRODUCT(($A$10:$A$249="Advanced")*(E$10:E$249="Partial"))</f>
        <v>0</v>
      </c>
      <c r="F6" s="61">
        <f>SUMPRODUCT(($A$10:$A$249="Advanced")*(F$10:F$249="Missing"))+0.5*SUMPRODUCT(($A$10:$A$249="Advanced")*(F$10:F$249="Partial"))</f>
        <v>0</v>
      </c>
      <c r="G6" s="55" t="str">
        <f>"Advanced "&amp;$G$1&amp;"s "&amp;A3</f>
        <v>Advanced NCRs Missing</v>
      </c>
    </row>
    <row r="7" spans="1:7" ht="14.1" customHeight="1" thickBot="1">
      <c r="A7" s="54" t="s">
        <v>71</v>
      </c>
      <c r="B7" s="55" t="s">
        <v>72</v>
      </c>
      <c r="C7" s="233"/>
      <c r="D7" s="234"/>
      <c r="E7" s="61">
        <f>SUMPRODUCT(($A$10:$A$249="Advanced")*(E$10:E$249="Completed"))+SUMPRODUCT(($A$10:$A$249="Advanced")*(E$10:E$249="Pre-Passed"))+0.5*SUMPRODUCT(($A$10:$A$249="Advanced")*(E$10:E$249="Partial"))</f>
        <v>0</v>
      </c>
      <c r="F7" s="61">
        <f>SUMPRODUCT(($A$10:$A$249="Advanced")*(F$10:F$249="Completed"))+SUMPRODUCT(($A$10:$A$249="Advanced")*(F$10:F$249="Pre-Passed"))+0.5*SUMPRODUCT(($A$10:$A$249="Advanced")*(F$10:F$249="Partial"))</f>
        <v>0</v>
      </c>
      <c r="G7" s="55" t="str">
        <f>"Advanced "&amp;$G$1&amp;"s "&amp;A5</f>
        <v>Advanced NCRs Completed</v>
      </c>
    </row>
    <row r="8" spans="1:7" ht="14.1" customHeight="1" thickBot="1">
      <c r="A8" s="227" t="s">
        <v>734</v>
      </c>
      <c r="B8" s="228"/>
      <c r="C8" s="233"/>
      <c r="D8" s="234"/>
      <c r="E8" s="61">
        <f>SUMPRODUCT(($A$10:$A$249="Professional")*(E$10:E$249="Completed"))+SUMPRODUCT(($A$10:$A$249="Professional")*(E$10:E$249="Pre-Passed"))+0.5*SUMPRODUCT(($A$10:$A$249="Professional")*(E$10:E$249="Partial"))</f>
        <v>0</v>
      </c>
      <c r="F8" s="61">
        <f>SUMPRODUCT(($A$10:$A$249="Professional")*(F$10:F$249="Completed"))+SUMPRODUCT(($A$10:$A$249="Professional")*(F$10:F$249="Pre-Passed"))+0.5*SUMPRODUCT(($A$10:$A$249="Professional")*(F$10:F$249="Partial"))</f>
        <v>0</v>
      </c>
      <c r="G8" s="55" t="str">
        <f>"Professional "&amp;$G$1&amp;"s "&amp;A5</f>
        <v>Professional NCRs Completed</v>
      </c>
    </row>
    <row r="9" spans="1:7" ht="14.1" customHeight="1" thickBot="1">
      <c r="A9" s="229"/>
      <c r="B9" s="230"/>
      <c r="C9" s="235"/>
      <c r="D9" s="236"/>
      <c r="E9" s="61">
        <f>SUMPRODUCT(($A$10:$A$241="Exceptional")*(E$10:E$241="Completed"))+SUMPRODUCT(($A$10:$A$241="Exceptional")*(E$10:E$241="Pre-Passed"))+0.5*SUMPRODUCT(($A$10:$A$241="Exceptional")*(E$10:E$241="Partial"))</f>
        <v>0</v>
      </c>
      <c r="F9" s="61">
        <f>SUMPRODUCT(($A$10:$A$241="Exceptional")*(F$10:F$241="Completed"))+SUMPRODUCT(($A$10:$A$241="Exceptional")*(F$10:F$241="Pre-Passed"))+0.5*SUMPRODUCT(($A$10:$A$241="Exceptional")*(F$10:F$241="Partial"))</f>
        <v>0</v>
      </c>
      <c r="G9" s="55" t="str">
        <f>"Exceptional "&amp;$G$1&amp;"s "&amp;A5</f>
        <v>Exceptional NCRs Completed</v>
      </c>
    </row>
    <row r="10" spans="1:7" ht="14.1" customHeight="1" thickBot="1">
      <c r="A10" s="225" t="s">
        <v>357</v>
      </c>
      <c r="B10" s="226"/>
      <c r="C10" s="8" t="s">
        <v>73</v>
      </c>
      <c r="D10" s="8" t="s">
        <v>744</v>
      </c>
      <c r="E10" s="8" t="s">
        <v>74</v>
      </c>
      <c r="F10" s="8" t="s">
        <v>75</v>
      </c>
      <c r="G10" s="8" t="s">
        <v>745</v>
      </c>
    </row>
    <row r="11" spans="1:7" ht="16.5" thickBot="1">
      <c r="A11" s="86" t="s">
        <v>76</v>
      </c>
      <c r="B11" s="55" t="s">
        <v>358</v>
      </c>
      <c r="C11" s="55" t="s">
        <v>359</v>
      </c>
      <c r="D11" s="55"/>
      <c r="E11" s="8" t="s">
        <v>62</v>
      </c>
      <c r="F11" s="8" t="s">
        <v>62</v>
      </c>
      <c r="G11" s="55"/>
    </row>
    <row r="12" spans="1:7" ht="16.5" thickBot="1">
      <c r="A12" s="87" t="s">
        <v>79</v>
      </c>
      <c r="B12" s="55" t="s">
        <v>360</v>
      </c>
      <c r="C12" s="55" t="s">
        <v>361</v>
      </c>
      <c r="D12" s="55"/>
      <c r="E12" s="8" t="s">
        <v>62</v>
      </c>
      <c r="F12" s="8" t="s">
        <v>62</v>
      </c>
      <c r="G12" s="55"/>
    </row>
    <row r="13" spans="1:7" ht="16.5" thickBot="1">
      <c r="A13" s="88" t="s">
        <v>93</v>
      </c>
      <c r="B13" s="55" t="s">
        <v>837</v>
      </c>
      <c r="C13" s="55" t="s">
        <v>838</v>
      </c>
      <c r="D13" s="55"/>
      <c r="E13" s="8" t="s">
        <v>62</v>
      </c>
      <c r="F13" s="8" t="s">
        <v>62</v>
      </c>
      <c r="G13" s="55"/>
    </row>
    <row r="14" spans="1:7" ht="26.25" thickBot="1">
      <c r="A14" s="89" t="s">
        <v>81</v>
      </c>
      <c r="B14" s="55" t="s">
        <v>362</v>
      </c>
      <c r="C14" s="55" t="s">
        <v>363</v>
      </c>
      <c r="D14" s="55"/>
      <c r="E14" s="8" t="s">
        <v>62</v>
      </c>
      <c r="F14" s="8" t="s">
        <v>62</v>
      </c>
      <c r="G14" s="55"/>
    </row>
    <row r="15" spans="1:7" ht="26.25" thickBot="1">
      <c r="A15" s="90" t="s">
        <v>118</v>
      </c>
      <c r="B15" s="55" t="s">
        <v>364</v>
      </c>
      <c r="C15" s="55" t="s">
        <v>365</v>
      </c>
      <c r="D15" s="55"/>
      <c r="E15" s="8" t="s">
        <v>62</v>
      </c>
      <c r="F15" s="8" t="s">
        <v>62</v>
      </c>
      <c r="G15" s="55"/>
    </row>
    <row r="16" spans="1:7" ht="16.5" thickBot="1">
      <c r="A16" s="91" t="s">
        <v>736</v>
      </c>
      <c r="B16" s="55" t="s">
        <v>366</v>
      </c>
      <c r="C16" s="55" t="s">
        <v>367</v>
      </c>
      <c r="D16" s="55"/>
      <c r="E16" s="8" t="s">
        <v>62</v>
      </c>
      <c r="F16" s="8" t="s">
        <v>62</v>
      </c>
      <c r="G16" s="55"/>
    </row>
    <row r="17" spans="1:7" ht="14.1" customHeight="1" thickBot="1">
      <c r="A17" s="225" t="s">
        <v>368</v>
      </c>
      <c r="B17" s="226"/>
      <c r="C17" s="8" t="s">
        <v>73</v>
      </c>
      <c r="D17" s="8" t="s">
        <v>744</v>
      </c>
      <c r="E17" s="8" t="s">
        <v>74</v>
      </c>
      <c r="F17" s="8" t="s">
        <v>75</v>
      </c>
      <c r="G17" s="8" t="s">
        <v>745</v>
      </c>
    </row>
    <row r="18" spans="1:7" ht="16.5" thickBot="1">
      <c r="A18" s="86" t="s">
        <v>76</v>
      </c>
      <c r="B18" s="55" t="s">
        <v>369</v>
      </c>
      <c r="C18" s="60" t="s">
        <v>370</v>
      </c>
      <c r="D18" s="60"/>
      <c r="E18" s="8" t="s">
        <v>62</v>
      </c>
      <c r="F18" s="8" t="s">
        <v>62</v>
      </c>
      <c r="G18" s="55"/>
    </row>
    <row r="19" spans="1:7" ht="16.5" thickBot="1">
      <c r="A19" s="87" t="s">
        <v>79</v>
      </c>
      <c r="B19" s="55" t="s">
        <v>371</v>
      </c>
      <c r="C19" s="60" t="s">
        <v>372</v>
      </c>
      <c r="D19" s="60"/>
      <c r="E19" s="8" t="s">
        <v>62</v>
      </c>
      <c r="F19" s="8" t="s">
        <v>62</v>
      </c>
      <c r="G19" s="55"/>
    </row>
    <row r="20" spans="1:7" ht="16.5" thickBot="1">
      <c r="A20" s="89" t="s">
        <v>81</v>
      </c>
      <c r="B20" s="55" t="s">
        <v>373</v>
      </c>
      <c r="C20" s="60" t="s">
        <v>374</v>
      </c>
      <c r="D20" s="60"/>
      <c r="E20" s="8" t="s">
        <v>62</v>
      </c>
      <c r="F20" s="8" t="s">
        <v>62</v>
      </c>
      <c r="G20" s="55"/>
    </row>
    <row r="21" spans="1:7" ht="16.5" thickBot="1">
      <c r="A21" s="90" t="s">
        <v>118</v>
      </c>
      <c r="B21" s="55" t="s">
        <v>375</v>
      </c>
      <c r="C21" s="60" t="s">
        <v>376</v>
      </c>
      <c r="D21" s="60"/>
      <c r="E21" s="8" t="s">
        <v>62</v>
      </c>
      <c r="F21" s="8" t="s">
        <v>62</v>
      </c>
      <c r="G21" s="55"/>
    </row>
    <row r="22" spans="1:7" ht="16.5" thickBot="1">
      <c r="A22" s="91" t="s">
        <v>736</v>
      </c>
      <c r="B22" s="55" t="s">
        <v>377</v>
      </c>
      <c r="C22" s="60" t="s">
        <v>378</v>
      </c>
      <c r="D22" s="60"/>
      <c r="E22" s="8" t="s">
        <v>62</v>
      </c>
      <c r="F22" s="8" t="s">
        <v>62</v>
      </c>
      <c r="G22" s="55"/>
    </row>
    <row r="23" spans="1:7" ht="14.1" customHeight="1" thickBot="1">
      <c r="A23" s="225" t="s">
        <v>379</v>
      </c>
      <c r="B23" s="226"/>
      <c r="C23" s="8" t="s">
        <v>685</v>
      </c>
      <c r="D23" s="8" t="s">
        <v>744</v>
      </c>
      <c r="E23" s="8" t="s">
        <v>74</v>
      </c>
      <c r="F23" s="8" t="s">
        <v>75</v>
      </c>
      <c r="G23" s="8" t="s">
        <v>745</v>
      </c>
    </row>
    <row r="24" spans="1:7" ht="16.5" thickBot="1">
      <c r="A24" s="86" t="s">
        <v>76</v>
      </c>
      <c r="B24" s="55" t="s">
        <v>380</v>
      </c>
      <c r="C24" s="60" t="s">
        <v>381</v>
      </c>
      <c r="D24" s="60"/>
      <c r="E24" s="8" t="s">
        <v>62</v>
      </c>
      <c r="F24" s="8" t="s">
        <v>62</v>
      </c>
      <c r="G24" s="55"/>
    </row>
    <row r="25" spans="1:7" ht="16.5" thickBot="1">
      <c r="A25" s="87" t="s">
        <v>79</v>
      </c>
      <c r="B25" s="55" t="s">
        <v>382</v>
      </c>
      <c r="C25" s="60" t="s">
        <v>383</v>
      </c>
      <c r="D25" s="60"/>
      <c r="E25" s="8" t="s">
        <v>62</v>
      </c>
      <c r="F25" s="8" t="s">
        <v>62</v>
      </c>
      <c r="G25" s="55"/>
    </row>
    <row r="26" spans="1:7" ht="16.5" thickBot="1">
      <c r="A26" s="89" t="s">
        <v>81</v>
      </c>
      <c r="B26" s="55" t="s">
        <v>384</v>
      </c>
      <c r="C26" s="60" t="s">
        <v>385</v>
      </c>
      <c r="D26" s="60"/>
      <c r="E26" s="8" t="s">
        <v>62</v>
      </c>
      <c r="F26" s="8" t="s">
        <v>62</v>
      </c>
      <c r="G26" s="55"/>
    </row>
    <row r="27" spans="1:7" ht="16.5" thickBot="1">
      <c r="A27" s="90" t="s">
        <v>118</v>
      </c>
      <c r="B27" s="55" t="s">
        <v>386</v>
      </c>
      <c r="C27" s="60" t="s">
        <v>387</v>
      </c>
      <c r="D27" s="60"/>
      <c r="E27" s="8" t="s">
        <v>62</v>
      </c>
      <c r="F27" s="8" t="s">
        <v>62</v>
      </c>
      <c r="G27" s="55"/>
    </row>
    <row r="28" spans="1:7" ht="16.5" thickBot="1">
      <c r="A28" s="91" t="s">
        <v>736</v>
      </c>
      <c r="B28" s="55" t="s">
        <v>388</v>
      </c>
      <c r="C28" s="55" t="s">
        <v>389</v>
      </c>
      <c r="D28" s="55"/>
      <c r="E28" s="8" t="s">
        <v>62</v>
      </c>
      <c r="F28" s="8" t="s">
        <v>62</v>
      </c>
      <c r="G28" s="55"/>
    </row>
    <row r="29" spans="1:7" ht="16.5" thickBot="1">
      <c r="A29" s="91" t="s">
        <v>736</v>
      </c>
      <c r="B29" s="55" t="s">
        <v>390</v>
      </c>
      <c r="C29" s="60" t="s">
        <v>391</v>
      </c>
      <c r="D29" s="60"/>
      <c r="E29" s="8" t="s">
        <v>62</v>
      </c>
      <c r="F29" s="8" t="s">
        <v>62</v>
      </c>
      <c r="G29" s="55"/>
    </row>
    <row r="30" spans="1:7" ht="14.1" customHeight="1" thickBot="1">
      <c r="A30" s="225" t="s">
        <v>392</v>
      </c>
      <c r="B30" s="226"/>
      <c r="C30" s="8" t="s">
        <v>683</v>
      </c>
      <c r="D30" s="8" t="s">
        <v>744</v>
      </c>
      <c r="E30" s="8" t="s">
        <v>74</v>
      </c>
      <c r="F30" s="8" t="s">
        <v>75</v>
      </c>
      <c r="G30" s="8" t="s">
        <v>745</v>
      </c>
    </row>
    <row r="31" spans="1:7" ht="16.5" thickBot="1">
      <c r="A31" s="86" t="s">
        <v>76</v>
      </c>
      <c r="B31" s="55" t="s">
        <v>393</v>
      </c>
      <c r="C31" s="60" t="s">
        <v>394</v>
      </c>
      <c r="D31" s="60"/>
      <c r="E31" s="8" t="s">
        <v>62</v>
      </c>
      <c r="F31" s="8" t="s">
        <v>62</v>
      </c>
      <c r="G31" s="55"/>
    </row>
    <row r="32" spans="1:7" ht="16.5" thickBot="1">
      <c r="A32" s="87" t="s">
        <v>79</v>
      </c>
      <c r="B32" s="55" t="s">
        <v>395</v>
      </c>
      <c r="C32" s="55" t="s">
        <v>396</v>
      </c>
      <c r="D32" s="55"/>
      <c r="E32" s="8" t="s">
        <v>62</v>
      </c>
      <c r="F32" s="8" t="s">
        <v>62</v>
      </c>
      <c r="G32" s="55"/>
    </row>
    <row r="33" spans="1:7" ht="16.5" thickBot="1">
      <c r="A33" s="89" t="s">
        <v>81</v>
      </c>
      <c r="B33" s="55" t="s">
        <v>397</v>
      </c>
      <c r="C33" s="60" t="s">
        <v>398</v>
      </c>
      <c r="D33" s="60"/>
      <c r="E33" s="8" t="s">
        <v>62</v>
      </c>
      <c r="F33" s="8" t="s">
        <v>62</v>
      </c>
      <c r="G33" s="55"/>
    </row>
    <row r="34" spans="1:7" ht="16.5" thickBot="1">
      <c r="A34" s="90" t="s">
        <v>118</v>
      </c>
      <c r="B34" s="55" t="s">
        <v>399</v>
      </c>
      <c r="C34" s="60" t="s">
        <v>400</v>
      </c>
      <c r="D34" s="60"/>
      <c r="E34" s="8" t="s">
        <v>62</v>
      </c>
      <c r="F34" s="8" t="s">
        <v>62</v>
      </c>
      <c r="G34" s="55"/>
    </row>
    <row r="35" spans="1:7" ht="16.5" thickBot="1">
      <c r="A35" s="91" t="s">
        <v>736</v>
      </c>
      <c r="B35" s="55" t="s">
        <v>401</v>
      </c>
      <c r="C35" s="55" t="s">
        <v>402</v>
      </c>
      <c r="D35" s="55"/>
      <c r="E35" s="8" t="s">
        <v>62</v>
      </c>
      <c r="F35" s="8" t="s">
        <v>62</v>
      </c>
      <c r="G35" s="55"/>
    </row>
    <row r="36" spans="1:7" ht="16.5" thickBot="1">
      <c r="A36" s="91" t="s">
        <v>736</v>
      </c>
      <c r="B36" s="55" t="s">
        <v>403</v>
      </c>
      <c r="C36" s="55" t="s">
        <v>404</v>
      </c>
      <c r="D36" s="55"/>
      <c r="E36" s="8" t="s">
        <v>62</v>
      </c>
      <c r="F36" s="8" t="s">
        <v>62</v>
      </c>
      <c r="G36" s="55"/>
    </row>
    <row r="37" spans="1:7" ht="16.5" thickBot="1">
      <c r="A37" s="91" t="s">
        <v>736</v>
      </c>
      <c r="B37" s="55" t="s">
        <v>405</v>
      </c>
      <c r="C37" s="55" t="s">
        <v>406</v>
      </c>
      <c r="D37" s="55"/>
      <c r="E37" s="8" t="s">
        <v>62</v>
      </c>
      <c r="F37" s="8" t="s">
        <v>62</v>
      </c>
      <c r="G37" s="55"/>
    </row>
    <row r="38" spans="1:7" ht="14.1" customHeight="1" thickBot="1">
      <c r="A38" s="225" t="s">
        <v>407</v>
      </c>
      <c r="B38" s="226"/>
      <c r="C38" s="8" t="s">
        <v>684</v>
      </c>
      <c r="D38" s="8" t="s">
        <v>744</v>
      </c>
      <c r="E38" s="8" t="s">
        <v>74</v>
      </c>
      <c r="F38" s="8" t="s">
        <v>75</v>
      </c>
      <c r="G38" s="8" t="s">
        <v>745</v>
      </c>
    </row>
    <row r="39" spans="1:7" ht="15.95" customHeight="1" thickBot="1">
      <c r="A39" s="86" t="s">
        <v>76</v>
      </c>
      <c r="B39" s="55" t="s">
        <v>408</v>
      </c>
      <c r="C39" s="60" t="s">
        <v>409</v>
      </c>
      <c r="D39" s="60"/>
      <c r="E39" s="8" t="s">
        <v>62</v>
      </c>
      <c r="F39" s="8" t="s">
        <v>62</v>
      </c>
      <c r="G39" s="55"/>
    </row>
    <row r="40" spans="1:7" ht="16.5" thickBot="1">
      <c r="A40" s="87" t="s">
        <v>79</v>
      </c>
      <c r="B40" s="55" t="s">
        <v>410</v>
      </c>
      <c r="C40" s="60" t="s">
        <v>411</v>
      </c>
      <c r="D40" s="60"/>
      <c r="E40" s="8" t="s">
        <v>62</v>
      </c>
      <c r="F40" s="8" t="s">
        <v>62</v>
      </c>
      <c r="G40" s="55"/>
    </row>
    <row r="41" spans="1:7" ht="16.5" thickBot="1">
      <c r="A41" s="89" t="s">
        <v>81</v>
      </c>
      <c r="B41" s="55" t="s">
        <v>412</v>
      </c>
      <c r="C41" s="60" t="s">
        <v>413</v>
      </c>
      <c r="D41" s="60"/>
      <c r="E41" s="8" t="s">
        <v>62</v>
      </c>
      <c r="F41" s="8" t="s">
        <v>62</v>
      </c>
      <c r="G41" s="55"/>
    </row>
    <row r="42" spans="1:7" ht="16.5" thickBot="1">
      <c r="A42" s="90" t="s">
        <v>118</v>
      </c>
      <c r="B42" s="55" t="s">
        <v>414</v>
      </c>
      <c r="C42" s="60" t="s">
        <v>415</v>
      </c>
      <c r="D42" s="60"/>
      <c r="E42" s="8" t="s">
        <v>62</v>
      </c>
      <c r="F42" s="8" t="s">
        <v>62</v>
      </c>
      <c r="G42" s="55"/>
    </row>
    <row r="43" spans="1:7" ht="16.5" thickBot="1">
      <c r="A43" s="90" t="s">
        <v>118</v>
      </c>
      <c r="B43" s="55" t="s">
        <v>416</v>
      </c>
      <c r="C43" s="55" t="s">
        <v>417</v>
      </c>
      <c r="D43" s="55"/>
      <c r="E43" s="8" t="s">
        <v>62</v>
      </c>
      <c r="F43" s="8" t="s">
        <v>62</v>
      </c>
      <c r="G43" s="55"/>
    </row>
    <row r="44" spans="1:7" ht="16.5" thickBot="1">
      <c r="A44" s="91" t="s">
        <v>736</v>
      </c>
      <c r="B44" s="55" t="s">
        <v>418</v>
      </c>
      <c r="C44" s="60" t="s">
        <v>419</v>
      </c>
      <c r="D44" s="60"/>
      <c r="E44" s="8" t="s">
        <v>62</v>
      </c>
      <c r="F44" s="8" t="s">
        <v>62</v>
      </c>
      <c r="G44" s="55"/>
    </row>
    <row r="45" spans="1:7" ht="14.1" customHeight="1" thickBot="1">
      <c r="A45" s="225" t="s">
        <v>420</v>
      </c>
      <c r="B45" s="226"/>
      <c r="C45" s="8" t="s">
        <v>73</v>
      </c>
      <c r="D45" s="8" t="s">
        <v>744</v>
      </c>
      <c r="E45" s="8" t="s">
        <v>74</v>
      </c>
      <c r="F45" s="8" t="s">
        <v>75</v>
      </c>
      <c r="G45" s="8" t="s">
        <v>745</v>
      </c>
    </row>
    <row r="46" spans="1:7" ht="14.1" customHeight="1" thickBot="1">
      <c r="A46" s="86" t="s">
        <v>76</v>
      </c>
      <c r="B46" s="55" t="s">
        <v>421</v>
      </c>
      <c r="C46" s="60" t="s">
        <v>422</v>
      </c>
      <c r="D46" s="60"/>
      <c r="E46" s="8" t="s">
        <v>62</v>
      </c>
      <c r="F46" s="8" t="s">
        <v>62</v>
      </c>
      <c r="G46" s="55"/>
    </row>
    <row r="47" spans="1:7" ht="16.5" thickBot="1">
      <c r="A47" s="87" t="s">
        <v>79</v>
      </c>
      <c r="B47" s="55" t="s">
        <v>423</v>
      </c>
      <c r="C47" s="60" t="s">
        <v>424</v>
      </c>
      <c r="D47" s="60"/>
      <c r="E47" s="8" t="s">
        <v>62</v>
      </c>
      <c r="F47" s="8" t="s">
        <v>62</v>
      </c>
      <c r="G47" s="55"/>
    </row>
    <row r="48" spans="1:7" ht="16.5" thickBot="1">
      <c r="A48" s="89" t="s">
        <v>81</v>
      </c>
      <c r="B48" s="55" t="s">
        <v>425</v>
      </c>
      <c r="C48" s="60" t="s">
        <v>426</v>
      </c>
      <c r="D48" s="60"/>
      <c r="E48" s="8" t="s">
        <v>62</v>
      </c>
      <c r="F48" s="8" t="s">
        <v>62</v>
      </c>
      <c r="G48" s="55"/>
    </row>
    <row r="49" spans="1:7" ht="16.5" thickBot="1">
      <c r="A49" s="89" t="s">
        <v>81</v>
      </c>
      <c r="B49" s="55" t="s">
        <v>427</v>
      </c>
      <c r="C49" s="60" t="s">
        <v>428</v>
      </c>
      <c r="D49" s="60"/>
      <c r="E49" s="8" t="s">
        <v>62</v>
      </c>
      <c r="F49" s="8" t="s">
        <v>62</v>
      </c>
      <c r="G49" s="55"/>
    </row>
    <row r="50" spans="1:7" ht="16.5" thickBot="1">
      <c r="A50" s="89" t="s">
        <v>81</v>
      </c>
      <c r="B50" s="55" t="s">
        <v>429</v>
      </c>
      <c r="C50" s="60" t="s">
        <v>430</v>
      </c>
      <c r="D50" s="60"/>
      <c r="E50" s="8" t="s">
        <v>62</v>
      </c>
      <c r="F50" s="8" t="s">
        <v>62</v>
      </c>
      <c r="G50" s="55"/>
    </row>
    <row r="51" spans="1:7" ht="14.1" customHeight="1" thickBot="1">
      <c r="A51" s="90" t="s">
        <v>118</v>
      </c>
      <c r="B51" s="55" t="s">
        <v>431</v>
      </c>
      <c r="C51" s="60" t="s">
        <v>432</v>
      </c>
      <c r="D51" s="60"/>
      <c r="E51" s="8" t="s">
        <v>62</v>
      </c>
      <c r="F51" s="8" t="s">
        <v>62</v>
      </c>
      <c r="G51" s="55"/>
    </row>
    <row r="52" spans="1:7" ht="16.5" thickBot="1">
      <c r="A52" s="90" t="s">
        <v>118</v>
      </c>
      <c r="B52" s="55" t="s">
        <v>433</v>
      </c>
      <c r="C52" s="60" t="s">
        <v>434</v>
      </c>
      <c r="D52" s="60"/>
      <c r="E52" s="8" t="s">
        <v>62</v>
      </c>
      <c r="F52" s="8" t="s">
        <v>62</v>
      </c>
      <c r="G52" s="55"/>
    </row>
    <row r="53" spans="1:7" ht="16.5" thickBot="1">
      <c r="A53" s="90" t="s">
        <v>118</v>
      </c>
      <c r="B53" s="55" t="s">
        <v>435</v>
      </c>
      <c r="C53" s="60" t="s">
        <v>436</v>
      </c>
      <c r="D53" s="60"/>
      <c r="E53" s="8" t="s">
        <v>62</v>
      </c>
      <c r="F53" s="8" t="s">
        <v>62</v>
      </c>
      <c r="G53" s="55"/>
    </row>
    <row r="54" spans="1:7" ht="16.5" thickBot="1">
      <c r="A54" s="91" t="s">
        <v>736</v>
      </c>
      <c r="B54" s="55" t="s">
        <v>437</v>
      </c>
      <c r="C54" s="55" t="s">
        <v>438</v>
      </c>
      <c r="D54" s="55"/>
      <c r="E54" s="8" t="s">
        <v>62</v>
      </c>
      <c r="F54" s="8" t="s">
        <v>62</v>
      </c>
      <c r="G54" s="55"/>
    </row>
    <row r="55" spans="1:7" ht="16.5" thickBot="1">
      <c r="A55" s="91" t="s">
        <v>736</v>
      </c>
      <c r="B55" s="55" t="s">
        <v>439</v>
      </c>
      <c r="C55" s="55" t="s">
        <v>440</v>
      </c>
      <c r="D55" s="55"/>
      <c r="E55" s="8" t="s">
        <v>62</v>
      </c>
      <c r="F55" s="8" t="s">
        <v>62</v>
      </c>
      <c r="G55" s="55"/>
    </row>
    <row r="56" spans="1:7" ht="16.5" thickBot="1">
      <c r="A56" s="91" t="s">
        <v>736</v>
      </c>
      <c r="B56" s="55" t="s">
        <v>441</v>
      </c>
      <c r="C56" s="55" t="s">
        <v>442</v>
      </c>
      <c r="D56" s="55"/>
      <c r="E56" s="8" t="s">
        <v>62</v>
      </c>
      <c r="F56" s="8" t="s">
        <v>62</v>
      </c>
      <c r="G56" s="55"/>
    </row>
    <row r="57" spans="1:7" s="24" customFormat="1" ht="14.1" customHeight="1"/>
    <row r="58" spans="1:7" s="24" customFormat="1" ht="15.75"/>
    <row r="59" spans="1:7" s="24" customFormat="1" ht="15.75"/>
    <row r="60" spans="1:7" s="24" customFormat="1" ht="15.75"/>
    <row r="61" spans="1:7" s="24" customFormat="1" ht="15.75"/>
    <row r="62" spans="1:7" s="24" customFormat="1" ht="15.75"/>
    <row r="63" spans="1:7" s="24" customFormat="1" ht="15.75"/>
    <row r="64" spans="1:7" s="24" customFormat="1" ht="15.75"/>
    <row r="65" s="24" customFormat="1" ht="15.75"/>
    <row r="66" s="24" customFormat="1" ht="14.1" customHeight="1"/>
    <row r="67" s="24" customFormat="1" ht="15.75"/>
    <row r="68" s="24" customFormat="1" ht="15.75"/>
    <row r="69" s="24" customFormat="1" ht="15.75"/>
    <row r="70" s="24" customFormat="1" ht="15.75"/>
    <row r="71" s="24" customFormat="1" ht="15.75"/>
    <row r="72" s="24" customFormat="1" ht="14.1" customHeight="1"/>
    <row r="73" s="24" customFormat="1" ht="15.75"/>
    <row r="74" s="24" customFormat="1" ht="15.75"/>
    <row r="75" s="24" customFormat="1" ht="15.75"/>
    <row r="76" s="24" customFormat="1" ht="15.75"/>
    <row r="77" s="24" customFormat="1" ht="15.75"/>
    <row r="78" s="24" customFormat="1" ht="15.75"/>
    <row r="79" s="24" customFormat="1" ht="15.75"/>
    <row r="80" s="24" customFormat="1" ht="15.75"/>
    <row r="81" s="24" customFormat="1" ht="15.75"/>
    <row r="82" s="24" customFormat="1" ht="15.75"/>
    <row r="83" s="24" customFormat="1" ht="15.75"/>
    <row r="84" s="24" customFormat="1" ht="15.75"/>
    <row r="85" s="24" customFormat="1" ht="15.75"/>
    <row r="86" s="24" customFormat="1" ht="15.75"/>
    <row r="87" s="24" customFormat="1" ht="15.75"/>
    <row r="88" s="24" customFormat="1" ht="15.75"/>
    <row r="89" s="24" customFormat="1" ht="14.1" customHeight="1"/>
    <row r="90" s="24" customFormat="1" ht="15.75"/>
    <row r="91" s="24" customFormat="1" ht="15.75"/>
    <row r="92" s="24" customFormat="1" ht="15.75"/>
    <row r="93" s="24" customFormat="1" ht="15.75"/>
    <row r="94" s="24" customFormat="1" ht="15.75"/>
    <row r="95" s="24" customFormat="1" ht="15.75"/>
    <row r="96" s="24" customFormat="1" ht="14.1" customHeight="1"/>
    <row r="97" s="24" customFormat="1" ht="15.75"/>
    <row r="98" s="24" customFormat="1" ht="15.75"/>
    <row r="99" s="24" customFormat="1" ht="15.75"/>
    <row r="100" s="24" customFormat="1" ht="15.75"/>
    <row r="101" s="24" customFormat="1" ht="15.75"/>
    <row r="102" s="24" customFormat="1" ht="15.75"/>
    <row r="103" s="24" customFormat="1" ht="14.1" customHeight="1"/>
    <row r="104" s="24" customFormat="1" ht="15.75"/>
    <row r="105" s="24" customFormat="1" ht="15.75"/>
    <row r="106" s="24" customFormat="1" ht="15.75"/>
    <row r="107" s="24" customFormat="1" ht="15.75"/>
    <row r="108" s="24" customFormat="1" ht="14.1" customHeight="1"/>
    <row r="109" s="24" customFormat="1" ht="15.75"/>
    <row r="110" s="24" customFormat="1" ht="15.75"/>
    <row r="111" s="24" customFormat="1" ht="15.75"/>
    <row r="112" s="24" customFormat="1" ht="14.1" customHeight="1"/>
    <row r="113" s="24" customFormat="1" ht="15.75"/>
    <row r="114" s="24" customFormat="1" ht="15.75"/>
    <row r="115" s="24" customFormat="1" ht="15.75"/>
    <row r="116" s="24" customFormat="1" ht="15.75"/>
    <row r="117" s="24" customFormat="1" ht="14.1" customHeight="1"/>
    <row r="118" s="24" customFormat="1" ht="15.75"/>
    <row r="119" s="24" customFormat="1" ht="15.75"/>
    <row r="120" s="24" customFormat="1" ht="15.75"/>
    <row r="121" s="24" customFormat="1" ht="15.75"/>
    <row r="122" s="24" customFormat="1" ht="15.75"/>
    <row r="123" s="24" customFormat="1" ht="15.75"/>
    <row r="124" s="24" customFormat="1" ht="15.75"/>
    <row r="125" s="24" customFormat="1" ht="15.75"/>
  </sheetData>
  <mergeCells count="8">
    <mergeCell ref="A8:B9"/>
    <mergeCell ref="C2:D9"/>
    <mergeCell ref="A30:B30"/>
    <mergeCell ref="A38:B38"/>
    <mergeCell ref="A45:B45"/>
    <mergeCell ref="A10:B10"/>
    <mergeCell ref="A17:B17"/>
    <mergeCell ref="A23:B23"/>
  </mergeCells>
  <conditionalFormatting sqref="A126:A250">
    <cfRule type="beginsWith" dxfId="1074" priority="432" stopIfTrue="1" operator="beginsWith" text="Exceptional">
      <formula>LEFT(A126,LEN("Exceptional"))="Exceptional"</formula>
    </cfRule>
    <cfRule type="beginsWith" dxfId="1073" priority="433" stopIfTrue="1" operator="beginsWith" text="Professional">
      <formula>LEFT(A126,LEN("Professional"))="Professional"</formula>
    </cfRule>
    <cfRule type="beginsWith" dxfId="1072" priority="434" stopIfTrue="1" operator="beginsWith" text="Advanced">
      <formula>LEFT(A126,LEN("Advanced"))="Advanced"</formula>
    </cfRule>
    <cfRule type="beginsWith" dxfId="1071" priority="435" stopIfTrue="1" operator="beginsWith" text="Intermediate">
      <formula>LEFT(A126,LEN("Intermediate"))="Intermediate"</formula>
    </cfRule>
    <cfRule type="beginsWith" dxfId="1070" priority="436" stopIfTrue="1" operator="beginsWith" text="Basic">
      <formula>LEFT(A126,LEN("Basic"))="Basic"</formula>
    </cfRule>
    <cfRule type="beginsWith" dxfId="1069" priority="437" stopIfTrue="1" operator="beginsWith" text="Required">
      <formula>LEFT(A126,LEN("Required"))="Required"</formula>
    </cfRule>
    <cfRule type="notContainsBlanks" dxfId="1068" priority="438" stopIfTrue="1">
      <formula>LEN(TRIM(A126))&gt;0</formula>
    </cfRule>
  </conditionalFormatting>
  <conditionalFormatting sqref="E126:F250 E11:F12 E14:F16">
    <cfRule type="beginsWith" dxfId="1067" priority="425" stopIfTrue="1" operator="beginsWith" text="Not Applicable">
      <formula>LEFT(E11,LEN("Not Applicable"))="Not Applicable"</formula>
    </cfRule>
    <cfRule type="beginsWith" dxfId="1066" priority="426" stopIfTrue="1" operator="beginsWith" text="Waived">
      <formula>LEFT(E11,LEN("Waived"))="Waived"</formula>
    </cfRule>
    <cfRule type="beginsWith" dxfId="1065" priority="427" stopIfTrue="1" operator="beginsWith" text="Pre-Passed">
      <formula>LEFT(E11,LEN("Pre-Passed"))="Pre-Passed"</formula>
    </cfRule>
    <cfRule type="beginsWith" dxfId="1064" priority="428" stopIfTrue="1" operator="beginsWith" text="Completed">
      <formula>LEFT(E11,LEN("Completed"))="Completed"</formula>
    </cfRule>
    <cfRule type="beginsWith" dxfId="1063" priority="429" stopIfTrue="1" operator="beginsWith" text="Partial">
      <formula>LEFT(E11,LEN("Partial"))="Partial"</formula>
    </cfRule>
    <cfRule type="beginsWith" dxfId="1062" priority="430" stopIfTrue="1" operator="beginsWith" text="Missing">
      <formula>LEFT(E11,LEN("Missing"))="Missing"</formula>
    </cfRule>
    <cfRule type="beginsWith" dxfId="1061" priority="431" stopIfTrue="1" operator="beginsWith" text="Untested">
      <formula>LEFT(E11,LEN("Untested"))="Untested"</formula>
    </cfRule>
    <cfRule type="notContainsBlanks" dxfId="1060" priority="439" stopIfTrue="1">
      <formula>LEN(TRIM(E11))&gt;0</formula>
    </cfRule>
  </conditionalFormatting>
  <conditionalFormatting sqref="E18:F18">
    <cfRule type="beginsWith" dxfId="1059" priority="233" stopIfTrue="1" operator="beginsWith" text="Not Applicable">
      <formula>LEFT(E18,LEN("Not Applicable"))="Not Applicable"</formula>
    </cfRule>
    <cfRule type="beginsWith" dxfId="1058" priority="234" stopIfTrue="1" operator="beginsWith" text="Waived">
      <formula>LEFT(E18,LEN("Waived"))="Waived"</formula>
    </cfRule>
    <cfRule type="beginsWith" dxfId="1057" priority="235" stopIfTrue="1" operator="beginsWith" text="Pre-Passed">
      <formula>LEFT(E18,LEN("Pre-Passed"))="Pre-Passed"</formula>
    </cfRule>
    <cfRule type="beginsWith" dxfId="1056" priority="236" stopIfTrue="1" operator="beginsWith" text="Completed">
      <formula>LEFT(E18,LEN("Completed"))="Completed"</formula>
    </cfRule>
    <cfRule type="beginsWith" dxfId="1055" priority="237" stopIfTrue="1" operator="beginsWith" text="Partial">
      <formula>LEFT(E18,LEN("Partial"))="Partial"</formula>
    </cfRule>
    <cfRule type="beginsWith" dxfId="1054" priority="238" stopIfTrue="1" operator="beginsWith" text="Missing">
      <formula>LEFT(E18,LEN("Missing"))="Missing"</formula>
    </cfRule>
    <cfRule type="beginsWith" dxfId="1053" priority="239" stopIfTrue="1" operator="beginsWith" text="Untested">
      <formula>LEFT(E18,LEN("Untested"))="Untested"</formula>
    </cfRule>
    <cfRule type="notContainsBlanks" dxfId="1052" priority="240" stopIfTrue="1">
      <formula>LEN(TRIM(E18))&gt;0</formula>
    </cfRule>
  </conditionalFormatting>
  <conditionalFormatting sqref="E19:F22">
    <cfRule type="beginsWith" dxfId="1051" priority="225" stopIfTrue="1" operator="beginsWith" text="Not Applicable">
      <formula>LEFT(E19,LEN("Not Applicable"))="Not Applicable"</formula>
    </cfRule>
    <cfRule type="beginsWith" dxfId="1050" priority="226" stopIfTrue="1" operator="beginsWith" text="Waived">
      <formula>LEFT(E19,LEN("Waived"))="Waived"</formula>
    </cfRule>
    <cfRule type="beginsWith" dxfId="1049" priority="227" stopIfTrue="1" operator="beginsWith" text="Pre-Passed">
      <formula>LEFT(E19,LEN("Pre-Passed"))="Pre-Passed"</formula>
    </cfRule>
    <cfRule type="beginsWith" dxfId="1048" priority="228" stopIfTrue="1" operator="beginsWith" text="Completed">
      <formula>LEFT(E19,LEN("Completed"))="Completed"</formula>
    </cfRule>
    <cfRule type="beginsWith" dxfId="1047" priority="229" stopIfTrue="1" operator="beginsWith" text="Partial">
      <formula>LEFT(E19,LEN("Partial"))="Partial"</formula>
    </cfRule>
    <cfRule type="beginsWith" dxfId="1046" priority="230" stopIfTrue="1" operator="beginsWith" text="Missing">
      <formula>LEFT(E19,LEN("Missing"))="Missing"</formula>
    </cfRule>
    <cfRule type="beginsWith" dxfId="1045" priority="231" stopIfTrue="1" operator="beginsWith" text="Untested">
      <formula>LEFT(E19,LEN("Untested"))="Untested"</formula>
    </cfRule>
    <cfRule type="notContainsBlanks" dxfId="1044" priority="232" stopIfTrue="1">
      <formula>LEN(TRIM(E19))&gt;0</formula>
    </cfRule>
  </conditionalFormatting>
  <conditionalFormatting sqref="E24:F25">
    <cfRule type="beginsWith" dxfId="1043" priority="217" stopIfTrue="1" operator="beginsWith" text="Not Applicable">
      <formula>LEFT(E24,LEN("Not Applicable"))="Not Applicable"</formula>
    </cfRule>
    <cfRule type="beginsWith" dxfId="1042" priority="218" stopIfTrue="1" operator="beginsWith" text="Waived">
      <formula>LEFT(E24,LEN("Waived"))="Waived"</formula>
    </cfRule>
    <cfRule type="beginsWith" dxfId="1041" priority="219" stopIfTrue="1" operator="beginsWith" text="Pre-Passed">
      <formula>LEFT(E24,LEN("Pre-Passed"))="Pre-Passed"</formula>
    </cfRule>
    <cfRule type="beginsWith" dxfId="1040" priority="220" stopIfTrue="1" operator="beginsWith" text="Completed">
      <formula>LEFT(E24,LEN("Completed"))="Completed"</formula>
    </cfRule>
    <cfRule type="beginsWith" dxfId="1039" priority="221" stopIfTrue="1" operator="beginsWith" text="Partial">
      <formula>LEFT(E24,LEN("Partial"))="Partial"</formula>
    </cfRule>
    <cfRule type="beginsWith" dxfId="1038" priority="222" stopIfTrue="1" operator="beginsWith" text="Missing">
      <formula>LEFT(E24,LEN("Missing"))="Missing"</formula>
    </cfRule>
    <cfRule type="beginsWith" dxfId="1037" priority="223" stopIfTrue="1" operator="beginsWith" text="Untested">
      <formula>LEFT(E24,LEN("Untested"))="Untested"</formula>
    </cfRule>
    <cfRule type="notContainsBlanks" dxfId="1036" priority="224" stopIfTrue="1">
      <formula>LEN(TRIM(E24))&gt;0</formula>
    </cfRule>
  </conditionalFormatting>
  <conditionalFormatting sqref="E26:F29">
    <cfRule type="beginsWith" dxfId="1035" priority="209" stopIfTrue="1" operator="beginsWith" text="Not Applicable">
      <formula>LEFT(E26,LEN("Not Applicable"))="Not Applicable"</formula>
    </cfRule>
    <cfRule type="beginsWith" dxfId="1034" priority="210" stopIfTrue="1" operator="beginsWith" text="Waived">
      <formula>LEFT(E26,LEN("Waived"))="Waived"</formula>
    </cfRule>
    <cfRule type="beginsWith" dxfId="1033" priority="211" stopIfTrue="1" operator="beginsWith" text="Pre-Passed">
      <formula>LEFT(E26,LEN("Pre-Passed"))="Pre-Passed"</formula>
    </cfRule>
    <cfRule type="beginsWith" dxfId="1032" priority="212" stopIfTrue="1" operator="beginsWith" text="Completed">
      <formula>LEFT(E26,LEN("Completed"))="Completed"</formula>
    </cfRule>
    <cfRule type="beginsWith" dxfId="1031" priority="213" stopIfTrue="1" operator="beginsWith" text="Partial">
      <formula>LEFT(E26,LEN("Partial"))="Partial"</formula>
    </cfRule>
    <cfRule type="beginsWith" dxfId="1030" priority="214" stopIfTrue="1" operator="beginsWith" text="Missing">
      <formula>LEFT(E26,LEN("Missing"))="Missing"</formula>
    </cfRule>
    <cfRule type="beginsWith" dxfId="1029" priority="215" stopIfTrue="1" operator="beginsWith" text="Untested">
      <formula>LEFT(E26,LEN("Untested"))="Untested"</formula>
    </cfRule>
    <cfRule type="notContainsBlanks" dxfId="1028" priority="216" stopIfTrue="1">
      <formula>LEN(TRIM(E26))&gt;0</formula>
    </cfRule>
  </conditionalFormatting>
  <conditionalFormatting sqref="E31:F33">
    <cfRule type="beginsWith" dxfId="1027" priority="201" stopIfTrue="1" operator="beginsWith" text="Not Applicable">
      <formula>LEFT(E31,LEN("Not Applicable"))="Not Applicable"</formula>
    </cfRule>
    <cfRule type="beginsWith" dxfId="1026" priority="202" stopIfTrue="1" operator="beginsWith" text="Waived">
      <formula>LEFT(E31,LEN("Waived"))="Waived"</formula>
    </cfRule>
    <cfRule type="beginsWith" dxfId="1025" priority="203" stopIfTrue="1" operator="beginsWith" text="Pre-Passed">
      <formula>LEFT(E31,LEN("Pre-Passed"))="Pre-Passed"</formula>
    </cfRule>
    <cfRule type="beginsWith" dxfId="1024" priority="204" stopIfTrue="1" operator="beginsWith" text="Completed">
      <formula>LEFT(E31,LEN("Completed"))="Completed"</formula>
    </cfRule>
    <cfRule type="beginsWith" dxfId="1023" priority="205" stopIfTrue="1" operator="beginsWith" text="Partial">
      <formula>LEFT(E31,LEN("Partial"))="Partial"</formula>
    </cfRule>
    <cfRule type="beginsWith" dxfId="1022" priority="206" stopIfTrue="1" operator="beginsWith" text="Missing">
      <formula>LEFT(E31,LEN("Missing"))="Missing"</formula>
    </cfRule>
    <cfRule type="beginsWith" dxfId="1021" priority="207" stopIfTrue="1" operator="beginsWith" text="Untested">
      <formula>LEFT(E31,LEN("Untested"))="Untested"</formula>
    </cfRule>
    <cfRule type="notContainsBlanks" dxfId="1020" priority="208" stopIfTrue="1">
      <formula>LEN(TRIM(E31))&gt;0</formula>
    </cfRule>
  </conditionalFormatting>
  <conditionalFormatting sqref="E34:F37">
    <cfRule type="beginsWith" dxfId="1019" priority="193" stopIfTrue="1" operator="beginsWith" text="Not Applicable">
      <formula>LEFT(E34,LEN("Not Applicable"))="Not Applicable"</formula>
    </cfRule>
    <cfRule type="beginsWith" dxfId="1018" priority="194" stopIfTrue="1" operator="beginsWith" text="Waived">
      <formula>LEFT(E34,LEN("Waived"))="Waived"</formula>
    </cfRule>
    <cfRule type="beginsWith" dxfId="1017" priority="195" stopIfTrue="1" operator="beginsWith" text="Pre-Passed">
      <formula>LEFT(E34,LEN("Pre-Passed"))="Pre-Passed"</formula>
    </cfRule>
    <cfRule type="beginsWith" dxfId="1016" priority="196" stopIfTrue="1" operator="beginsWith" text="Completed">
      <formula>LEFT(E34,LEN("Completed"))="Completed"</formula>
    </cfRule>
    <cfRule type="beginsWith" dxfId="1015" priority="197" stopIfTrue="1" operator="beginsWith" text="Partial">
      <formula>LEFT(E34,LEN("Partial"))="Partial"</formula>
    </cfRule>
    <cfRule type="beginsWith" dxfId="1014" priority="198" stopIfTrue="1" operator="beginsWith" text="Missing">
      <formula>LEFT(E34,LEN("Missing"))="Missing"</formula>
    </cfRule>
    <cfRule type="beginsWith" dxfId="1013" priority="199" stopIfTrue="1" operator="beginsWith" text="Untested">
      <formula>LEFT(E34,LEN("Untested"))="Untested"</formula>
    </cfRule>
    <cfRule type="notContainsBlanks" dxfId="1012" priority="200" stopIfTrue="1">
      <formula>LEN(TRIM(E34))&gt;0</formula>
    </cfRule>
  </conditionalFormatting>
  <conditionalFormatting sqref="E39:F40">
    <cfRule type="beginsWith" dxfId="1011" priority="185" stopIfTrue="1" operator="beginsWith" text="Not Applicable">
      <formula>LEFT(E39,LEN("Not Applicable"))="Not Applicable"</formula>
    </cfRule>
    <cfRule type="beginsWith" dxfId="1010" priority="186" stopIfTrue="1" operator="beginsWith" text="Waived">
      <formula>LEFT(E39,LEN("Waived"))="Waived"</formula>
    </cfRule>
    <cfRule type="beginsWith" dxfId="1009" priority="187" stopIfTrue="1" operator="beginsWith" text="Pre-Passed">
      <formula>LEFT(E39,LEN("Pre-Passed"))="Pre-Passed"</formula>
    </cfRule>
    <cfRule type="beginsWith" dxfId="1008" priority="188" stopIfTrue="1" operator="beginsWith" text="Completed">
      <formula>LEFT(E39,LEN("Completed"))="Completed"</formula>
    </cfRule>
    <cfRule type="beginsWith" dxfId="1007" priority="189" stopIfTrue="1" operator="beginsWith" text="Partial">
      <formula>LEFT(E39,LEN("Partial"))="Partial"</formula>
    </cfRule>
    <cfRule type="beginsWith" dxfId="1006" priority="190" stopIfTrue="1" operator="beginsWith" text="Missing">
      <formula>LEFT(E39,LEN("Missing"))="Missing"</formula>
    </cfRule>
    <cfRule type="beginsWith" dxfId="1005" priority="191" stopIfTrue="1" operator="beginsWith" text="Untested">
      <formula>LEFT(E39,LEN("Untested"))="Untested"</formula>
    </cfRule>
    <cfRule type="notContainsBlanks" dxfId="1004" priority="192" stopIfTrue="1">
      <formula>LEN(TRIM(E39))&gt;0</formula>
    </cfRule>
  </conditionalFormatting>
  <conditionalFormatting sqref="E41:F44">
    <cfRule type="beginsWith" dxfId="1003" priority="177" stopIfTrue="1" operator="beginsWith" text="Not Applicable">
      <formula>LEFT(E41,LEN("Not Applicable"))="Not Applicable"</formula>
    </cfRule>
    <cfRule type="beginsWith" dxfId="1002" priority="178" stopIfTrue="1" operator="beginsWith" text="Waived">
      <formula>LEFT(E41,LEN("Waived"))="Waived"</formula>
    </cfRule>
    <cfRule type="beginsWith" dxfId="1001" priority="179" stopIfTrue="1" operator="beginsWith" text="Pre-Passed">
      <formula>LEFT(E41,LEN("Pre-Passed"))="Pre-Passed"</formula>
    </cfRule>
    <cfRule type="beginsWith" dxfId="1000" priority="180" stopIfTrue="1" operator="beginsWith" text="Completed">
      <formula>LEFT(E41,LEN("Completed"))="Completed"</formula>
    </cfRule>
    <cfRule type="beginsWith" dxfId="999" priority="181" stopIfTrue="1" operator="beginsWith" text="Partial">
      <formula>LEFT(E41,LEN("Partial"))="Partial"</formula>
    </cfRule>
    <cfRule type="beginsWith" dxfId="998" priority="182" stopIfTrue="1" operator="beginsWith" text="Missing">
      <formula>LEFT(E41,LEN("Missing"))="Missing"</formula>
    </cfRule>
    <cfRule type="beginsWith" dxfId="997" priority="183" stopIfTrue="1" operator="beginsWith" text="Untested">
      <formula>LEFT(E41,LEN("Untested"))="Untested"</formula>
    </cfRule>
    <cfRule type="notContainsBlanks" dxfId="996" priority="184" stopIfTrue="1">
      <formula>LEN(TRIM(E41))&gt;0</formula>
    </cfRule>
  </conditionalFormatting>
  <conditionalFormatting sqref="E46:F49">
    <cfRule type="beginsWith" dxfId="995" priority="169" stopIfTrue="1" operator="beginsWith" text="Not Applicable">
      <formula>LEFT(E46,LEN("Not Applicable"))="Not Applicable"</formula>
    </cfRule>
    <cfRule type="beginsWith" dxfId="994" priority="170" stopIfTrue="1" operator="beginsWith" text="Waived">
      <formula>LEFT(E46,LEN("Waived"))="Waived"</formula>
    </cfRule>
    <cfRule type="beginsWith" dxfId="993" priority="171" stopIfTrue="1" operator="beginsWith" text="Pre-Passed">
      <formula>LEFT(E46,LEN("Pre-Passed"))="Pre-Passed"</formula>
    </cfRule>
    <cfRule type="beginsWith" dxfId="992" priority="172" stopIfTrue="1" operator="beginsWith" text="Completed">
      <formula>LEFT(E46,LEN("Completed"))="Completed"</formula>
    </cfRule>
    <cfRule type="beginsWith" dxfId="991" priority="173" stopIfTrue="1" operator="beginsWith" text="Partial">
      <formula>LEFT(E46,LEN("Partial"))="Partial"</formula>
    </cfRule>
    <cfRule type="beginsWith" dxfId="990" priority="174" stopIfTrue="1" operator="beginsWith" text="Missing">
      <formula>LEFT(E46,LEN("Missing"))="Missing"</formula>
    </cfRule>
    <cfRule type="beginsWith" dxfId="989" priority="175" stopIfTrue="1" operator="beginsWith" text="Untested">
      <formula>LEFT(E46,LEN("Untested"))="Untested"</formula>
    </cfRule>
    <cfRule type="notContainsBlanks" dxfId="988" priority="176" stopIfTrue="1">
      <formula>LEN(TRIM(E46))&gt;0</formula>
    </cfRule>
  </conditionalFormatting>
  <conditionalFormatting sqref="E50:F52">
    <cfRule type="beginsWith" dxfId="987" priority="161" stopIfTrue="1" operator="beginsWith" text="Not Applicable">
      <formula>LEFT(E50,LEN("Not Applicable"))="Not Applicable"</formula>
    </cfRule>
    <cfRule type="beginsWith" dxfId="986" priority="162" stopIfTrue="1" operator="beginsWith" text="Waived">
      <formula>LEFT(E50,LEN("Waived"))="Waived"</formula>
    </cfRule>
    <cfRule type="beginsWith" dxfId="985" priority="163" stopIfTrue="1" operator="beginsWith" text="Pre-Passed">
      <formula>LEFT(E50,LEN("Pre-Passed"))="Pre-Passed"</formula>
    </cfRule>
    <cfRule type="beginsWith" dxfId="984" priority="164" stopIfTrue="1" operator="beginsWith" text="Completed">
      <formula>LEFT(E50,LEN("Completed"))="Completed"</formula>
    </cfRule>
    <cfRule type="beginsWith" dxfId="983" priority="165" stopIfTrue="1" operator="beginsWith" text="Partial">
      <formula>LEFT(E50,LEN("Partial"))="Partial"</formula>
    </cfRule>
    <cfRule type="beginsWith" dxfId="982" priority="166" stopIfTrue="1" operator="beginsWith" text="Missing">
      <formula>LEFT(E50,LEN("Missing"))="Missing"</formula>
    </cfRule>
    <cfRule type="beginsWith" dxfId="981" priority="167" stopIfTrue="1" operator="beginsWith" text="Untested">
      <formula>LEFT(E50,LEN("Untested"))="Untested"</formula>
    </cfRule>
    <cfRule type="notContainsBlanks" dxfId="980" priority="168" stopIfTrue="1">
      <formula>LEN(TRIM(E50))&gt;0</formula>
    </cfRule>
  </conditionalFormatting>
  <conditionalFormatting sqref="E53:F56">
    <cfRule type="beginsWith" dxfId="979" priority="153" stopIfTrue="1" operator="beginsWith" text="Not Applicable">
      <formula>LEFT(E53,LEN("Not Applicable"))="Not Applicable"</formula>
    </cfRule>
    <cfRule type="beginsWith" dxfId="978" priority="154" stopIfTrue="1" operator="beginsWith" text="Waived">
      <formula>LEFT(E53,LEN("Waived"))="Waived"</formula>
    </cfRule>
    <cfRule type="beginsWith" dxfId="977" priority="155" stopIfTrue="1" operator="beginsWith" text="Pre-Passed">
      <formula>LEFT(E53,LEN("Pre-Passed"))="Pre-Passed"</formula>
    </cfRule>
    <cfRule type="beginsWith" dxfId="976" priority="156" stopIfTrue="1" operator="beginsWith" text="Completed">
      <formula>LEFT(E53,LEN("Completed"))="Completed"</formula>
    </cfRule>
    <cfRule type="beginsWith" dxfId="975" priority="157" stopIfTrue="1" operator="beginsWith" text="Partial">
      <formula>LEFT(E53,LEN("Partial"))="Partial"</formula>
    </cfRule>
    <cfRule type="beginsWith" dxfId="974" priority="158" stopIfTrue="1" operator="beginsWith" text="Missing">
      <formula>LEFT(E53,LEN("Missing"))="Missing"</formula>
    </cfRule>
    <cfRule type="beginsWith" dxfId="973" priority="159" stopIfTrue="1" operator="beginsWith" text="Untested">
      <formula>LEFT(E53,LEN("Untested"))="Untested"</formula>
    </cfRule>
    <cfRule type="notContainsBlanks" dxfId="972" priority="160" stopIfTrue="1">
      <formula>LEN(TRIM(E53))&gt;0</formula>
    </cfRule>
  </conditionalFormatting>
  <conditionalFormatting sqref="E30">
    <cfRule type="beginsWith" dxfId="971" priority="49" stopIfTrue="1" operator="beginsWith" text="Not Applicable">
      <formula>LEFT(E30,LEN("Not Applicable"))="Not Applicable"</formula>
    </cfRule>
    <cfRule type="beginsWith" dxfId="970" priority="50" stopIfTrue="1" operator="beginsWith" text="Waived">
      <formula>LEFT(E30,LEN("Waived"))="Waived"</formula>
    </cfRule>
    <cfRule type="beginsWith" dxfId="969" priority="51" stopIfTrue="1" operator="beginsWith" text="Pre-Passed">
      <formula>LEFT(E30,LEN("Pre-Passed"))="Pre-Passed"</formula>
    </cfRule>
    <cfRule type="beginsWith" dxfId="968" priority="52" stopIfTrue="1" operator="beginsWith" text="Completed">
      <formula>LEFT(E30,LEN("Completed"))="Completed"</formula>
    </cfRule>
    <cfRule type="beginsWith" dxfId="967" priority="53" stopIfTrue="1" operator="beginsWith" text="Partial">
      <formula>LEFT(E30,LEN("Partial"))="Partial"</formula>
    </cfRule>
    <cfRule type="beginsWith" dxfId="966" priority="54" stopIfTrue="1" operator="beginsWith" text="Missing">
      <formula>LEFT(E30,LEN("Missing"))="Missing"</formula>
    </cfRule>
    <cfRule type="beginsWith" dxfId="965" priority="55" stopIfTrue="1" operator="beginsWith" text="Untested">
      <formula>LEFT(E30,LEN("Untested"))="Untested"</formula>
    </cfRule>
    <cfRule type="notContainsBlanks" dxfId="964" priority="56" stopIfTrue="1">
      <formula>LEN(TRIM(E30))&gt;0</formula>
    </cfRule>
  </conditionalFormatting>
  <conditionalFormatting sqref="F23">
    <cfRule type="beginsWith" dxfId="963" priority="57" stopIfTrue="1" operator="beginsWith" text="Not Applicable">
      <formula>LEFT(F23,LEN("Not Applicable"))="Not Applicable"</formula>
    </cfRule>
    <cfRule type="beginsWith" dxfId="962" priority="58" stopIfTrue="1" operator="beginsWith" text="Waived">
      <formula>LEFT(F23,LEN("Waived"))="Waived"</formula>
    </cfRule>
    <cfRule type="beginsWith" dxfId="961" priority="59" stopIfTrue="1" operator="beginsWith" text="Pre-Passed">
      <formula>LEFT(F23,LEN("Pre-Passed"))="Pre-Passed"</formula>
    </cfRule>
    <cfRule type="beginsWith" dxfId="960" priority="60" stopIfTrue="1" operator="beginsWith" text="Completed">
      <formula>LEFT(F23,LEN("Completed"))="Completed"</formula>
    </cfRule>
    <cfRule type="beginsWith" dxfId="959" priority="61" stopIfTrue="1" operator="beginsWith" text="Partial">
      <formula>LEFT(F23,LEN("Partial"))="Partial"</formula>
    </cfRule>
    <cfRule type="beginsWith" dxfId="958" priority="62" stopIfTrue="1" operator="beginsWith" text="Missing">
      <formula>LEFT(F23,LEN("Missing"))="Missing"</formula>
    </cfRule>
    <cfRule type="beginsWith" dxfId="957" priority="63" stopIfTrue="1" operator="beginsWith" text="Untested">
      <formula>LEFT(F23,LEN("Untested"))="Untested"</formula>
    </cfRule>
    <cfRule type="notContainsBlanks" dxfId="956" priority="64" stopIfTrue="1">
      <formula>LEN(TRIM(F23))&gt;0</formula>
    </cfRule>
  </conditionalFormatting>
  <conditionalFormatting sqref="E23">
    <cfRule type="beginsWith" dxfId="955" priority="65" stopIfTrue="1" operator="beginsWith" text="Not Applicable">
      <formula>LEFT(E23,LEN("Not Applicable"))="Not Applicable"</formula>
    </cfRule>
    <cfRule type="beginsWith" dxfId="954" priority="66" stopIfTrue="1" operator="beginsWith" text="Waived">
      <formula>LEFT(E23,LEN("Waived"))="Waived"</formula>
    </cfRule>
    <cfRule type="beginsWith" dxfId="953" priority="67" stopIfTrue="1" operator="beginsWith" text="Pre-Passed">
      <formula>LEFT(E23,LEN("Pre-Passed"))="Pre-Passed"</formula>
    </cfRule>
    <cfRule type="beginsWith" dxfId="952" priority="68" stopIfTrue="1" operator="beginsWith" text="Completed">
      <formula>LEFT(E23,LEN("Completed"))="Completed"</formula>
    </cfRule>
    <cfRule type="beginsWith" dxfId="951" priority="69" stopIfTrue="1" operator="beginsWith" text="Partial">
      <formula>LEFT(E23,LEN("Partial"))="Partial"</formula>
    </cfRule>
    <cfRule type="beginsWith" dxfId="950" priority="70" stopIfTrue="1" operator="beginsWith" text="Missing">
      <formula>LEFT(E23,LEN("Missing"))="Missing"</formula>
    </cfRule>
    <cfRule type="beginsWith" dxfId="949" priority="71" stopIfTrue="1" operator="beginsWith" text="Untested">
      <formula>LEFT(E23,LEN("Untested"))="Untested"</formula>
    </cfRule>
    <cfRule type="notContainsBlanks" dxfId="948" priority="72" stopIfTrue="1">
      <formula>LEN(TRIM(E23))&gt;0</formula>
    </cfRule>
  </conditionalFormatting>
  <conditionalFormatting sqref="F17">
    <cfRule type="beginsWith" dxfId="947" priority="73" stopIfTrue="1" operator="beginsWith" text="Not Applicable">
      <formula>LEFT(F17,LEN("Not Applicable"))="Not Applicable"</formula>
    </cfRule>
    <cfRule type="beginsWith" dxfId="946" priority="74" stopIfTrue="1" operator="beginsWith" text="Waived">
      <formula>LEFT(F17,LEN("Waived"))="Waived"</formula>
    </cfRule>
    <cfRule type="beginsWith" dxfId="945" priority="75" stopIfTrue="1" operator="beginsWith" text="Pre-Passed">
      <formula>LEFT(F17,LEN("Pre-Passed"))="Pre-Passed"</formula>
    </cfRule>
    <cfRule type="beginsWith" dxfId="944" priority="76" stopIfTrue="1" operator="beginsWith" text="Completed">
      <formula>LEFT(F17,LEN("Completed"))="Completed"</formula>
    </cfRule>
    <cfRule type="beginsWith" dxfId="943" priority="77" stopIfTrue="1" operator="beginsWith" text="Partial">
      <formula>LEFT(F17,LEN("Partial"))="Partial"</formula>
    </cfRule>
    <cfRule type="beginsWith" dxfId="942" priority="78" stopIfTrue="1" operator="beginsWith" text="Missing">
      <formula>LEFT(F17,LEN("Missing"))="Missing"</formula>
    </cfRule>
    <cfRule type="beginsWith" dxfId="941" priority="79" stopIfTrue="1" operator="beginsWith" text="Untested">
      <formula>LEFT(F17,LEN("Untested"))="Untested"</formula>
    </cfRule>
    <cfRule type="notContainsBlanks" dxfId="940" priority="80" stopIfTrue="1">
      <formula>LEN(TRIM(F17))&gt;0</formula>
    </cfRule>
  </conditionalFormatting>
  <conditionalFormatting sqref="E17">
    <cfRule type="beginsWith" dxfId="939" priority="81" stopIfTrue="1" operator="beginsWith" text="Not Applicable">
      <formula>LEFT(E17,LEN("Not Applicable"))="Not Applicable"</formula>
    </cfRule>
    <cfRule type="beginsWith" dxfId="938" priority="82" stopIfTrue="1" operator="beginsWith" text="Waived">
      <formula>LEFT(E17,LEN("Waived"))="Waived"</formula>
    </cfRule>
    <cfRule type="beginsWith" dxfId="937" priority="83" stopIfTrue="1" operator="beginsWith" text="Pre-Passed">
      <formula>LEFT(E17,LEN("Pre-Passed"))="Pre-Passed"</formula>
    </cfRule>
    <cfRule type="beginsWith" dxfId="936" priority="84" stopIfTrue="1" operator="beginsWith" text="Completed">
      <formula>LEFT(E17,LEN("Completed"))="Completed"</formula>
    </cfRule>
    <cfRule type="beginsWith" dxfId="935" priority="85" stopIfTrue="1" operator="beginsWith" text="Partial">
      <formula>LEFT(E17,LEN("Partial"))="Partial"</formula>
    </cfRule>
    <cfRule type="beginsWith" dxfId="934" priority="86" stopIfTrue="1" operator="beginsWith" text="Missing">
      <formula>LEFT(E17,LEN("Missing"))="Missing"</formula>
    </cfRule>
    <cfRule type="beginsWith" dxfId="933" priority="87" stopIfTrue="1" operator="beginsWith" text="Untested">
      <formula>LEFT(E17,LEN("Untested"))="Untested"</formula>
    </cfRule>
    <cfRule type="notContainsBlanks" dxfId="932" priority="88" stopIfTrue="1">
      <formula>LEN(TRIM(E17))&gt;0</formula>
    </cfRule>
  </conditionalFormatting>
  <conditionalFormatting sqref="F10">
    <cfRule type="beginsWith" dxfId="931" priority="89" stopIfTrue="1" operator="beginsWith" text="Not Applicable">
      <formula>LEFT(F10,LEN("Not Applicable"))="Not Applicable"</formula>
    </cfRule>
    <cfRule type="beginsWith" dxfId="930" priority="90" stopIfTrue="1" operator="beginsWith" text="Waived">
      <formula>LEFT(F10,LEN("Waived"))="Waived"</formula>
    </cfRule>
    <cfRule type="beginsWith" dxfId="929" priority="91" stopIfTrue="1" operator="beginsWith" text="Pre-Passed">
      <formula>LEFT(F10,LEN("Pre-Passed"))="Pre-Passed"</formula>
    </cfRule>
    <cfRule type="beginsWith" dxfId="928" priority="92" stopIfTrue="1" operator="beginsWith" text="Completed">
      <formula>LEFT(F10,LEN("Completed"))="Completed"</formula>
    </cfRule>
    <cfRule type="beginsWith" dxfId="927" priority="93" stopIfTrue="1" operator="beginsWith" text="Partial">
      <formula>LEFT(F10,LEN("Partial"))="Partial"</formula>
    </cfRule>
    <cfRule type="beginsWith" dxfId="926" priority="94" stopIfTrue="1" operator="beginsWith" text="Missing">
      <formula>LEFT(F10,LEN("Missing"))="Missing"</formula>
    </cfRule>
    <cfRule type="beginsWith" dxfId="925" priority="95" stopIfTrue="1" operator="beginsWith" text="Untested">
      <formula>LEFT(F10,LEN("Untested"))="Untested"</formula>
    </cfRule>
    <cfRule type="notContainsBlanks" dxfId="924" priority="96" stopIfTrue="1">
      <formula>LEN(TRIM(F10))&gt;0</formula>
    </cfRule>
  </conditionalFormatting>
  <conditionalFormatting sqref="E10">
    <cfRule type="beginsWith" dxfId="923" priority="97" stopIfTrue="1" operator="beginsWith" text="Not Applicable">
      <formula>LEFT(E10,LEN("Not Applicable"))="Not Applicable"</formula>
    </cfRule>
    <cfRule type="beginsWith" dxfId="922" priority="98" stopIfTrue="1" operator="beginsWith" text="Waived">
      <formula>LEFT(E10,LEN("Waived"))="Waived"</formula>
    </cfRule>
    <cfRule type="beginsWith" dxfId="921" priority="99" stopIfTrue="1" operator="beginsWith" text="Pre-Passed">
      <formula>LEFT(E10,LEN("Pre-Passed"))="Pre-Passed"</formula>
    </cfRule>
    <cfRule type="beginsWith" dxfId="920" priority="100" stopIfTrue="1" operator="beginsWith" text="Completed">
      <formula>LEFT(E10,LEN("Completed"))="Completed"</formula>
    </cfRule>
    <cfRule type="beginsWith" dxfId="919" priority="101" stopIfTrue="1" operator="beginsWith" text="Partial">
      <formula>LEFT(E10,LEN("Partial"))="Partial"</formula>
    </cfRule>
    <cfRule type="beginsWith" dxfId="918" priority="102" stopIfTrue="1" operator="beginsWith" text="Missing">
      <formula>LEFT(E10,LEN("Missing"))="Missing"</formula>
    </cfRule>
    <cfRule type="beginsWith" dxfId="917" priority="103" stopIfTrue="1" operator="beginsWith" text="Untested">
      <formula>LEFT(E10,LEN("Untested"))="Untested"</formula>
    </cfRule>
    <cfRule type="notContainsBlanks" dxfId="916" priority="104" stopIfTrue="1">
      <formula>LEN(TRIM(E10))&gt;0</formula>
    </cfRule>
  </conditionalFormatting>
  <conditionalFormatting sqref="F30">
    <cfRule type="beginsWith" dxfId="915" priority="41" stopIfTrue="1" operator="beginsWith" text="Not Applicable">
      <formula>LEFT(F30,LEN("Not Applicable"))="Not Applicable"</formula>
    </cfRule>
    <cfRule type="beginsWith" dxfId="914" priority="42" stopIfTrue="1" operator="beginsWith" text="Waived">
      <formula>LEFT(F30,LEN("Waived"))="Waived"</formula>
    </cfRule>
    <cfRule type="beginsWith" dxfId="913" priority="43" stopIfTrue="1" operator="beginsWith" text="Pre-Passed">
      <formula>LEFT(F30,LEN("Pre-Passed"))="Pre-Passed"</formula>
    </cfRule>
    <cfRule type="beginsWith" dxfId="912" priority="44" stopIfTrue="1" operator="beginsWith" text="Completed">
      <formula>LEFT(F30,LEN("Completed"))="Completed"</formula>
    </cfRule>
    <cfRule type="beginsWith" dxfId="911" priority="45" stopIfTrue="1" operator="beginsWith" text="Partial">
      <formula>LEFT(F30,LEN("Partial"))="Partial"</formula>
    </cfRule>
    <cfRule type="beginsWith" dxfId="910" priority="46" stopIfTrue="1" operator="beginsWith" text="Missing">
      <formula>LEFT(F30,LEN("Missing"))="Missing"</formula>
    </cfRule>
    <cfRule type="beginsWith" dxfId="909" priority="47" stopIfTrue="1" operator="beginsWith" text="Untested">
      <formula>LEFT(F30,LEN("Untested"))="Untested"</formula>
    </cfRule>
    <cfRule type="notContainsBlanks" dxfId="908" priority="48" stopIfTrue="1">
      <formula>LEN(TRIM(F30))&gt;0</formula>
    </cfRule>
  </conditionalFormatting>
  <conditionalFormatting sqref="F38">
    <cfRule type="beginsWith" dxfId="907" priority="25" stopIfTrue="1" operator="beginsWith" text="Not Applicable">
      <formula>LEFT(F38,LEN("Not Applicable"))="Not Applicable"</formula>
    </cfRule>
    <cfRule type="beginsWith" dxfId="906" priority="26" stopIfTrue="1" operator="beginsWith" text="Waived">
      <formula>LEFT(F38,LEN("Waived"))="Waived"</formula>
    </cfRule>
    <cfRule type="beginsWith" dxfId="905" priority="27" stopIfTrue="1" operator="beginsWith" text="Pre-Passed">
      <formula>LEFT(F38,LEN("Pre-Passed"))="Pre-Passed"</formula>
    </cfRule>
    <cfRule type="beginsWith" dxfId="904" priority="28" stopIfTrue="1" operator="beginsWith" text="Completed">
      <formula>LEFT(F38,LEN("Completed"))="Completed"</formula>
    </cfRule>
    <cfRule type="beginsWith" dxfId="903" priority="29" stopIfTrue="1" operator="beginsWith" text="Partial">
      <formula>LEFT(F38,LEN("Partial"))="Partial"</formula>
    </cfRule>
    <cfRule type="beginsWith" dxfId="902" priority="30" stopIfTrue="1" operator="beginsWith" text="Missing">
      <formula>LEFT(F38,LEN("Missing"))="Missing"</formula>
    </cfRule>
    <cfRule type="beginsWith" dxfId="901" priority="31" stopIfTrue="1" operator="beginsWith" text="Untested">
      <formula>LEFT(F38,LEN("Untested"))="Untested"</formula>
    </cfRule>
    <cfRule type="notContainsBlanks" dxfId="900" priority="32" stopIfTrue="1">
      <formula>LEN(TRIM(F38))&gt;0</formula>
    </cfRule>
  </conditionalFormatting>
  <conditionalFormatting sqref="E38">
    <cfRule type="beginsWith" dxfId="899" priority="33" stopIfTrue="1" operator="beginsWith" text="Not Applicable">
      <formula>LEFT(E38,LEN("Not Applicable"))="Not Applicable"</formula>
    </cfRule>
    <cfRule type="beginsWith" dxfId="898" priority="34" stopIfTrue="1" operator="beginsWith" text="Waived">
      <formula>LEFT(E38,LEN("Waived"))="Waived"</formula>
    </cfRule>
    <cfRule type="beginsWith" dxfId="897" priority="35" stopIfTrue="1" operator="beginsWith" text="Pre-Passed">
      <formula>LEFT(E38,LEN("Pre-Passed"))="Pre-Passed"</formula>
    </cfRule>
    <cfRule type="beginsWith" dxfId="896" priority="36" stopIfTrue="1" operator="beginsWith" text="Completed">
      <formula>LEFT(E38,LEN("Completed"))="Completed"</formula>
    </cfRule>
    <cfRule type="beginsWith" dxfId="895" priority="37" stopIfTrue="1" operator="beginsWith" text="Partial">
      <formula>LEFT(E38,LEN("Partial"))="Partial"</formula>
    </cfRule>
    <cfRule type="beginsWith" dxfId="894" priority="38" stopIfTrue="1" operator="beginsWith" text="Missing">
      <formula>LEFT(E38,LEN("Missing"))="Missing"</formula>
    </cfRule>
    <cfRule type="beginsWith" dxfId="893" priority="39" stopIfTrue="1" operator="beginsWith" text="Untested">
      <formula>LEFT(E38,LEN("Untested"))="Untested"</formula>
    </cfRule>
    <cfRule type="notContainsBlanks" dxfId="892" priority="40" stopIfTrue="1">
      <formula>LEN(TRIM(E38))&gt;0</formula>
    </cfRule>
  </conditionalFormatting>
  <conditionalFormatting sqref="F45">
    <cfRule type="beginsWith" dxfId="891" priority="9" stopIfTrue="1" operator="beginsWith" text="Not Applicable">
      <formula>LEFT(F45,LEN("Not Applicable"))="Not Applicable"</formula>
    </cfRule>
    <cfRule type="beginsWith" dxfId="890" priority="10" stopIfTrue="1" operator="beginsWith" text="Waived">
      <formula>LEFT(F45,LEN("Waived"))="Waived"</formula>
    </cfRule>
    <cfRule type="beginsWith" dxfId="889" priority="11" stopIfTrue="1" operator="beginsWith" text="Pre-Passed">
      <formula>LEFT(F45,LEN("Pre-Passed"))="Pre-Passed"</formula>
    </cfRule>
    <cfRule type="beginsWith" dxfId="888" priority="12" stopIfTrue="1" operator="beginsWith" text="Completed">
      <formula>LEFT(F45,LEN("Completed"))="Completed"</formula>
    </cfRule>
    <cfRule type="beginsWith" dxfId="887" priority="13" stopIfTrue="1" operator="beginsWith" text="Partial">
      <formula>LEFT(F45,LEN("Partial"))="Partial"</formula>
    </cfRule>
    <cfRule type="beginsWith" dxfId="886" priority="14" stopIfTrue="1" operator="beginsWith" text="Missing">
      <formula>LEFT(F45,LEN("Missing"))="Missing"</formula>
    </cfRule>
    <cfRule type="beginsWith" dxfId="885" priority="15" stopIfTrue="1" operator="beginsWith" text="Untested">
      <formula>LEFT(F45,LEN("Untested"))="Untested"</formula>
    </cfRule>
    <cfRule type="notContainsBlanks" dxfId="884" priority="16" stopIfTrue="1">
      <formula>LEN(TRIM(F45))&gt;0</formula>
    </cfRule>
  </conditionalFormatting>
  <conditionalFormatting sqref="E45">
    <cfRule type="beginsWith" dxfId="883" priority="17" stopIfTrue="1" operator="beginsWith" text="Not Applicable">
      <formula>LEFT(E45,LEN("Not Applicable"))="Not Applicable"</formula>
    </cfRule>
    <cfRule type="beginsWith" dxfId="882" priority="18" stopIfTrue="1" operator="beginsWith" text="Waived">
      <formula>LEFT(E45,LEN("Waived"))="Waived"</formula>
    </cfRule>
    <cfRule type="beginsWith" dxfId="881" priority="19" stopIfTrue="1" operator="beginsWith" text="Pre-Passed">
      <formula>LEFT(E45,LEN("Pre-Passed"))="Pre-Passed"</formula>
    </cfRule>
    <cfRule type="beginsWith" dxfId="880" priority="20" stopIfTrue="1" operator="beginsWith" text="Completed">
      <formula>LEFT(E45,LEN("Completed"))="Completed"</formula>
    </cfRule>
    <cfRule type="beginsWith" dxfId="879" priority="21" stopIfTrue="1" operator="beginsWith" text="Partial">
      <formula>LEFT(E45,LEN("Partial"))="Partial"</formula>
    </cfRule>
    <cfRule type="beginsWith" dxfId="878" priority="22" stopIfTrue="1" operator="beginsWith" text="Missing">
      <formula>LEFT(E45,LEN("Missing"))="Missing"</formula>
    </cfRule>
    <cfRule type="beginsWith" dxfId="877" priority="23" stopIfTrue="1" operator="beginsWith" text="Untested">
      <formula>LEFT(E45,LEN("Untested"))="Untested"</formula>
    </cfRule>
    <cfRule type="notContainsBlanks" dxfId="876" priority="24" stopIfTrue="1">
      <formula>LEN(TRIM(E45))&gt;0</formula>
    </cfRule>
  </conditionalFormatting>
  <conditionalFormatting sqref="E13:F13">
    <cfRule type="beginsWith" dxfId="875" priority="1" stopIfTrue="1" operator="beginsWith" text="Not Applicable">
      <formula>LEFT(E13,LEN("Not Applicable"))="Not Applicable"</formula>
    </cfRule>
    <cfRule type="beginsWith" dxfId="874" priority="2" stopIfTrue="1" operator="beginsWith" text="Waived">
      <formula>LEFT(E13,LEN("Waived"))="Waived"</formula>
    </cfRule>
    <cfRule type="beginsWith" dxfId="873" priority="3" stopIfTrue="1" operator="beginsWith" text="Pre-Passed">
      <formula>LEFT(E13,LEN("Pre-Passed"))="Pre-Passed"</formula>
    </cfRule>
    <cfRule type="beginsWith" dxfId="872" priority="4" stopIfTrue="1" operator="beginsWith" text="Completed">
      <formula>LEFT(E13,LEN("Completed"))="Completed"</formula>
    </cfRule>
    <cfRule type="beginsWith" dxfId="871" priority="5" stopIfTrue="1" operator="beginsWith" text="Partial">
      <formula>LEFT(E13,LEN("Partial"))="Partial"</formula>
    </cfRule>
    <cfRule type="beginsWith" dxfId="870" priority="6" stopIfTrue="1" operator="beginsWith" text="Missing">
      <formula>LEFT(E13,LEN("Missing"))="Missing"</formula>
    </cfRule>
    <cfRule type="beginsWith" dxfId="869" priority="7" stopIfTrue="1" operator="beginsWith" text="Untested">
      <formula>LEFT(E13,LEN("Untested"))="Untested"</formula>
    </cfRule>
    <cfRule type="notContainsBlanks" dxfId="868" priority="8" stopIfTrue="1">
      <formula>LEN(TRIM(E13))&gt;0</formula>
    </cfRule>
  </conditionalFormatting>
  <dataValidations count="2">
    <dataValidation type="list" showInputMessage="1" showErrorMessage="1" sqref="E109:F111 E118:F125 E113:F116 E87:F107 E66:F85 E18:F22 E24:F29 E31:F37 E39:F44 E46:F64 E11:F16">
      <formula1>"Untested, Missing, Partial, Completed, Waived, Not Applicable"</formula1>
    </dataValidation>
    <dataValidation type="list" allowBlank="1" showInputMessage="1" showErrorMessage="1" sqref="F38 F10 F17 F23 F30 F45">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election activeCell="A40" sqref="A40"/>
    </sheetView>
  </sheetViews>
  <sheetFormatPr defaultColWidth="10.875" defaultRowHeight="14.1" customHeight="1"/>
  <cols>
    <col min="1" max="1" width="12" style="33" customWidth="1"/>
    <col min="2" max="2" width="26.375" style="33" customWidth="1"/>
    <col min="3" max="3" width="66" style="33" customWidth="1"/>
    <col min="4" max="4" width="24" style="33" customWidth="1"/>
    <col min="5" max="6" width="12" style="33" customWidth="1"/>
    <col min="7" max="7" width="24" style="33" customWidth="1"/>
    <col min="8" max="16384" width="10.875" style="33"/>
  </cols>
  <sheetData>
    <row r="1" spans="1:7" ht="14.1" customHeight="1" thickBot="1">
      <c r="A1" s="8" t="s">
        <v>58</v>
      </c>
      <c r="B1" s="8" t="s">
        <v>59</v>
      </c>
      <c r="C1" s="8" t="s">
        <v>444</v>
      </c>
      <c r="D1" s="8"/>
      <c r="E1" s="7" t="str">
        <f>""&amp;COUNTIF(E$10:E$227,$A$2)&amp;" "&amp;$A$2</f>
        <v>46 Untested</v>
      </c>
      <c r="F1" s="7" t="str">
        <f>""&amp;COUNTIF(F$10:F$227,$A$2)&amp;" "&amp;$A$2</f>
        <v>46 Untested</v>
      </c>
      <c r="G1" s="8" t="s">
        <v>443</v>
      </c>
    </row>
    <row r="2" spans="1:7" ht="14.1" customHeight="1" thickBot="1">
      <c r="A2" s="59" t="s">
        <v>62</v>
      </c>
      <c r="B2" s="55" t="s">
        <v>63</v>
      </c>
      <c r="C2" s="231" t="s">
        <v>847</v>
      </c>
      <c r="D2" s="232"/>
      <c r="E2" s="61">
        <f>SUMPRODUCT(($A$10:$A$227="Required")*(E$10:E$227="Missing"))+0.5*SUMPRODUCT(($A$10:$A$227="Required")*(E$10:E$227="Partial"))</f>
        <v>0</v>
      </c>
      <c r="F2" s="61">
        <f>SUMPRODUCT(($A$10:$A$227="Required")*(F$10:F$227="Missing"))+0.5*SUMPRODUCT(($A$10:$A$227="Required")*(F$10:F$227="Partial"))</f>
        <v>0</v>
      </c>
      <c r="G2" s="55" t="str">
        <f>"Required "&amp;$G$1&amp;"s "&amp;A3</f>
        <v>Required VCRs Missing</v>
      </c>
    </row>
    <row r="3" spans="1:7" ht="14.1" customHeight="1" thickBot="1">
      <c r="A3" s="59" t="s">
        <v>64</v>
      </c>
      <c r="B3" s="55" t="s">
        <v>65</v>
      </c>
      <c r="C3" s="233"/>
      <c r="D3" s="234"/>
      <c r="E3" s="61">
        <f>SUMPRODUCT(($A$10:$A$227="Basic")*(E$10:E$227="Missing"))+0.5*SUMPRODUCT(($A$10:$A$227="Basic")*(E$10:E$227="Partial"))</f>
        <v>0</v>
      </c>
      <c r="F3" s="61">
        <f>SUMPRODUCT(($A$10:$A$227="Basic")*(F$10:F$227="Missing"))+0.5*SUMPRODUCT(($A$10:$A$227="Basic")*(F$10:F$227="Partial"))</f>
        <v>0</v>
      </c>
      <c r="G3" s="55" t="str">
        <f>"Basic "&amp;$G$1&amp;"s "&amp;A3</f>
        <v>Basic VCRs Missing</v>
      </c>
    </row>
    <row r="4" spans="1:7" ht="14.1" customHeight="1" thickBot="1">
      <c r="A4" s="59" t="s">
        <v>66</v>
      </c>
      <c r="B4" s="55" t="s">
        <v>67</v>
      </c>
      <c r="C4" s="233"/>
      <c r="D4" s="234"/>
      <c r="E4" s="61">
        <f>SUMPRODUCT(($A$10:$A$227="Intermediate")*(E$10:E$227="Missing"))+0.5*SUMPRODUCT(($A$10:$A$227="Intermediate")*(E$10:E$227="Partial"))</f>
        <v>0</v>
      </c>
      <c r="F4" s="61">
        <f>SUMPRODUCT(($A$10:$A$227="Intermediate")*(F$10:F$227="Missing"))+0.5*SUMPRODUCT(($A$10:$A$227="Intermediate")*(F$10:F$227="Partial"))</f>
        <v>0</v>
      </c>
      <c r="G4" s="55" t="str">
        <f>"Intermediate "&amp;$G$1&amp;"s "&amp;A3</f>
        <v>Intermediate VCRs Missing</v>
      </c>
    </row>
    <row r="5" spans="1:7" ht="14.1" customHeight="1" thickBot="1">
      <c r="A5" s="59" t="s">
        <v>68</v>
      </c>
      <c r="B5" s="55" t="s">
        <v>69</v>
      </c>
      <c r="C5" s="233"/>
      <c r="D5" s="234"/>
      <c r="E5" s="61">
        <f>SUMPRODUCT(($A$10:$A$227="Intermediate")*(E$10:E$227="Completed"))+SUMPRODUCT(($A$10:$A$227="Intermediate")*(E$10:E$227="Pre-Passed"))+0.5*SUMPRODUCT(($A$10:$A$227="Intermediate")*(E$10:E$227="Partial"))</f>
        <v>0</v>
      </c>
      <c r="F5" s="61">
        <f>SUMPRODUCT(($A$10:$A$227="Intermediate")*(F$10:F$227="Completed"))+SUMPRODUCT(($A$10:$A$227="Intermediate")*(F$10:F$227="Pre-Passed"))+0.5*SUMPRODUCT(($A$10:$A$227="Intermediate")*(F$10:F$227="Partial"))</f>
        <v>0</v>
      </c>
      <c r="G5" s="55" t="str">
        <f>"Intermediate "&amp;$G$1&amp;"s "&amp;A5</f>
        <v>Intermediate VCRs Completed</v>
      </c>
    </row>
    <row r="6" spans="1:7" ht="14.1" customHeight="1" thickBot="1">
      <c r="A6" s="59" t="s">
        <v>70</v>
      </c>
      <c r="B6" s="55" t="s">
        <v>733</v>
      </c>
      <c r="C6" s="233"/>
      <c r="D6" s="234"/>
      <c r="E6" s="61">
        <f>SUMPRODUCT(($A$10:$A$227="Advanced")*(E$10:E$227="Missing"))+0.5*SUMPRODUCT(($A$10:$A$227="Advanced")*(E$10:E$227="Partial"))</f>
        <v>0</v>
      </c>
      <c r="F6" s="61">
        <f>SUMPRODUCT(($A$10:$A$227="Advanced")*(F$10:F$227="Missing"))+0.5*SUMPRODUCT(($A$10:$A$227="Advanced")*(F$10:F$227="Partial"))</f>
        <v>0</v>
      </c>
      <c r="G6" s="55" t="str">
        <f>"Advanced "&amp;$G$1&amp;"s "&amp;A3</f>
        <v>Advanced VCRs Missing</v>
      </c>
    </row>
    <row r="7" spans="1:7" ht="14.1" customHeight="1" thickBot="1">
      <c r="A7" s="54" t="s">
        <v>71</v>
      </c>
      <c r="B7" s="55" t="s">
        <v>72</v>
      </c>
      <c r="C7" s="233"/>
      <c r="D7" s="234"/>
      <c r="E7" s="61">
        <f>SUMPRODUCT(($A$10:$A$227="Advanced")*(E$10:E$227="Completed"))+SUMPRODUCT(($A$10:$A$227="Advanced")*(E$10:E$227="Pre-Passed"))+0.5*SUMPRODUCT(($A$10:$A$227="Advanced")*(E$10:E$227="Partial"))</f>
        <v>0</v>
      </c>
      <c r="F7" s="61">
        <f>SUMPRODUCT(($A$10:$A$227="Advanced")*(F$10:F$227="Completed"))+SUMPRODUCT(($A$10:$A$227="Advanced")*(F$10:F$227="Pre-Passed"))+0.5*SUMPRODUCT(($A$10:$A$227="Advanced")*(F$10:F$227="Partial"))</f>
        <v>0</v>
      </c>
      <c r="G7" s="55" t="str">
        <f>"Advanced "&amp;$G$1&amp;"s "&amp;A5</f>
        <v>Advanced VCRs Completed</v>
      </c>
    </row>
    <row r="8" spans="1:7" ht="14.1" customHeight="1" thickBot="1">
      <c r="A8" s="227" t="s">
        <v>734</v>
      </c>
      <c r="B8" s="228"/>
      <c r="C8" s="233"/>
      <c r="D8" s="234"/>
      <c r="E8" s="61">
        <f>SUMPRODUCT(($A$10:$A$227="Professional")*(E$10:E$227="Completed"))+SUMPRODUCT(($A$10:$A$227="Professional")*(E$10:E$227="Pre-Passed"))+0.5*SUMPRODUCT(($A$10:$A$227="Professional")*(E$10:E$227="Partial"))</f>
        <v>0</v>
      </c>
      <c r="F8" s="61">
        <f>SUMPRODUCT(($A$10:$A$227="Professional")*(F$10:F$227="Completed"))+SUMPRODUCT(($A$10:$A$227="Professional")*(F$10:F$227="Pre-Passed"))+0.5*SUMPRODUCT(($A$10:$A$227="Professional")*(F$10:F$227="Partial"))</f>
        <v>0</v>
      </c>
      <c r="G8" s="55" t="str">
        <f>"Professional "&amp;$G$1&amp;"s "&amp;A5</f>
        <v>Professional VCRs Completed</v>
      </c>
    </row>
    <row r="9" spans="1:7" ht="14.1" customHeight="1" thickBot="1">
      <c r="A9" s="229"/>
      <c r="B9" s="230"/>
      <c r="C9" s="235"/>
      <c r="D9" s="236"/>
      <c r="E9" s="61">
        <f>SUMPRODUCT(($A$10:$A$240="Exceptional")*(E$10:E$240="Completed"))+SUMPRODUCT(($A$10:$A$240="Exceptional")*(E$10:E$240="Pre-Passed"))+0.5*SUMPRODUCT(($A$10:$A$240="Exceptional")*(E$10:E$240="Partial"))</f>
        <v>0</v>
      </c>
      <c r="F9" s="61">
        <f>SUMPRODUCT(($A$10:$A$240="Exceptional")*(F$10:F$240="Completed"))+SUMPRODUCT(($A$10:$A$240="Exceptional")*(F$10:F$240="Pre-Passed"))+0.5*SUMPRODUCT(($A$10:$A$240="Exceptional")*(F$10:F$240="Partial"))</f>
        <v>0</v>
      </c>
      <c r="G9" s="55" t="str">
        <f>"Exceptional "&amp;$G$1&amp;"s "&amp;A5</f>
        <v>Exceptional VCRs Completed</v>
      </c>
    </row>
    <row r="10" spans="1:7" ht="14.1" customHeight="1" thickBot="1">
      <c r="A10" s="225" t="s">
        <v>445</v>
      </c>
      <c r="B10" s="226"/>
      <c r="C10" s="8" t="s">
        <v>73</v>
      </c>
      <c r="D10" s="8" t="s">
        <v>744</v>
      </c>
      <c r="E10" s="8" t="s">
        <v>74</v>
      </c>
      <c r="F10" s="8" t="s">
        <v>75</v>
      </c>
      <c r="G10" s="8" t="s">
        <v>745</v>
      </c>
    </row>
    <row r="11" spans="1:7" ht="16.5" thickBot="1">
      <c r="A11" s="86" t="s">
        <v>76</v>
      </c>
      <c r="B11" s="55" t="s">
        <v>446</v>
      </c>
      <c r="C11" s="55" t="s">
        <v>447</v>
      </c>
      <c r="D11" s="55"/>
      <c r="E11" s="8" t="s">
        <v>62</v>
      </c>
      <c r="F11" s="8" t="s">
        <v>62</v>
      </c>
      <c r="G11" s="55"/>
    </row>
    <row r="12" spans="1:7" ht="16.5" thickBot="1">
      <c r="A12" s="86" t="s">
        <v>76</v>
      </c>
      <c r="B12" s="55" t="s">
        <v>449</v>
      </c>
      <c r="C12" s="55" t="s">
        <v>450</v>
      </c>
      <c r="D12" s="55"/>
      <c r="E12" s="8" t="s">
        <v>62</v>
      </c>
      <c r="F12" s="8" t="s">
        <v>62</v>
      </c>
      <c r="G12" s="55"/>
    </row>
    <row r="13" spans="1:7" ht="26.25" thickBot="1">
      <c r="A13" s="86" t="s">
        <v>76</v>
      </c>
      <c r="B13" s="55" t="s">
        <v>448</v>
      </c>
      <c r="C13" s="55" t="s">
        <v>728</v>
      </c>
      <c r="D13" s="55"/>
      <c r="E13" s="8" t="s">
        <v>62</v>
      </c>
      <c r="F13" s="8" t="s">
        <v>62</v>
      </c>
      <c r="G13" s="55"/>
    </row>
    <row r="14" spans="1:7" ht="16.5" thickBot="1">
      <c r="A14" s="87" t="s">
        <v>79</v>
      </c>
      <c r="B14" s="55" t="s">
        <v>453</v>
      </c>
      <c r="C14" s="55" t="s">
        <v>454</v>
      </c>
      <c r="D14" s="55"/>
      <c r="E14" s="8" t="s">
        <v>62</v>
      </c>
      <c r="F14" s="8" t="s">
        <v>62</v>
      </c>
      <c r="G14" s="55"/>
    </row>
    <row r="15" spans="1:7" ht="16.5" thickBot="1">
      <c r="A15" s="87" t="s">
        <v>79</v>
      </c>
      <c r="B15" s="55" t="s">
        <v>451</v>
      </c>
      <c r="C15" s="55" t="s">
        <v>452</v>
      </c>
      <c r="D15" s="55"/>
      <c r="E15" s="8" t="s">
        <v>62</v>
      </c>
      <c r="F15" s="8" t="s">
        <v>62</v>
      </c>
      <c r="G15" s="55"/>
    </row>
    <row r="16" spans="1:7" ht="16.5" thickBot="1">
      <c r="A16" s="87" t="s">
        <v>79</v>
      </c>
      <c r="B16" s="55" t="s">
        <v>455</v>
      </c>
      <c r="C16" s="55" t="s">
        <v>456</v>
      </c>
      <c r="D16" s="55"/>
      <c r="E16" s="8" t="s">
        <v>62</v>
      </c>
      <c r="F16" s="8" t="s">
        <v>62</v>
      </c>
      <c r="G16" s="55"/>
    </row>
    <row r="17" spans="1:7" ht="14.1" customHeight="1" thickBot="1">
      <c r="A17" s="87" t="s">
        <v>79</v>
      </c>
      <c r="B17" s="55" t="s">
        <v>457</v>
      </c>
      <c r="C17" s="55" t="s">
        <v>458</v>
      </c>
      <c r="D17" s="55"/>
      <c r="E17" s="8" t="s">
        <v>62</v>
      </c>
      <c r="F17" s="8" t="s">
        <v>62</v>
      </c>
      <c r="G17" s="55"/>
    </row>
    <row r="18" spans="1:7" ht="16.5" thickBot="1">
      <c r="A18" s="88" t="s">
        <v>93</v>
      </c>
      <c r="B18" s="55" t="s">
        <v>459</v>
      </c>
      <c r="C18" s="55" t="s">
        <v>460</v>
      </c>
      <c r="D18" s="55"/>
      <c r="E18" s="8" t="s">
        <v>62</v>
      </c>
      <c r="F18" s="8" t="s">
        <v>62</v>
      </c>
      <c r="G18" s="55"/>
    </row>
    <row r="19" spans="1:7" ht="16.5" thickBot="1">
      <c r="A19" s="88" t="s">
        <v>93</v>
      </c>
      <c r="B19" s="55" t="s">
        <v>461</v>
      </c>
      <c r="C19" s="55" t="s">
        <v>462</v>
      </c>
      <c r="D19" s="55"/>
      <c r="E19" s="8" t="s">
        <v>62</v>
      </c>
      <c r="F19" s="8" t="s">
        <v>62</v>
      </c>
      <c r="G19" s="55"/>
    </row>
    <row r="20" spans="1:7" ht="16.5" thickBot="1">
      <c r="A20" s="89" t="s">
        <v>81</v>
      </c>
      <c r="B20" s="55" t="s">
        <v>463</v>
      </c>
      <c r="C20" s="55" t="s">
        <v>464</v>
      </c>
      <c r="D20" s="55"/>
      <c r="E20" s="8" t="s">
        <v>62</v>
      </c>
      <c r="F20" s="8" t="s">
        <v>62</v>
      </c>
      <c r="G20" s="55"/>
    </row>
    <row r="21" spans="1:7" ht="16.5" thickBot="1">
      <c r="A21" s="89" t="s">
        <v>81</v>
      </c>
      <c r="B21" s="55" t="s">
        <v>465</v>
      </c>
      <c r="C21" s="55" t="s">
        <v>466</v>
      </c>
      <c r="D21" s="55"/>
      <c r="E21" s="8" t="s">
        <v>62</v>
      </c>
      <c r="F21" s="8" t="s">
        <v>62</v>
      </c>
      <c r="G21" s="55"/>
    </row>
    <row r="22" spans="1:7" ht="16.5" thickBot="1">
      <c r="A22" s="90" t="s">
        <v>118</v>
      </c>
      <c r="B22" s="55" t="s">
        <v>467</v>
      </c>
      <c r="C22" s="55" t="s">
        <v>468</v>
      </c>
      <c r="D22" s="55"/>
      <c r="E22" s="8" t="s">
        <v>62</v>
      </c>
      <c r="F22" s="8" t="s">
        <v>62</v>
      </c>
      <c r="G22" s="55"/>
    </row>
    <row r="23" spans="1:7" ht="16.5" thickBot="1">
      <c r="A23" s="90" t="s">
        <v>118</v>
      </c>
      <c r="B23" s="55" t="s">
        <v>469</v>
      </c>
      <c r="C23" s="55" t="s">
        <v>470</v>
      </c>
      <c r="D23" s="55"/>
      <c r="E23" s="8" t="s">
        <v>62</v>
      </c>
      <c r="F23" s="8" t="s">
        <v>62</v>
      </c>
      <c r="G23" s="55"/>
    </row>
    <row r="24" spans="1:7" ht="16.5" thickBot="1">
      <c r="A24" s="91" t="s">
        <v>736</v>
      </c>
      <c r="B24" s="55" t="s">
        <v>471</v>
      </c>
      <c r="C24" s="55" t="s">
        <v>472</v>
      </c>
      <c r="D24" s="55"/>
      <c r="E24" s="8" t="s">
        <v>62</v>
      </c>
      <c r="F24" s="8" t="s">
        <v>62</v>
      </c>
      <c r="G24" s="55"/>
    </row>
    <row r="25" spans="1:7" ht="16.5" thickBot="1">
      <c r="A25" s="91" t="s">
        <v>736</v>
      </c>
      <c r="B25" s="55" t="s">
        <v>473</v>
      </c>
      <c r="C25" s="55" t="s">
        <v>474</v>
      </c>
      <c r="D25" s="55"/>
      <c r="E25" s="8" t="s">
        <v>62</v>
      </c>
      <c r="F25" s="8" t="s">
        <v>62</v>
      </c>
      <c r="G25" s="55"/>
    </row>
    <row r="26" spans="1:7" ht="16.5" thickBot="1">
      <c r="A26" s="91" t="s">
        <v>736</v>
      </c>
      <c r="B26" s="55" t="s">
        <v>475</v>
      </c>
      <c r="C26" s="55" t="s">
        <v>476</v>
      </c>
      <c r="D26" s="55"/>
      <c r="E26" s="8" t="s">
        <v>62</v>
      </c>
      <c r="F26" s="8" t="s">
        <v>62</v>
      </c>
      <c r="G26" s="55"/>
    </row>
    <row r="27" spans="1:7" ht="16.5" thickBot="1">
      <c r="A27" s="91" t="s">
        <v>736</v>
      </c>
      <c r="B27" s="55" t="s">
        <v>477</v>
      </c>
      <c r="C27" s="55" t="s">
        <v>478</v>
      </c>
      <c r="D27" s="55"/>
      <c r="E27" s="8" t="s">
        <v>62</v>
      </c>
      <c r="F27" s="8" t="s">
        <v>62</v>
      </c>
      <c r="G27" s="55"/>
    </row>
    <row r="28" spans="1:7" ht="16.5" thickBot="1">
      <c r="A28" s="91" t="s">
        <v>736</v>
      </c>
      <c r="B28" s="55" t="s">
        <v>479</v>
      </c>
      <c r="C28" s="55" t="s">
        <v>480</v>
      </c>
      <c r="D28" s="55"/>
      <c r="E28" s="8" t="s">
        <v>62</v>
      </c>
      <c r="F28" s="8" t="s">
        <v>62</v>
      </c>
      <c r="G28" s="55"/>
    </row>
    <row r="29" spans="1:7" ht="14.1" customHeight="1" thickBot="1">
      <c r="A29" s="225" t="s">
        <v>859</v>
      </c>
      <c r="B29" s="226"/>
      <c r="C29" s="8" t="s">
        <v>680</v>
      </c>
      <c r="D29" s="8" t="s">
        <v>744</v>
      </c>
      <c r="E29" s="8" t="s">
        <v>74</v>
      </c>
      <c r="F29" s="8" t="s">
        <v>75</v>
      </c>
      <c r="G29" s="8" t="s">
        <v>745</v>
      </c>
    </row>
    <row r="30" spans="1:7" ht="26.25" thickBot="1">
      <c r="A30" s="86" t="s">
        <v>76</v>
      </c>
      <c r="B30" s="55" t="s">
        <v>860</v>
      </c>
      <c r="C30" s="55" t="s">
        <v>861</v>
      </c>
      <c r="D30" s="55"/>
      <c r="E30" s="8" t="s">
        <v>62</v>
      </c>
      <c r="F30" s="8" t="s">
        <v>62</v>
      </c>
      <c r="G30" s="55"/>
    </row>
    <row r="31" spans="1:7" ht="16.5" thickBot="1">
      <c r="A31" s="87" t="s">
        <v>79</v>
      </c>
      <c r="B31" s="55" t="s">
        <v>862</v>
      </c>
      <c r="C31" s="55" t="s">
        <v>481</v>
      </c>
      <c r="D31" s="55"/>
      <c r="E31" s="8" t="s">
        <v>62</v>
      </c>
      <c r="F31" s="8" t="s">
        <v>62</v>
      </c>
      <c r="G31" s="55"/>
    </row>
    <row r="32" spans="1:7" ht="26.25" thickBot="1">
      <c r="A32" s="87" t="s">
        <v>79</v>
      </c>
      <c r="B32" s="55" t="s">
        <v>863</v>
      </c>
      <c r="C32" s="55" t="s">
        <v>864</v>
      </c>
      <c r="D32" s="55"/>
      <c r="E32" s="8" t="s">
        <v>62</v>
      </c>
      <c r="F32" s="8" t="s">
        <v>62</v>
      </c>
      <c r="G32" s="55"/>
    </row>
    <row r="33" spans="1:7" ht="26.25" thickBot="1">
      <c r="A33" s="88" t="s">
        <v>93</v>
      </c>
      <c r="B33" s="55" t="s">
        <v>866</v>
      </c>
      <c r="C33" s="55" t="s">
        <v>865</v>
      </c>
      <c r="D33" s="55"/>
      <c r="E33" s="8" t="s">
        <v>62</v>
      </c>
      <c r="F33" s="8" t="s">
        <v>62</v>
      </c>
      <c r="G33" s="55"/>
    </row>
    <row r="34" spans="1:7" ht="16.5" thickBot="1">
      <c r="A34" s="89" t="s">
        <v>81</v>
      </c>
      <c r="B34" s="55" t="s">
        <v>867</v>
      </c>
      <c r="C34" s="55" t="s">
        <v>868</v>
      </c>
      <c r="D34" s="55"/>
      <c r="E34" s="8" t="s">
        <v>62</v>
      </c>
      <c r="F34" s="8" t="s">
        <v>62</v>
      </c>
      <c r="G34" s="55"/>
    </row>
    <row r="35" spans="1:7" ht="26.25" thickBot="1">
      <c r="A35" s="89" t="s">
        <v>81</v>
      </c>
      <c r="B35" s="55" t="s">
        <v>482</v>
      </c>
      <c r="C35" s="55" t="s">
        <v>869</v>
      </c>
      <c r="D35" s="55"/>
      <c r="E35" s="8" t="s">
        <v>62</v>
      </c>
      <c r="F35" s="8" t="s">
        <v>62</v>
      </c>
      <c r="G35" s="55"/>
    </row>
    <row r="36" spans="1:7" ht="26.25" thickBot="1">
      <c r="A36" s="90" t="s">
        <v>118</v>
      </c>
      <c r="B36" s="55" t="s">
        <v>870</v>
      </c>
      <c r="C36" s="55" t="s">
        <v>871</v>
      </c>
      <c r="D36" s="55"/>
      <c r="E36" s="8" t="s">
        <v>62</v>
      </c>
      <c r="F36" s="8" t="s">
        <v>62</v>
      </c>
      <c r="G36" s="55"/>
    </row>
    <row r="37" spans="1:7" ht="16.5" thickBot="1">
      <c r="A37" s="90" t="s">
        <v>118</v>
      </c>
      <c r="B37" s="55" t="s">
        <v>872</v>
      </c>
      <c r="C37" s="55" t="s">
        <v>873</v>
      </c>
      <c r="D37" s="55"/>
      <c r="E37" s="8" t="s">
        <v>62</v>
      </c>
      <c r="F37" s="8" t="s">
        <v>62</v>
      </c>
      <c r="G37" s="55"/>
    </row>
    <row r="38" spans="1:7" ht="26.25" thickBot="1">
      <c r="A38" s="90" t="s">
        <v>118</v>
      </c>
      <c r="B38" s="55" t="s">
        <v>483</v>
      </c>
      <c r="C38" s="55" t="s">
        <v>874</v>
      </c>
      <c r="D38" s="55"/>
      <c r="E38" s="8" t="s">
        <v>62</v>
      </c>
      <c r="F38" s="8" t="s">
        <v>62</v>
      </c>
      <c r="G38" s="55"/>
    </row>
    <row r="39" spans="1:7" ht="16.5" thickBot="1">
      <c r="A39" s="91" t="s">
        <v>736</v>
      </c>
      <c r="B39" s="55" t="s">
        <v>875</v>
      </c>
      <c r="C39" s="55" t="s">
        <v>877</v>
      </c>
      <c r="D39" s="55"/>
      <c r="E39" s="8" t="s">
        <v>62</v>
      </c>
      <c r="F39" s="8" t="s">
        <v>62</v>
      </c>
      <c r="G39" s="55"/>
    </row>
    <row r="40" spans="1:7" ht="16.5" thickBot="1">
      <c r="A40" s="91" t="s">
        <v>736</v>
      </c>
      <c r="B40" s="55" t="s">
        <v>876</v>
      </c>
      <c r="C40" s="55" t="s">
        <v>878</v>
      </c>
      <c r="D40" s="55"/>
      <c r="E40" s="8" t="s">
        <v>62</v>
      </c>
      <c r="F40" s="8" t="s">
        <v>62</v>
      </c>
      <c r="G40" s="55"/>
    </row>
    <row r="41" spans="1:7" s="24" customFormat="1" ht="14.1" customHeight="1" thickBot="1">
      <c r="A41" s="225" t="s">
        <v>97</v>
      </c>
      <c r="B41" s="226"/>
      <c r="C41" s="8" t="s">
        <v>73</v>
      </c>
      <c r="D41" s="8" t="s">
        <v>744</v>
      </c>
      <c r="E41" s="8" t="s">
        <v>74</v>
      </c>
      <c r="F41" s="8" t="s">
        <v>75</v>
      </c>
      <c r="G41" s="8" t="s">
        <v>745</v>
      </c>
    </row>
    <row r="42" spans="1:7" s="24" customFormat="1" ht="16.5" thickBot="1">
      <c r="A42" s="86" t="s">
        <v>76</v>
      </c>
      <c r="B42" s="55" t="s">
        <v>521</v>
      </c>
      <c r="C42" s="55" t="s">
        <v>522</v>
      </c>
      <c r="D42" s="55"/>
      <c r="E42" s="8" t="s">
        <v>62</v>
      </c>
      <c r="F42" s="8" t="s">
        <v>62</v>
      </c>
      <c r="G42" s="55"/>
    </row>
    <row r="43" spans="1:7" s="24" customFormat="1" ht="39" thickBot="1">
      <c r="A43" s="87" t="s">
        <v>79</v>
      </c>
      <c r="B43" s="55" t="s">
        <v>523</v>
      </c>
      <c r="C43" s="55" t="s">
        <v>524</v>
      </c>
      <c r="D43" s="55"/>
      <c r="E43" s="8" t="s">
        <v>62</v>
      </c>
      <c r="F43" s="8" t="s">
        <v>62</v>
      </c>
      <c r="G43" s="55"/>
    </row>
    <row r="44" spans="1:7" s="24" customFormat="1" ht="16.5" thickBot="1">
      <c r="A44" s="88" t="s">
        <v>93</v>
      </c>
      <c r="B44" s="55" t="s">
        <v>527</v>
      </c>
      <c r="C44" s="55" t="s">
        <v>528</v>
      </c>
      <c r="D44" s="55"/>
      <c r="E44" s="8" t="s">
        <v>62</v>
      </c>
      <c r="F44" s="8" t="s">
        <v>62</v>
      </c>
      <c r="G44" s="55"/>
    </row>
    <row r="45" spans="1:7" s="24" customFormat="1" ht="14.1" customHeight="1" thickBot="1">
      <c r="A45" s="88" t="s">
        <v>93</v>
      </c>
      <c r="B45" s="55" t="s">
        <v>525</v>
      </c>
      <c r="C45" s="55" t="s">
        <v>526</v>
      </c>
      <c r="D45" s="55"/>
      <c r="E45" s="8" t="s">
        <v>62</v>
      </c>
      <c r="F45" s="8" t="s">
        <v>62</v>
      </c>
      <c r="G45" s="55"/>
    </row>
    <row r="46" spans="1:7" s="24" customFormat="1" ht="16.5" thickBot="1">
      <c r="A46" s="89" t="s">
        <v>81</v>
      </c>
      <c r="B46" s="55" t="s">
        <v>529</v>
      </c>
      <c r="C46" s="55" t="s">
        <v>530</v>
      </c>
      <c r="D46" s="55"/>
      <c r="E46" s="8" t="s">
        <v>62</v>
      </c>
      <c r="F46" s="8" t="s">
        <v>62</v>
      </c>
      <c r="G46" s="55"/>
    </row>
    <row r="47" spans="1:7" s="24" customFormat="1" ht="16.5" thickBot="1">
      <c r="A47" s="89" t="s">
        <v>81</v>
      </c>
      <c r="B47" s="55" t="s">
        <v>531</v>
      </c>
      <c r="C47" s="55" t="s">
        <v>532</v>
      </c>
      <c r="D47" s="55"/>
      <c r="E47" s="8" t="s">
        <v>62</v>
      </c>
      <c r="F47" s="8" t="s">
        <v>62</v>
      </c>
      <c r="G47" s="55"/>
    </row>
    <row r="48" spans="1:7" s="24" customFormat="1" ht="16.5" thickBot="1">
      <c r="A48" s="90" t="s">
        <v>118</v>
      </c>
      <c r="B48" s="55" t="s">
        <v>533</v>
      </c>
      <c r="C48" s="55" t="s">
        <v>534</v>
      </c>
      <c r="D48" s="55"/>
      <c r="E48" s="8" t="s">
        <v>62</v>
      </c>
      <c r="F48" s="8" t="s">
        <v>62</v>
      </c>
      <c r="G48" s="55"/>
    </row>
    <row r="49" spans="1:7" s="24" customFormat="1" ht="16.5" thickBot="1">
      <c r="A49" s="90" t="s">
        <v>118</v>
      </c>
      <c r="B49" s="55" t="s">
        <v>535</v>
      </c>
      <c r="C49" s="55" t="s">
        <v>536</v>
      </c>
      <c r="D49" s="55"/>
      <c r="E49" s="8" t="s">
        <v>62</v>
      </c>
      <c r="F49" s="8" t="s">
        <v>62</v>
      </c>
      <c r="G49" s="55"/>
    </row>
    <row r="50" spans="1:7" s="24" customFormat="1" ht="14.1" customHeight="1" thickBot="1">
      <c r="A50" s="225" t="s">
        <v>537</v>
      </c>
      <c r="B50" s="226"/>
      <c r="C50" s="68" t="s">
        <v>681</v>
      </c>
      <c r="D50" s="8" t="s">
        <v>744</v>
      </c>
      <c r="E50" s="8" t="s">
        <v>74</v>
      </c>
      <c r="F50" s="8" t="s">
        <v>75</v>
      </c>
      <c r="G50" s="8" t="s">
        <v>745</v>
      </c>
    </row>
    <row r="51" spans="1:7" s="24" customFormat="1" ht="16.5" thickBot="1">
      <c r="A51" s="86" t="s">
        <v>76</v>
      </c>
      <c r="B51" s="55" t="s">
        <v>538</v>
      </c>
      <c r="C51" s="55" t="s">
        <v>539</v>
      </c>
      <c r="D51" s="55"/>
      <c r="E51" s="8" t="s">
        <v>62</v>
      </c>
      <c r="F51" s="8" t="s">
        <v>62</v>
      </c>
      <c r="G51" s="55"/>
    </row>
    <row r="52" spans="1:7" s="24" customFormat="1" ht="64.5" thickBot="1">
      <c r="A52" s="87" t="s">
        <v>79</v>
      </c>
      <c r="B52" s="55" t="s">
        <v>540</v>
      </c>
      <c r="C52" s="55" t="s">
        <v>541</v>
      </c>
      <c r="D52" s="55"/>
      <c r="E52" s="8" t="s">
        <v>62</v>
      </c>
      <c r="F52" s="8" t="s">
        <v>62</v>
      </c>
      <c r="G52" s="55"/>
    </row>
    <row r="53" spans="1:7" s="24" customFormat="1" ht="16.5" thickBot="1">
      <c r="A53" s="88" t="s">
        <v>93</v>
      </c>
      <c r="B53" s="55" t="s">
        <v>544</v>
      </c>
      <c r="C53" s="55" t="s">
        <v>545</v>
      </c>
      <c r="D53" s="55"/>
      <c r="E53" s="8" t="s">
        <v>62</v>
      </c>
      <c r="F53" s="8" t="s">
        <v>62</v>
      </c>
      <c r="G53" s="55"/>
    </row>
    <row r="54" spans="1:7" s="24" customFormat="1" ht="26.25" thickBot="1">
      <c r="A54" s="88" t="s">
        <v>93</v>
      </c>
      <c r="B54" s="55" t="s">
        <v>542</v>
      </c>
      <c r="C54" s="55" t="s">
        <v>543</v>
      </c>
      <c r="D54" s="55"/>
      <c r="E54" s="8" t="s">
        <v>62</v>
      </c>
      <c r="F54" s="8" t="s">
        <v>62</v>
      </c>
      <c r="G54" s="55"/>
    </row>
    <row r="55" spans="1:7" s="24" customFormat="1" ht="26.25" thickBot="1">
      <c r="A55" s="89" t="s">
        <v>81</v>
      </c>
      <c r="B55" s="55" t="s">
        <v>546</v>
      </c>
      <c r="C55" s="55" t="s">
        <v>547</v>
      </c>
      <c r="D55" s="55"/>
      <c r="E55" s="8" t="s">
        <v>62</v>
      </c>
      <c r="F55" s="8" t="s">
        <v>62</v>
      </c>
      <c r="G55" s="55"/>
    </row>
    <row r="56" spans="1:7" s="24" customFormat="1" ht="16.5" thickBot="1">
      <c r="A56" s="89" t="s">
        <v>81</v>
      </c>
      <c r="B56" s="55" t="s">
        <v>548</v>
      </c>
      <c r="C56" s="55" t="s">
        <v>549</v>
      </c>
      <c r="D56" s="55"/>
      <c r="E56" s="8" t="s">
        <v>62</v>
      </c>
      <c r="F56" s="8" t="s">
        <v>62</v>
      </c>
      <c r="G56" s="55"/>
    </row>
    <row r="57" spans="1:7" s="24" customFormat="1" ht="16.5" thickBot="1">
      <c r="A57" s="89" t="s">
        <v>81</v>
      </c>
      <c r="B57" s="55" t="s">
        <v>550</v>
      </c>
      <c r="C57" s="55" t="s">
        <v>551</v>
      </c>
      <c r="D57" s="55"/>
      <c r="E57" s="8" t="s">
        <v>62</v>
      </c>
      <c r="F57" s="8" t="s">
        <v>62</v>
      </c>
      <c r="G57" s="55"/>
    </row>
    <row r="58" spans="1:7" s="24" customFormat="1" ht="16.5" thickBot="1">
      <c r="A58" s="90" t="s">
        <v>118</v>
      </c>
      <c r="B58" s="55" t="s">
        <v>552</v>
      </c>
      <c r="C58" s="55" t="s">
        <v>553</v>
      </c>
      <c r="D58" s="55"/>
      <c r="E58" s="8" t="s">
        <v>62</v>
      </c>
      <c r="F58" s="8" t="s">
        <v>62</v>
      </c>
      <c r="G58" s="55"/>
    </row>
    <row r="59" spans="1:7" s="24" customFormat="1" ht="26.25" thickBot="1">
      <c r="A59" s="90" t="s">
        <v>118</v>
      </c>
      <c r="B59" s="55" t="s">
        <v>554</v>
      </c>
      <c r="C59" s="55" t="s">
        <v>555</v>
      </c>
      <c r="D59" s="55"/>
      <c r="E59" s="8" t="s">
        <v>62</v>
      </c>
      <c r="F59" s="8" t="s">
        <v>62</v>
      </c>
      <c r="G59" s="55"/>
    </row>
    <row r="60" spans="1:7" s="24" customFormat="1" ht="15.75"/>
    <row r="61" spans="1:7" s="24" customFormat="1" ht="15.75"/>
    <row r="62" spans="1:7" s="24" customFormat="1" ht="15.75"/>
    <row r="63" spans="1:7" s="24" customFormat="1" ht="15.75"/>
    <row r="64" spans="1:7" s="24" customFormat="1" ht="15.75"/>
    <row r="65" s="24" customFormat="1" ht="15.75"/>
    <row r="66" s="24" customFormat="1" ht="15.75"/>
    <row r="67" s="24" customFormat="1" ht="14.1" customHeight="1"/>
    <row r="68" s="24" customFormat="1" ht="15.75"/>
    <row r="69" s="24" customFormat="1" ht="15.75"/>
    <row r="70" s="24" customFormat="1" ht="15.75"/>
    <row r="71" s="24" customFormat="1" ht="15.75"/>
    <row r="72" s="24" customFormat="1" ht="15.75"/>
    <row r="73" s="24" customFormat="1" ht="15.75"/>
    <row r="74" s="24" customFormat="1" ht="14.1" customHeight="1"/>
    <row r="75" s="24" customFormat="1" ht="15.75"/>
    <row r="76" s="24" customFormat="1" ht="15.75"/>
    <row r="77" s="24" customFormat="1" ht="15.75"/>
    <row r="78" s="24" customFormat="1" ht="15.75"/>
    <row r="79" s="24" customFormat="1" ht="15.75"/>
    <row r="80" s="24" customFormat="1" ht="15.75"/>
    <row r="81" s="24" customFormat="1" ht="14.1" customHeight="1"/>
    <row r="82" s="24" customFormat="1" ht="15.75"/>
    <row r="83" s="24" customFormat="1" ht="15.75"/>
    <row r="84" s="24" customFormat="1" ht="15.75"/>
    <row r="85" s="24" customFormat="1" ht="15.75"/>
    <row r="86" s="24" customFormat="1" ht="14.1" customHeight="1"/>
    <row r="87" s="24" customFormat="1" ht="15.75"/>
    <row r="88" s="24" customFormat="1" ht="15.75"/>
    <row r="89" s="24" customFormat="1" ht="15.75"/>
    <row r="90" s="24" customFormat="1" ht="14.1" customHeight="1"/>
    <row r="91" s="24" customFormat="1" ht="15.75"/>
    <row r="92" s="24" customFormat="1" ht="15.75"/>
    <row r="93" s="24" customFormat="1" ht="15.75"/>
    <row r="94" s="24" customFormat="1" ht="15.75"/>
    <row r="95" s="24" customFormat="1" ht="14.1" customHeight="1"/>
    <row r="96" s="24" customFormat="1" ht="15.75"/>
    <row r="97" s="24" customFormat="1" ht="15.75"/>
    <row r="98" s="24" customFormat="1" ht="15.75"/>
    <row r="99" s="24" customFormat="1" ht="15.75"/>
    <row r="100" s="24" customFormat="1" ht="15.75"/>
    <row r="101" s="24" customFormat="1" ht="15.75"/>
    <row r="102" s="24" customFormat="1" ht="15.75"/>
    <row r="103" s="24" customFormat="1" ht="15.75"/>
  </sheetData>
  <mergeCells count="6">
    <mergeCell ref="C2:D9"/>
    <mergeCell ref="A50:B50"/>
    <mergeCell ref="A29:B29"/>
    <mergeCell ref="A41:B41"/>
    <mergeCell ref="A10:B10"/>
    <mergeCell ref="A8:B9"/>
  </mergeCells>
  <conditionalFormatting sqref="A104:A228">
    <cfRule type="beginsWith" dxfId="867" priority="344" stopIfTrue="1" operator="beginsWith" text="Exceptional">
      <formula>LEFT(A104,LEN("Exceptional"))="Exceptional"</formula>
    </cfRule>
    <cfRule type="beginsWith" dxfId="866" priority="345" stopIfTrue="1" operator="beginsWith" text="Professional">
      <formula>LEFT(A104,LEN("Professional"))="Professional"</formula>
    </cfRule>
    <cfRule type="beginsWith" dxfId="865" priority="346" stopIfTrue="1" operator="beginsWith" text="Advanced">
      <formula>LEFT(A104,LEN("Advanced"))="Advanced"</formula>
    </cfRule>
    <cfRule type="beginsWith" dxfId="864" priority="347" stopIfTrue="1" operator="beginsWith" text="Intermediate">
      <formula>LEFT(A104,LEN("Intermediate"))="Intermediate"</formula>
    </cfRule>
    <cfRule type="beginsWith" dxfId="863" priority="348" stopIfTrue="1" operator="beginsWith" text="Basic">
      <formula>LEFT(A104,LEN("Basic"))="Basic"</formula>
    </cfRule>
    <cfRule type="beginsWith" dxfId="862" priority="349" stopIfTrue="1" operator="beginsWith" text="Required">
      <formula>LEFT(A104,LEN("Required"))="Required"</formula>
    </cfRule>
    <cfRule type="notContainsBlanks" dxfId="861" priority="350" stopIfTrue="1">
      <formula>LEN(TRIM(A104))&gt;0</formula>
    </cfRule>
  </conditionalFormatting>
  <conditionalFormatting sqref="E104:F228 E12:F18 E32:F36 E42:F45 E51:F54">
    <cfRule type="beginsWith" dxfId="860" priority="337" stopIfTrue="1" operator="beginsWith" text="Not Applicable">
      <formula>LEFT(E12,LEN("Not Applicable"))="Not Applicable"</formula>
    </cfRule>
    <cfRule type="beginsWith" dxfId="859" priority="338" stopIfTrue="1" operator="beginsWith" text="Waived">
      <formula>LEFT(E12,LEN("Waived"))="Waived"</formula>
    </cfRule>
    <cfRule type="beginsWith" dxfId="858" priority="339" stopIfTrue="1" operator="beginsWith" text="Pre-Passed">
      <formula>LEFT(E12,LEN("Pre-Passed"))="Pre-Passed"</formula>
    </cfRule>
    <cfRule type="beginsWith" dxfId="857" priority="340" stopIfTrue="1" operator="beginsWith" text="Completed">
      <formula>LEFT(E12,LEN("Completed"))="Completed"</formula>
    </cfRule>
    <cfRule type="beginsWith" dxfId="856" priority="341" stopIfTrue="1" operator="beginsWith" text="Partial">
      <formula>LEFT(E12,LEN("Partial"))="Partial"</formula>
    </cfRule>
    <cfRule type="beginsWith" dxfId="855" priority="342" stopIfTrue="1" operator="beginsWith" text="Missing">
      <formula>LEFT(E12,LEN("Missing"))="Missing"</formula>
    </cfRule>
    <cfRule type="beginsWith" dxfId="854" priority="343" stopIfTrue="1" operator="beginsWith" text="Untested">
      <formula>LEFT(E12,LEN("Untested"))="Untested"</formula>
    </cfRule>
    <cfRule type="notContainsBlanks" dxfId="853" priority="351" stopIfTrue="1">
      <formula>LEN(TRIM(E12))&gt;0</formula>
    </cfRule>
  </conditionalFormatting>
  <conditionalFormatting sqref="E37:F40">
    <cfRule type="beginsWith" dxfId="852" priority="177" stopIfTrue="1" operator="beginsWith" text="Not Applicable">
      <formula>LEFT(E37,LEN("Not Applicable"))="Not Applicable"</formula>
    </cfRule>
    <cfRule type="beginsWith" dxfId="851" priority="178" stopIfTrue="1" operator="beginsWith" text="Waived">
      <formula>LEFT(E37,LEN("Waived"))="Waived"</formula>
    </cfRule>
    <cfRule type="beginsWith" dxfId="850" priority="179" stopIfTrue="1" operator="beginsWith" text="Pre-Passed">
      <formula>LEFT(E37,LEN("Pre-Passed"))="Pre-Passed"</formula>
    </cfRule>
    <cfRule type="beginsWith" dxfId="849" priority="180" stopIfTrue="1" operator="beginsWith" text="Completed">
      <formula>LEFT(E37,LEN("Completed"))="Completed"</formula>
    </cfRule>
    <cfRule type="beginsWith" dxfId="848" priority="181" stopIfTrue="1" operator="beginsWith" text="Partial">
      <formula>LEFT(E37,LEN("Partial"))="Partial"</formula>
    </cfRule>
    <cfRule type="beginsWith" dxfId="847" priority="182" stopIfTrue="1" operator="beginsWith" text="Missing">
      <formula>LEFT(E37,LEN("Missing"))="Missing"</formula>
    </cfRule>
    <cfRule type="beginsWith" dxfId="846" priority="183" stopIfTrue="1" operator="beginsWith" text="Untested">
      <formula>LEFT(E37,LEN("Untested"))="Untested"</formula>
    </cfRule>
    <cfRule type="notContainsBlanks" dxfId="845" priority="184" stopIfTrue="1">
      <formula>LEN(TRIM(E37))&gt;0</formula>
    </cfRule>
  </conditionalFormatting>
  <conditionalFormatting sqref="E46:F49">
    <cfRule type="beginsWith" dxfId="844" priority="121" stopIfTrue="1" operator="beginsWith" text="Not Applicable">
      <formula>LEFT(E46,LEN("Not Applicable"))="Not Applicable"</formula>
    </cfRule>
    <cfRule type="beginsWith" dxfId="843" priority="122" stopIfTrue="1" operator="beginsWith" text="Waived">
      <formula>LEFT(E46,LEN("Waived"))="Waived"</formula>
    </cfRule>
    <cfRule type="beginsWith" dxfId="842" priority="123" stopIfTrue="1" operator="beginsWith" text="Pre-Passed">
      <formula>LEFT(E46,LEN("Pre-Passed"))="Pre-Passed"</formula>
    </cfRule>
    <cfRule type="beginsWith" dxfId="841" priority="124" stopIfTrue="1" operator="beginsWith" text="Completed">
      <formula>LEFT(E46,LEN("Completed"))="Completed"</formula>
    </cfRule>
    <cfRule type="beginsWith" dxfId="840" priority="125" stopIfTrue="1" operator="beginsWith" text="Partial">
      <formula>LEFT(E46,LEN("Partial"))="Partial"</formula>
    </cfRule>
    <cfRule type="beginsWith" dxfId="839" priority="126" stopIfTrue="1" operator="beginsWith" text="Missing">
      <formula>LEFT(E46,LEN("Missing"))="Missing"</formula>
    </cfRule>
    <cfRule type="beginsWith" dxfId="838" priority="127" stopIfTrue="1" operator="beginsWith" text="Untested">
      <formula>LEFT(E46,LEN("Untested"))="Untested"</formula>
    </cfRule>
    <cfRule type="notContainsBlanks" dxfId="837" priority="128" stopIfTrue="1">
      <formula>LEN(TRIM(E46))&gt;0</formula>
    </cfRule>
  </conditionalFormatting>
  <conditionalFormatting sqref="E55:F55">
    <cfRule type="beginsWith" dxfId="836" priority="105" stopIfTrue="1" operator="beginsWith" text="Not Applicable">
      <formula>LEFT(E55,LEN("Not Applicable"))="Not Applicable"</formula>
    </cfRule>
    <cfRule type="beginsWith" dxfId="835" priority="106" stopIfTrue="1" operator="beginsWith" text="Waived">
      <formula>LEFT(E55,LEN("Waived"))="Waived"</formula>
    </cfRule>
    <cfRule type="beginsWith" dxfId="834" priority="107" stopIfTrue="1" operator="beginsWith" text="Pre-Passed">
      <formula>LEFT(E55,LEN("Pre-Passed"))="Pre-Passed"</formula>
    </cfRule>
    <cfRule type="beginsWith" dxfId="833" priority="108" stopIfTrue="1" operator="beginsWith" text="Completed">
      <formula>LEFT(E55,LEN("Completed"))="Completed"</formula>
    </cfRule>
    <cfRule type="beginsWith" dxfId="832" priority="109" stopIfTrue="1" operator="beginsWith" text="Partial">
      <formula>LEFT(E55,LEN("Partial"))="Partial"</formula>
    </cfRule>
    <cfRule type="beginsWith" dxfId="831" priority="110" stopIfTrue="1" operator="beginsWith" text="Missing">
      <formula>LEFT(E55,LEN("Missing"))="Missing"</formula>
    </cfRule>
    <cfRule type="beginsWith" dxfId="830" priority="111" stopIfTrue="1" operator="beginsWith" text="Untested">
      <formula>LEFT(E55,LEN("Untested"))="Untested"</formula>
    </cfRule>
    <cfRule type="notContainsBlanks" dxfId="829" priority="112" stopIfTrue="1">
      <formula>LEN(TRIM(E55))&gt;0</formula>
    </cfRule>
  </conditionalFormatting>
  <conditionalFormatting sqref="E56:F59">
    <cfRule type="beginsWith" dxfId="828" priority="97" stopIfTrue="1" operator="beginsWith" text="Not Applicable">
      <formula>LEFT(E56,LEN("Not Applicable"))="Not Applicable"</formula>
    </cfRule>
    <cfRule type="beginsWith" dxfId="827" priority="98" stopIfTrue="1" operator="beginsWith" text="Waived">
      <formula>LEFT(E56,LEN("Waived"))="Waived"</formula>
    </cfRule>
    <cfRule type="beginsWith" dxfId="826" priority="99" stopIfTrue="1" operator="beginsWith" text="Pre-Passed">
      <formula>LEFT(E56,LEN("Pre-Passed"))="Pre-Passed"</formula>
    </cfRule>
    <cfRule type="beginsWith" dxfId="825" priority="100" stopIfTrue="1" operator="beginsWith" text="Completed">
      <formula>LEFT(E56,LEN("Completed"))="Completed"</formula>
    </cfRule>
    <cfRule type="beginsWith" dxfId="824" priority="101" stopIfTrue="1" operator="beginsWith" text="Partial">
      <formula>LEFT(E56,LEN("Partial"))="Partial"</formula>
    </cfRule>
    <cfRule type="beginsWith" dxfId="823" priority="102" stopIfTrue="1" operator="beginsWith" text="Missing">
      <formula>LEFT(E56,LEN("Missing"))="Missing"</formula>
    </cfRule>
    <cfRule type="beginsWith" dxfId="822" priority="103" stopIfTrue="1" operator="beginsWith" text="Untested">
      <formula>LEFT(E56,LEN("Untested"))="Untested"</formula>
    </cfRule>
    <cfRule type="notContainsBlanks" dxfId="821" priority="104" stopIfTrue="1">
      <formula>LEN(TRIM(E56))&gt;0</formula>
    </cfRule>
  </conditionalFormatting>
  <conditionalFormatting sqref="E11:F11">
    <cfRule type="beginsWith" dxfId="820" priority="233" stopIfTrue="1" operator="beginsWith" text="Not Applicable">
      <formula>LEFT(E11,LEN("Not Applicable"))="Not Applicable"</formula>
    </cfRule>
    <cfRule type="beginsWith" dxfId="819" priority="234" stopIfTrue="1" operator="beginsWith" text="Waived">
      <formula>LEFT(E11,LEN("Waived"))="Waived"</formula>
    </cfRule>
    <cfRule type="beginsWith" dxfId="818" priority="235" stopIfTrue="1" operator="beginsWith" text="Pre-Passed">
      <formula>LEFT(E11,LEN("Pre-Passed"))="Pre-Passed"</formula>
    </cfRule>
    <cfRule type="beginsWith" dxfId="817" priority="236" stopIfTrue="1" operator="beginsWith" text="Completed">
      <formula>LEFT(E11,LEN("Completed"))="Completed"</formula>
    </cfRule>
    <cfRule type="beginsWith" dxfId="816" priority="237" stopIfTrue="1" operator="beginsWith" text="Partial">
      <formula>LEFT(E11,LEN("Partial"))="Partial"</formula>
    </cfRule>
    <cfRule type="beginsWith" dxfId="815" priority="238" stopIfTrue="1" operator="beginsWith" text="Missing">
      <formula>LEFT(E11,LEN("Missing"))="Missing"</formula>
    </cfRule>
    <cfRule type="beginsWith" dxfId="814" priority="239" stopIfTrue="1" operator="beginsWith" text="Untested">
      <formula>LEFT(E11,LEN("Untested"))="Untested"</formula>
    </cfRule>
    <cfRule type="notContainsBlanks" dxfId="813" priority="240" stopIfTrue="1">
      <formula>LEN(TRIM(E11))&gt;0</formula>
    </cfRule>
  </conditionalFormatting>
  <conditionalFormatting sqref="E19:F22">
    <cfRule type="beginsWith" dxfId="812" priority="217" stopIfTrue="1" operator="beginsWith" text="Not Applicable">
      <formula>LEFT(E19,LEN("Not Applicable"))="Not Applicable"</formula>
    </cfRule>
    <cfRule type="beginsWith" dxfId="811" priority="218" stopIfTrue="1" operator="beginsWith" text="Waived">
      <formula>LEFT(E19,LEN("Waived"))="Waived"</formula>
    </cfRule>
    <cfRule type="beginsWith" dxfId="810" priority="219" stopIfTrue="1" operator="beginsWith" text="Pre-Passed">
      <formula>LEFT(E19,LEN("Pre-Passed"))="Pre-Passed"</formula>
    </cfRule>
    <cfRule type="beginsWith" dxfId="809" priority="220" stopIfTrue="1" operator="beginsWith" text="Completed">
      <formula>LEFT(E19,LEN("Completed"))="Completed"</formula>
    </cfRule>
    <cfRule type="beginsWith" dxfId="808" priority="221" stopIfTrue="1" operator="beginsWith" text="Partial">
      <formula>LEFT(E19,LEN("Partial"))="Partial"</formula>
    </cfRule>
    <cfRule type="beginsWith" dxfId="807" priority="222" stopIfTrue="1" operator="beginsWith" text="Missing">
      <formula>LEFT(E19,LEN("Missing"))="Missing"</formula>
    </cfRule>
    <cfRule type="beginsWith" dxfId="806" priority="223" stopIfTrue="1" operator="beginsWith" text="Untested">
      <formula>LEFT(E19,LEN("Untested"))="Untested"</formula>
    </cfRule>
    <cfRule type="notContainsBlanks" dxfId="805" priority="224" stopIfTrue="1">
      <formula>LEN(TRIM(E19))&gt;0</formula>
    </cfRule>
  </conditionalFormatting>
  <conditionalFormatting sqref="E23:F24">
    <cfRule type="beginsWith" dxfId="804" priority="209" stopIfTrue="1" operator="beginsWith" text="Not Applicable">
      <formula>LEFT(E23,LEN("Not Applicable"))="Not Applicable"</formula>
    </cfRule>
    <cfRule type="beginsWith" dxfId="803" priority="210" stopIfTrue="1" operator="beginsWith" text="Waived">
      <formula>LEFT(E23,LEN("Waived"))="Waived"</formula>
    </cfRule>
    <cfRule type="beginsWith" dxfId="802" priority="211" stopIfTrue="1" operator="beginsWith" text="Pre-Passed">
      <formula>LEFT(E23,LEN("Pre-Passed"))="Pre-Passed"</formula>
    </cfRule>
    <cfRule type="beginsWith" dxfId="801" priority="212" stopIfTrue="1" operator="beginsWith" text="Completed">
      <formula>LEFT(E23,LEN("Completed"))="Completed"</formula>
    </cfRule>
    <cfRule type="beginsWith" dxfId="800" priority="213" stopIfTrue="1" operator="beginsWith" text="Partial">
      <formula>LEFT(E23,LEN("Partial"))="Partial"</formula>
    </cfRule>
    <cfRule type="beginsWith" dxfId="799" priority="214" stopIfTrue="1" operator="beginsWith" text="Missing">
      <formula>LEFT(E23,LEN("Missing"))="Missing"</formula>
    </cfRule>
    <cfRule type="beginsWith" dxfId="798" priority="215" stopIfTrue="1" operator="beginsWith" text="Untested">
      <formula>LEFT(E23,LEN("Untested"))="Untested"</formula>
    </cfRule>
    <cfRule type="notContainsBlanks" dxfId="797" priority="216" stopIfTrue="1">
      <formula>LEN(TRIM(E23))&gt;0</formula>
    </cfRule>
  </conditionalFormatting>
  <conditionalFormatting sqref="E25:F28">
    <cfRule type="beginsWith" dxfId="796" priority="201" stopIfTrue="1" operator="beginsWith" text="Not Applicable">
      <formula>LEFT(E25,LEN("Not Applicable"))="Not Applicable"</formula>
    </cfRule>
    <cfRule type="beginsWith" dxfId="795" priority="202" stopIfTrue="1" operator="beginsWith" text="Waived">
      <formula>LEFT(E25,LEN("Waived"))="Waived"</formula>
    </cfRule>
    <cfRule type="beginsWith" dxfId="794" priority="203" stopIfTrue="1" operator="beginsWith" text="Pre-Passed">
      <formula>LEFT(E25,LEN("Pre-Passed"))="Pre-Passed"</formula>
    </cfRule>
    <cfRule type="beginsWith" dxfId="793" priority="204" stopIfTrue="1" operator="beginsWith" text="Completed">
      <formula>LEFT(E25,LEN("Completed"))="Completed"</formula>
    </cfRule>
    <cfRule type="beginsWith" dxfId="792" priority="205" stopIfTrue="1" operator="beginsWith" text="Partial">
      <formula>LEFT(E25,LEN("Partial"))="Partial"</formula>
    </cfRule>
    <cfRule type="beginsWith" dxfId="791" priority="206" stopIfTrue="1" operator="beginsWith" text="Missing">
      <formula>LEFT(E25,LEN("Missing"))="Missing"</formula>
    </cfRule>
    <cfRule type="beginsWith" dxfId="790" priority="207" stopIfTrue="1" operator="beginsWith" text="Untested">
      <formula>LEFT(E25,LEN("Untested"))="Untested"</formula>
    </cfRule>
    <cfRule type="notContainsBlanks" dxfId="789" priority="208" stopIfTrue="1">
      <formula>LEN(TRIM(E25))&gt;0</formula>
    </cfRule>
  </conditionalFormatting>
  <conditionalFormatting sqref="E30:F31">
    <cfRule type="beginsWith" dxfId="788" priority="193" stopIfTrue="1" operator="beginsWith" text="Not Applicable">
      <formula>LEFT(E30,LEN("Not Applicable"))="Not Applicable"</formula>
    </cfRule>
    <cfRule type="beginsWith" dxfId="787" priority="194" stopIfTrue="1" operator="beginsWith" text="Waived">
      <formula>LEFT(E30,LEN("Waived"))="Waived"</formula>
    </cfRule>
    <cfRule type="beginsWith" dxfId="786" priority="195" stopIfTrue="1" operator="beginsWith" text="Pre-Passed">
      <formula>LEFT(E30,LEN("Pre-Passed"))="Pre-Passed"</formula>
    </cfRule>
    <cfRule type="beginsWith" dxfId="785" priority="196" stopIfTrue="1" operator="beginsWith" text="Completed">
      <formula>LEFT(E30,LEN("Completed"))="Completed"</formula>
    </cfRule>
    <cfRule type="beginsWith" dxfId="784" priority="197" stopIfTrue="1" operator="beginsWith" text="Partial">
      <formula>LEFT(E30,LEN("Partial"))="Partial"</formula>
    </cfRule>
    <cfRule type="beginsWith" dxfId="783" priority="198" stopIfTrue="1" operator="beginsWith" text="Missing">
      <formula>LEFT(E30,LEN("Missing"))="Missing"</formula>
    </cfRule>
    <cfRule type="beginsWith" dxfId="782" priority="199" stopIfTrue="1" operator="beginsWith" text="Untested">
      <formula>LEFT(E30,LEN("Untested"))="Untested"</formula>
    </cfRule>
    <cfRule type="notContainsBlanks" dxfId="781" priority="200" stopIfTrue="1">
      <formula>LEN(TRIM(E30))&gt;0</formula>
    </cfRule>
  </conditionalFormatting>
  <conditionalFormatting sqref="E41">
    <cfRule type="beginsWith" dxfId="780" priority="25" stopIfTrue="1" operator="beginsWith" text="Not Applicable">
      <formula>LEFT(E41,LEN("Not Applicable"))="Not Applicable"</formula>
    </cfRule>
    <cfRule type="beginsWith" dxfId="779" priority="26" stopIfTrue="1" operator="beginsWith" text="Waived">
      <formula>LEFT(E41,LEN("Waived"))="Waived"</formula>
    </cfRule>
    <cfRule type="beginsWith" dxfId="778" priority="27" stopIfTrue="1" operator="beginsWith" text="Pre-Passed">
      <formula>LEFT(E41,LEN("Pre-Passed"))="Pre-Passed"</formula>
    </cfRule>
    <cfRule type="beginsWith" dxfId="777" priority="28" stopIfTrue="1" operator="beginsWith" text="Completed">
      <formula>LEFT(E41,LEN("Completed"))="Completed"</formula>
    </cfRule>
    <cfRule type="beginsWith" dxfId="776" priority="29" stopIfTrue="1" operator="beginsWith" text="Partial">
      <formula>LEFT(E41,LEN("Partial"))="Partial"</formula>
    </cfRule>
    <cfRule type="beginsWith" dxfId="775" priority="30" stopIfTrue="1" operator="beginsWith" text="Missing">
      <formula>LEFT(E41,LEN("Missing"))="Missing"</formula>
    </cfRule>
    <cfRule type="beginsWith" dxfId="774" priority="31" stopIfTrue="1" operator="beginsWith" text="Untested">
      <formula>LEFT(E41,LEN("Untested"))="Untested"</formula>
    </cfRule>
    <cfRule type="notContainsBlanks" dxfId="773" priority="32" stopIfTrue="1">
      <formula>LEN(TRIM(E41))&gt;0</formula>
    </cfRule>
  </conditionalFormatting>
  <conditionalFormatting sqref="F29">
    <cfRule type="beginsWith" dxfId="772" priority="33" stopIfTrue="1" operator="beginsWith" text="Not Applicable">
      <formula>LEFT(F29,LEN("Not Applicable"))="Not Applicable"</formula>
    </cfRule>
    <cfRule type="beginsWith" dxfId="771" priority="34" stopIfTrue="1" operator="beginsWith" text="Waived">
      <formula>LEFT(F29,LEN("Waived"))="Waived"</formula>
    </cfRule>
    <cfRule type="beginsWith" dxfId="770" priority="35" stopIfTrue="1" operator="beginsWith" text="Pre-Passed">
      <formula>LEFT(F29,LEN("Pre-Passed"))="Pre-Passed"</formula>
    </cfRule>
    <cfRule type="beginsWith" dxfId="769" priority="36" stopIfTrue="1" operator="beginsWith" text="Completed">
      <formula>LEFT(F29,LEN("Completed"))="Completed"</formula>
    </cfRule>
    <cfRule type="beginsWith" dxfId="768" priority="37" stopIfTrue="1" operator="beginsWith" text="Partial">
      <formula>LEFT(F29,LEN("Partial"))="Partial"</formula>
    </cfRule>
    <cfRule type="beginsWith" dxfId="767" priority="38" stopIfTrue="1" operator="beginsWith" text="Missing">
      <formula>LEFT(F29,LEN("Missing"))="Missing"</formula>
    </cfRule>
    <cfRule type="beginsWith" dxfId="766" priority="39" stopIfTrue="1" operator="beginsWith" text="Untested">
      <formula>LEFT(F29,LEN("Untested"))="Untested"</formula>
    </cfRule>
    <cfRule type="notContainsBlanks" dxfId="765" priority="40" stopIfTrue="1">
      <formula>LEN(TRIM(F29))&gt;0</formula>
    </cfRule>
  </conditionalFormatting>
  <conditionalFormatting sqref="E29">
    <cfRule type="beginsWith" dxfId="764" priority="41" stopIfTrue="1" operator="beginsWith" text="Not Applicable">
      <formula>LEFT(E29,LEN("Not Applicable"))="Not Applicable"</formula>
    </cfRule>
    <cfRule type="beginsWith" dxfId="763" priority="42" stopIfTrue="1" operator="beginsWith" text="Waived">
      <formula>LEFT(E29,LEN("Waived"))="Waived"</formula>
    </cfRule>
    <cfRule type="beginsWith" dxfId="762" priority="43" stopIfTrue="1" operator="beginsWith" text="Pre-Passed">
      <formula>LEFT(E29,LEN("Pre-Passed"))="Pre-Passed"</formula>
    </cfRule>
    <cfRule type="beginsWith" dxfId="761" priority="44" stopIfTrue="1" operator="beginsWith" text="Completed">
      <formula>LEFT(E29,LEN("Completed"))="Completed"</formula>
    </cfRule>
    <cfRule type="beginsWith" dxfId="760" priority="45" stopIfTrue="1" operator="beginsWith" text="Partial">
      <formula>LEFT(E29,LEN("Partial"))="Partial"</formula>
    </cfRule>
    <cfRule type="beginsWith" dxfId="759" priority="46" stopIfTrue="1" operator="beginsWith" text="Missing">
      <formula>LEFT(E29,LEN("Missing"))="Missing"</formula>
    </cfRule>
    <cfRule type="beginsWith" dxfId="758" priority="47" stopIfTrue="1" operator="beginsWith" text="Untested">
      <formula>LEFT(E29,LEN("Untested"))="Untested"</formula>
    </cfRule>
    <cfRule type="notContainsBlanks" dxfId="757" priority="48" stopIfTrue="1">
      <formula>LEN(TRIM(E29))&gt;0</formula>
    </cfRule>
  </conditionalFormatting>
  <conditionalFormatting sqref="F10">
    <cfRule type="beginsWith" dxfId="756" priority="49" stopIfTrue="1" operator="beginsWith" text="Not Applicable">
      <formula>LEFT(F10,LEN("Not Applicable"))="Not Applicable"</formula>
    </cfRule>
    <cfRule type="beginsWith" dxfId="755" priority="50" stopIfTrue="1" operator="beginsWith" text="Waived">
      <formula>LEFT(F10,LEN("Waived"))="Waived"</formula>
    </cfRule>
    <cfRule type="beginsWith" dxfId="754" priority="51" stopIfTrue="1" operator="beginsWith" text="Pre-Passed">
      <formula>LEFT(F10,LEN("Pre-Passed"))="Pre-Passed"</formula>
    </cfRule>
    <cfRule type="beginsWith" dxfId="753" priority="52" stopIfTrue="1" operator="beginsWith" text="Completed">
      <formula>LEFT(F10,LEN("Completed"))="Completed"</formula>
    </cfRule>
    <cfRule type="beginsWith" dxfId="752" priority="53" stopIfTrue="1" operator="beginsWith" text="Partial">
      <formula>LEFT(F10,LEN("Partial"))="Partial"</formula>
    </cfRule>
    <cfRule type="beginsWith" dxfId="751" priority="54" stopIfTrue="1" operator="beginsWith" text="Missing">
      <formula>LEFT(F10,LEN("Missing"))="Missing"</formula>
    </cfRule>
    <cfRule type="beginsWith" dxfId="750" priority="55" stopIfTrue="1" operator="beginsWith" text="Untested">
      <formula>LEFT(F10,LEN("Untested"))="Untested"</formula>
    </cfRule>
    <cfRule type="notContainsBlanks" dxfId="749" priority="56" stopIfTrue="1">
      <formula>LEN(TRIM(F10))&gt;0</formula>
    </cfRule>
  </conditionalFormatting>
  <conditionalFormatting sqref="E10">
    <cfRule type="beginsWith" dxfId="748" priority="57" stopIfTrue="1" operator="beginsWith" text="Not Applicable">
      <formula>LEFT(E10,LEN("Not Applicable"))="Not Applicable"</formula>
    </cfRule>
    <cfRule type="beginsWith" dxfId="747" priority="58" stopIfTrue="1" operator="beginsWith" text="Waived">
      <formula>LEFT(E10,LEN("Waived"))="Waived"</formula>
    </cfRule>
    <cfRule type="beginsWith" dxfId="746" priority="59" stopIfTrue="1" operator="beginsWith" text="Pre-Passed">
      <formula>LEFT(E10,LEN("Pre-Passed"))="Pre-Passed"</formula>
    </cfRule>
    <cfRule type="beginsWith" dxfId="745" priority="60" stopIfTrue="1" operator="beginsWith" text="Completed">
      <formula>LEFT(E10,LEN("Completed"))="Completed"</formula>
    </cfRule>
    <cfRule type="beginsWith" dxfId="744" priority="61" stopIfTrue="1" operator="beginsWith" text="Partial">
      <formula>LEFT(E10,LEN("Partial"))="Partial"</formula>
    </cfRule>
    <cfRule type="beginsWith" dxfId="743" priority="62" stopIfTrue="1" operator="beginsWith" text="Missing">
      <formula>LEFT(E10,LEN("Missing"))="Missing"</formula>
    </cfRule>
    <cfRule type="beginsWith" dxfId="742" priority="63" stopIfTrue="1" operator="beginsWith" text="Untested">
      <formula>LEFT(E10,LEN("Untested"))="Untested"</formula>
    </cfRule>
    <cfRule type="notContainsBlanks" dxfId="741" priority="64" stopIfTrue="1">
      <formula>LEN(TRIM(E10))&gt;0</formula>
    </cfRule>
  </conditionalFormatting>
  <conditionalFormatting sqref="F41">
    <cfRule type="beginsWith" dxfId="740" priority="17" stopIfTrue="1" operator="beginsWith" text="Not Applicable">
      <formula>LEFT(F41,LEN("Not Applicable"))="Not Applicable"</formula>
    </cfRule>
    <cfRule type="beginsWith" dxfId="739" priority="18" stopIfTrue="1" operator="beginsWith" text="Waived">
      <formula>LEFT(F41,LEN("Waived"))="Waived"</formula>
    </cfRule>
    <cfRule type="beginsWith" dxfId="738" priority="19" stopIfTrue="1" operator="beginsWith" text="Pre-Passed">
      <formula>LEFT(F41,LEN("Pre-Passed"))="Pre-Passed"</formula>
    </cfRule>
    <cfRule type="beginsWith" dxfId="737" priority="20" stopIfTrue="1" operator="beginsWith" text="Completed">
      <formula>LEFT(F41,LEN("Completed"))="Completed"</formula>
    </cfRule>
    <cfRule type="beginsWith" dxfId="736" priority="21" stopIfTrue="1" operator="beginsWith" text="Partial">
      <formula>LEFT(F41,LEN("Partial"))="Partial"</formula>
    </cfRule>
    <cfRule type="beginsWith" dxfId="735" priority="22" stopIfTrue="1" operator="beginsWith" text="Missing">
      <formula>LEFT(F41,LEN("Missing"))="Missing"</formula>
    </cfRule>
    <cfRule type="beginsWith" dxfId="734" priority="23" stopIfTrue="1" operator="beginsWith" text="Untested">
      <formula>LEFT(F41,LEN("Untested"))="Untested"</formula>
    </cfRule>
    <cfRule type="notContainsBlanks" dxfId="733" priority="24" stopIfTrue="1">
      <formula>LEN(TRIM(F41))&gt;0</formula>
    </cfRule>
  </conditionalFormatting>
  <conditionalFormatting sqref="F50">
    <cfRule type="beginsWith" dxfId="732" priority="1" stopIfTrue="1" operator="beginsWith" text="Not Applicable">
      <formula>LEFT(F50,LEN("Not Applicable"))="Not Applicable"</formula>
    </cfRule>
    <cfRule type="beginsWith" dxfId="731" priority="2" stopIfTrue="1" operator="beginsWith" text="Waived">
      <formula>LEFT(F50,LEN("Waived"))="Waived"</formula>
    </cfRule>
    <cfRule type="beginsWith" dxfId="730" priority="3" stopIfTrue="1" operator="beginsWith" text="Pre-Passed">
      <formula>LEFT(F50,LEN("Pre-Passed"))="Pre-Passed"</formula>
    </cfRule>
    <cfRule type="beginsWith" dxfId="729" priority="4" stopIfTrue="1" operator="beginsWith" text="Completed">
      <formula>LEFT(F50,LEN("Completed"))="Completed"</formula>
    </cfRule>
    <cfRule type="beginsWith" dxfId="728" priority="5" stopIfTrue="1" operator="beginsWith" text="Partial">
      <formula>LEFT(F50,LEN("Partial"))="Partial"</formula>
    </cfRule>
    <cfRule type="beginsWith" dxfId="727" priority="6" stopIfTrue="1" operator="beginsWith" text="Missing">
      <formula>LEFT(F50,LEN("Missing"))="Missing"</formula>
    </cfRule>
    <cfRule type="beginsWith" dxfId="726" priority="7" stopIfTrue="1" operator="beginsWith" text="Untested">
      <formula>LEFT(F50,LEN("Untested"))="Untested"</formula>
    </cfRule>
    <cfRule type="notContainsBlanks" dxfId="725" priority="8" stopIfTrue="1">
      <formula>LEN(TRIM(F50))&gt;0</formula>
    </cfRule>
  </conditionalFormatting>
  <conditionalFormatting sqref="E50">
    <cfRule type="beginsWith" dxfId="724" priority="9" stopIfTrue="1" operator="beginsWith" text="Not Applicable">
      <formula>LEFT(E50,LEN("Not Applicable"))="Not Applicable"</formula>
    </cfRule>
    <cfRule type="beginsWith" dxfId="723" priority="10" stopIfTrue="1" operator="beginsWith" text="Waived">
      <formula>LEFT(E50,LEN("Waived"))="Waived"</formula>
    </cfRule>
    <cfRule type="beginsWith" dxfId="722" priority="11" stopIfTrue="1" operator="beginsWith" text="Pre-Passed">
      <formula>LEFT(E50,LEN("Pre-Passed"))="Pre-Passed"</formula>
    </cfRule>
    <cfRule type="beginsWith" dxfId="721" priority="12" stopIfTrue="1" operator="beginsWith" text="Completed">
      <formula>LEFT(E50,LEN("Completed"))="Completed"</formula>
    </cfRule>
    <cfRule type="beginsWith" dxfId="720" priority="13" stopIfTrue="1" operator="beginsWith" text="Partial">
      <formula>LEFT(E50,LEN("Partial"))="Partial"</formula>
    </cfRule>
    <cfRule type="beginsWith" dxfId="719" priority="14" stopIfTrue="1" operator="beginsWith" text="Missing">
      <formula>LEFT(E50,LEN("Missing"))="Missing"</formula>
    </cfRule>
    <cfRule type="beginsWith" dxfId="718" priority="15" stopIfTrue="1" operator="beginsWith" text="Untested">
      <formula>LEFT(E50,LEN("Untested"))="Untested"</formula>
    </cfRule>
    <cfRule type="notContainsBlanks" dxfId="717" priority="16" stopIfTrue="1">
      <formula>LEN(TRIM(E50))&gt;0</formula>
    </cfRule>
  </conditionalFormatting>
  <dataValidations count="2">
    <dataValidation type="list" showInputMessage="1" showErrorMessage="1" sqref="E87:F89 E96:F103 E91:F94 E65:F85 E42:F49 E11:F28 E30:F40 E51:F63">
      <formula1>"Untested, Missing, Partial, Completed, Waived, Not Applicable"</formula1>
    </dataValidation>
    <dataValidation type="list" allowBlank="1" showInputMessage="1" showErrorMessage="1" sqref="F41 F10 F29 F50">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opLeftCell="A19" workbookViewId="0">
      <selection activeCell="C20" sqref="C20"/>
    </sheetView>
  </sheetViews>
  <sheetFormatPr defaultColWidth="10.875" defaultRowHeight="14.1" customHeight="1"/>
  <cols>
    <col min="1" max="1" width="12" style="33" customWidth="1"/>
    <col min="2" max="2" width="26.375" style="33" customWidth="1"/>
    <col min="3" max="3" width="66" style="33" customWidth="1"/>
    <col min="4" max="4" width="24" style="33" customWidth="1"/>
    <col min="5" max="6" width="12" style="33" customWidth="1"/>
    <col min="7" max="7" width="24" style="33" customWidth="1"/>
    <col min="8" max="16384" width="10.875" style="33"/>
  </cols>
  <sheetData>
    <row r="1" spans="1:7" ht="14.1" customHeight="1" thickBot="1">
      <c r="A1" s="8" t="s">
        <v>58</v>
      </c>
      <c r="B1" s="8" t="s">
        <v>59</v>
      </c>
      <c r="C1" s="8" t="s">
        <v>557</v>
      </c>
      <c r="D1" s="8"/>
      <c r="E1" s="7" t="str">
        <f>""&amp;COUNTIF(E$10:E$242,$A$2)&amp;" "&amp;$A$2</f>
        <v>34 Untested</v>
      </c>
      <c r="F1" s="7" t="str">
        <f>""&amp;COUNTIF(F$10:F$242,$A$2)&amp;" "&amp;$A$2</f>
        <v>34 Untested</v>
      </c>
      <c r="G1" s="8" t="s">
        <v>556</v>
      </c>
    </row>
    <row r="2" spans="1:7" ht="14.1" customHeight="1" thickBot="1">
      <c r="A2" s="59" t="s">
        <v>62</v>
      </c>
      <c r="B2" s="55" t="s">
        <v>63</v>
      </c>
      <c r="C2" s="231" t="s">
        <v>558</v>
      </c>
      <c r="D2" s="232"/>
      <c r="E2" s="61">
        <f>SUMPRODUCT(($A$10:$A$242="Required")*(E$10:E$242="Missing"))+0.5*SUMPRODUCT(($A$10:$A$242="Required")*(E$10:E$242="Partial"))</f>
        <v>0</v>
      </c>
      <c r="F2" s="61">
        <f>SUMPRODUCT(($A$10:$A$242="Required")*(F$10:F$242="Missing"))+0.5*SUMPRODUCT(($A$10:$A$242="Required")*(F$10:F$242="Partial"))</f>
        <v>0</v>
      </c>
      <c r="G2" s="55" t="str">
        <f>"Required "&amp;$G$1&amp;"s "&amp;A3</f>
        <v>Required ACRs Missing</v>
      </c>
    </row>
    <row r="3" spans="1:7" ht="14.1" customHeight="1" thickBot="1">
      <c r="A3" s="59" t="s">
        <v>64</v>
      </c>
      <c r="B3" s="55" t="s">
        <v>65</v>
      </c>
      <c r="C3" s="233"/>
      <c r="D3" s="234"/>
      <c r="E3" s="61">
        <f>SUMPRODUCT(($A$10:$A$242="Basic")*(E$10:E$242="Missing"))+0.5*SUMPRODUCT(($A$10:$A$242="Basic")*(E$10:E$242="Partial"))</f>
        <v>0</v>
      </c>
      <c r="F3" s="61">
        <f>SUMPRODUCT(($A$10:$A$242="Basic")*(F$10:F$242="Missing"))+0.5*SUMPRODUCT(($A$10:$A$242="Basic")*(F$10:F$242="Partial"))</f>
        <v>0</v>
      </c>
      <c r="G3" s="55" t="str">
        <f>"Basic "&amp;$G$1&amp;"s "&amp;A3</f>
        <v>Basic ACRs Missing</v>
      </c>
    </row>
    <row r="4" spans="1:7" ht="14.1" customHeight="1" thickBot="1">
      <c r="A4" s="59" t="s">
        <v>66</v>
      </c>
      <c r="B4" s="55" t="s">
        <v>67</v>
      </c>
      <c r="C4" s="233"/>
      <c r="D4" s="234"/>
      <c r="E4" s="61">
        <f>SUMPRODUCT(($A$10:$A$242="Intermediate")*(E$10:E$242="Missing"))+0.5*SUMPRODUCT(($A$10:$A$242="Intermediate")*(E$10:E$242="Partial"))</f>
        <v>0</v>
      </c>
      <c r="F4" s="61">
        <f>SUMPRODUCT(($A$10:$A$242="Intermediate")*(F$10:F$242="Missing"))+0.5*SUMPRODUCT(($A$10:$A$242="Intermediate")*(F$10:F$242="Partial"))</f>
        <v>0</v>
      </c>
      <c r="G4" s="55" t="str">
        <f>"Intermediate "&amp;$G$1&amp;"s "&amp;A3</f>
        <v>Intermediate ACRs Missing</v>
      </c>
    </row>
    <row r="5" spans="1:7" ht="14.1" customHeight="1" thickBot="1">
      <c r="A5" s="59" t="s">
        <v>68</v>
      </c>
      <c r="B5" s="55" t="s">
        <v>69</v>
      </c>
      <c r="C5" s="233"/>
      <c r="D5" s="234"/>
      <c r="E5" s="61">
        <f>SUMPRODUCT(($A$10:$A$242="Intermediate")*(E$10:E$242="Completed"))+SUMPRODUCT(($A$10:$A$242="Intermediate")*(E$10:E$242="Pre-Passed"))+0.5*SUMPRODUCT(($A$10:$A$242="Intermediate")*(E$10:E$242="Partial"))</f>
        <v>0</v>
      </c>
      <c r="F5" s="61">
        <f>SUMPRODUCT(($A$10:$A$242="Intermediate")*(F$10:F$242="Completed"))+SUMPRODUCT(($A$10:$A$242="Intermediate")*(F$10:F$242="Pre-Passed"))+0.5*SUMPRODUCT(($A$10:$A$242="Intermediate")*(F$10:F$242="Partial"))</f>
        <v>0</v>
      </c>
      <c r="G5" s="55" t="str">
        <f>"Intermediate "&amp;$G$1&amp;"s "&amp;A5</f>
        <v>Intermediate ACRs Completed</v>
      </c>
    </row>
    <row r="6" spans="1:7" ht="14.1" customHeight="1" thickBot="1">
      <c r="A6" s="59" t="s">
        <v>70</v>
      </c>
      <c r="B6" s="55" t="s">
        <v>733</v>
      </c>
      <c r="C6" s="233"/>
      <c r="D6" s="234"/>
      <c r="E6" s="61">
        <f>SUMPRODUCT(($A$10:$A$242="Advanced")*(E$10:E$242="Missing"))+0.5*SUMPRODUCT(($A$10:$A$242="Advanced")*(E$10:E$242="Partial"))</f>
        <v>0</v>
      </c>
      <c r="F6" s="61">
        <f>SUMPRODUCT(($A$10:$A$242="Advanced")*(F$10:F$242="Missing"))+0.5*SUMPRODUCT(($A$10:$A$242="Advanced")*(F$10:F$242="Partial"))</f>
        <v>0</v>
      </c>
      <c r="G6" s="55" t="str">
        <f>"Advanced "&amp;$G$1&amp;"s "&amp;A3</f>
        <v>Advanced ACRs Missing</v>
      </c>
    </row>
    <row r="7" spans="1:7" ht="14.1" customHeight="1" thickBot="1">
      <c r="A7" s="54" t="s">
        <v>71</v>
      </c>
      <c r="B7" s="55" t="s">
        <v>72</v>
      </c>
      <c r="C7" s="233"/>
      <c r="D7" s="234"/>
      <c r="E7" s="61">
        <f>SUMPRODUCT(($A$10:$A$242="Advanced")*(E$10:E$242="Completed"))+SUMPRODUCT(($A$10:$A$242="Advanced")*(E$10:E$242="Pre-Passed"))+0.5*SUMPRODUCT(($A$10:$A$242="Advanced")*(E$10:E$242="Partial"))</f>
        <v>0</v>
      </c>
      <c r="F7" s="61">
        <f>SUMPRODUCT(($A$10:$A$242="Advanced")*(F$10:F$242="Completed"))+SUMPRODUCT(($A$10:$A$242="Advanced")*(F$10:F$242="Pre-Passed"))+0.5*SUMPRODUCT(($A$10:$A$242="Advanced")*(F$10:F$242="Partial"))</f>
        <v>0</v>
      </c>
      <c r="G7" s="55" t="str">
        <f>"Advanced "&amp;$G$1&amp;"s "&amp;A5</f>
        <v>Advanced ACRs Completed</v>
      </c>
    </row>
    <row r="8" spans="1:7" ht="14.1" customHeight="1" thickBot="1">
      <c r="A8" s="227" t="s">
        <v>734</v>
      </c>
      <c r="B8" s="228"/>
      <c r="C8" s="233"/>
      <c r="D8" s="234"/>
      <c r="E8" s="61">
        <f>SUMPRODUCT(($A$10:$A$242="Professional")*(E$10:E$242="Completed"))+SUMPRODUCT(($A$10:$A$242="Professional")*(E$10:E$242="Pre-Passed"))+0.5*SUMPRODUCT(($A$10:$A$242="Professional")*(E$10:E$242="Partial"))</f>
        <v>0</v>
      </c>
      <c r="F8" s="61">
        <f>SUMPRODUCT(($A$10:$A$242="Professional")*(F$10:F$242="Completed"))+SUMPRODUCT(($A$10:$A$242="Professional")*(F$10:F$242="Pre-Passed"))+0.5*SUMPRODUCT(($A$10:$A$242="Professional")*(F$10:F$242="Partial"))</f>
        <v>0</v>
      </c>
      <c r="G8" s="55" t="str">
        <f>"Professional "&amp;$G$1&amp;"s "&amp;A5</f>
        <v>Professional ACRs Completed</v>
      </c>
    </row>
    <row r="9" spans="1:7" ht="14.1" customHeight="1" thickBot="1">
      <c r="A9" s="229"/>
      <c r="B9" s="230"/>
      <c r="C9" s="235"/>
      <c r="D9" s="236"/>
      <c r="E9" s="61">
        <f>SUMPRODUCT(($A$10:$A$242="Exceptional")*(E$10:E$242="Completed"))+SUMPRODUCT(($A$10:$A$242="Exceptional")*(E$10:E$242="Pre-Passed"))+0.5*SUMPRODUCT(($A$10:$A$242="Exceptional")*(E$10:E$242="Partial"))</f>
        <v>0</v>
      </c>
      <c r="F9" s="61">
        <f>SUMPRODUCT(($A$10:$A$242="Exceptional")*(F$10:F$242="Completed"))+SUMPRODUCT(($A$10:$A$242="Exceptional")*(F$10:F$242="Pre-Passed"))+0.5*SUMPRODUCT(($A$10:$A$242="Exceptional")*(F$10:F$242="Partial"))</f>
        <v>0</v>
      </c>
      <c r="G9" s="55" t="str">
        <f>"Exceptional "&amp;$G$1&amp;"s "&amp;A5</f>
        <v>Exceptional ACRs Completed</v>
      </c>
    </row>
    <row r="10" spans="1:7" ht="14.1" customHeight="1" thickBot="1">
      <c r="A10" s="225" t="s">
        <v>559</v>
      </c>
      <c r="B10" s="226"/>
      <c r="C10" s="68" t="s">
        <v>674</v>
      </c>
      <c r="D10" s="8" t="s">
        <v>744</v>
      </c>
      <c r="E10" s="8" t="s">
        <v>74</v>
      </c>
      <c r="F10" s="8" t="s">
        <v>75</v>
      </c>
      <c r="G10" s="8" t="s">
        <v>745</v>
      </c>
    </row>
    <row r="11" spans="1:7" ht="16.5" thickBot="1">
      <c r="A11" s="62" t="s">
        <v>76</v>
      </c>
      <c r="B11" s="55" t="s">
        <v>560</v>
      </c>
      <c r="C11" s="60" t="s">
        <v>561</v>
      </c>
      <c r="D11" s="60"/>
      <c r="E11" s="8" t="s">
        <v>62</v>
      </c>
      <c r="F11" s="8" t="s">
        <v>62</v>
      </c>
      <c r="G11" s="55"/>
    </row>
    <row r="12" spans="1:7" ht="16.5" thickBot="1">
      <c r="A12" s="62" t="s">
        <v>76</v>
      </c>
      <c r="B12" s="55" t="s">
        <v>562</v>
      </c>
      <c r="C12" s="55" t="s">
        <v>563</v>
      </c>
      <c r="D12" s="55"/>
      <c r="E12" s="8" t="s">
        <v>62</v>
      </c>
      <c r="F12" s="8" t="s">
        <v>62</v>
      </c>
      <c r="G12" s="55"/>
    </row>
    <row r="13" spans="1:7" ht="16.5" thickBot="1">
      <c r="A13" s="63" t="s">
        <v>79</v>
      </c>
      <c r="B13" s="55" t="s">
        <v>564</v>
      </c>
      <c r="C13" s="55" t="s">
        <v>565</v>
      </c>
      <c r="D13" s="55"/>
      <c r="E13" s="8" t="s">
        <v>62</v>
      </c>
      <c r="F13" s="8" t="s">
        <v>62</v>
      </c>
      <c r="G13" s="55"/>
    </row>
    <row r="14" spans="1:7" ht="16.5" thickBot="1">
      <c r="A14" s="63" t="s">
        <v>79</v>
      </c>
      <c r="B14" s="55" t="s">
        <v>566</v>
      </c>
      <c r="C14" s="55" t="s">
        <v>567</v>
      </c>
      <c r="D14" s="55"/>
      <c r="E14" s="8" t="s">
        <v>62</v>
      </c>
      <c r="F14" s="8" t="s">
        <v>62</v>
      </c>
      <c r="G14" s="55"/>
    </row>
    <row r="15" spans="1:7" ht="16.5" thickBot="1">
      <c r="A15" s="65" t="s">
        <v>93</v>
      </c>
      <c r="B15" s="55" t="s">
        <v>568</v>
      </c>
      <c r="C15" s="55" t="s">
        <v>569</v>
      </c>
      <c r="D15" s="55"/>
      <c r="E15" s="8" t="s">
        <v>62</v>
      </c>
      <c r="F15" s="8" t="s">
        <v>62</v>
      </c>
      <c r="G15" s="55"/>
    </row>
    <row r="16" spans="1:7" ht="16.5" thickBot="1">
      <c r="A16" s="65" t="s">
        <v>93</v>
      </c>
      <c r="B16" s="55" t="s">
        <v>570</v>
      </c>
      <c r="C16" s="55" t="s">
        <v>571</v>
      </c>
      <c r="D16" s="55"/>
      <c r="E16" s="8" t="s">
        <v>62</v>
      </c>
      <c r="F16" s="8" t="s">
        <v>62</v>
      </c>
      <c r="G16" s="55"/>
    </row>
    <row r="17" spans="1:7" ht="26.25" thickBot="1">
      <c r="A17" s="64" t="s">
        <v>81</v>
      </c>
      <c r="B17" s="55" t="s">
        <v>843</v>
      </c>
      <c r="C17" s="55" t="s">
        <v>844</v>
      </c>
      <c r="D17" s="55"/>
      <c r="E17" s="8" t="s">
        <v>62</v>
      </c>
      <c r="F17" s="8" t="s">
        <v>62</v>
      </c>
      <c r="G17" s="55"/>
    </row>
    <row r="18" spans="1:7" ht="26.25" thickBot="1">
      <c r="A18" s="64" t="s">
        <v>81</v>
      </c>
      <c r="B18" s="55" t="s">
        <v>572</v>
      </c>
      <c r="C18" s="55" t="s">
        <v>573</v>
      </c>
      <c r="D18" s="55"/>
      <c r="E18" s="8" t="s">
        <v>62</v>
      </c>
      <c r="F18" s="8" t="s">
        <v>62</v>
      </c>
      <c r="G18" s="55"/>
    </row>
    <row r="19" spans="1:7" ht="16.5" thickBot="1">
      <c r="A19" s="66" t="s">
        <v>118</v>
      </c>
      <c r="B19" s="55" t="s">
        <v>574</v>
      </c>
      <c r="C19" s="55" t="s">
        <v>575</v>
      </c>
      <c r="D19" s="55"/>
      <c r="E19" s="8" t="s">
        <v>62</v>
      </c>
      <c r="F19" s="8" t="s">
        <v>62</v>
      </c>
      <c r="G19" s="55"/>
    </row>
    <row r="20" spans="1:7" ht="26.25" thickBot="1">
      <c r="A20" s="66" t="s">
        <v>118</v>
      </c>
      <c r="B20" s="55" t="s">
        <v>841</v>
      </c>
      <c r="C20" s="55" t="s">
        <v>842</v>
      </c>
      <c r="D20" s="55"/>
      <c r="E20" s="8" t="s">
        <v>62</v>
      </c>
      <c r="F20" s="8" t="s">
        <v>62</v>
      </c>
      <c r="G20" s="55"/>
    </row>
    <row r="21" spans="1:7" ht="16.5" thickBot="1">
      <c r="A21" s="66" t="s">
        <v>118</v>
      </c>
      <c r="B21" s="55" t="s">
        <v>576</v>
      </c>
      <c r="C21" s="55" t="s">
        <v>577</v>
      </c>
      <c r="D21" s="55"/>
      <c r="E21" s="8" t="s">
        <v>62</v>
      </c>
      <c r="F21" s="8" t="s">
        <v>62</v>
      </c>
      <c r="G21" s="55"/>
    </row>
    <row r="22" spans="1:7" ht="26.25" thickBot="1">
      <c r="A22" s="67" t="s">
        <v>736</v>
      </c>
      <c r="B22" s="55" t="s">
        <v>578</v>
      </c>
      <c r="C22" s="55" t="s">
        <v>579</v>
      </c>
      <c r="D22" s="55"/>
      <c r="E22" s="8" t="s">
        <v>62</v>
      </c>
      <c r="F22" s="8" t="s">
        <v>62</v>
      </c>
      <c r="G22" s="55"/>
    </row>
    <row r="23" spans="1:7" ht="16.5" thickBot="1">
      <c r="A23" s="67" t="s">
        <v>736</v>
      </c>
      <c r="B23" s="55" t="s">
        <v>580</v>
      </c>
      <c r="C23" s="55" t="s">
        <v>581</v>
      </c>
      <c r="D23" s="55"/>
      <c r="E23" s="8" t="s">
        <v>62</v>
      </c>
      <c r="F23" s="8" t="s">
        <v>62</v>
      </c>
      <c r="G23" s="55"/>
    </row>
    <row r="24" spans="1:7" ht="14.1" customHeight="1" thickBot="1">
      <c r="A24" s="225" t="s">
        <v>582</v>
      </c>
      <c r="B24" s="226"/>
      <c r="C24" s="8" t="s">
        <v>73</v>
      </c>
      <c r="D24" s="8" t="s">
        <v>744</v>
      </c>
      <c r="E24" s="8" t="s">
        <v>74</v>
      </c>
      <c r="F24" s="8" t="s">
        <v>75</v>
      </c>
      <c r="G24" s="8" t="s">
        <v>745</v>
      </c>
    </row>
    <row r="25" spans="1:7" ht="16.5" thickBot="1">
      <c r="A25" s="62" t="s">
        <v>76</v>
      </c>
      <c r="B25" s="55" t="s">
        <v>583</v>
      </c>
      <c r="C25" s="60" t="s">
        <v>584</v>
      </c>
      <c r="D25" s="60"/>
      <c r="E25" s="8" t="s">
        <v>62</v>
      </c>
      <c r="F25" s="8" t="s">
        <v>62</v>
      </c>
      <c r="G25" s="55"/>
    </row>
    <row r="26" spans="1:7" ht="26.25" thickBot="1">
      <c r="A26" s="62" t="s">
        <v>76</v>
      </c>
      <c r="B26" s="55" t="s">
        <v>585</v>
      </c>
      <c r="C26" s="55" t="s">
        <v>586</v>
      </c>
      <c r="D26" s="55"/>
      <c r="E26" s="8" t="s">
        <v>62</v>
      </c>
      <c r="F26" s="8" t="s">
        <v>62</v>
      </c>
      <c r="G26" s="55"/>
    </row>
    <row r="27" spans="1:7" ht="16.5" thickBot="1">
      <c r="A27" s="63" t="s">
        <v>79</v>
      </c>
      <c r="B27" s="55" t="s">
        <v>587</v>
      </c>
      <c r="C27" s="55" t="s">
        <v>588</v>
      </c>
      <c r="D27" s="55"/>
      <c r="E27" s="8" t="s">
        <v>62</v>
      </c>
      <c r="F27" s="8" t="s">
        <v>62</v>
      </c>
      <c r="G27" s="55"/>
    </row>
    <row r="28" spans="1:7" ht="16.5" thickBot="1">
      <c r="A28" s="63" t="s">
        <v>79</v>
      </c>
      <c r="B28" s="55" t="s">
        <v>589</v>
      </c>
      <c r="C28" s="55" t="s">
        <v>590</v>
      </c>
      <c r="D28" s="55"/>
      <c r="E28" s="8" t="s">
        <v>62</v>
      </c>
      <c r="F28" s="8" t="s">
        <v>62</v>
      </c>
      <c r="G28" s="55"/>
    </row>
    <row r="29" spans="1:7" ht="26.25" thickBot="1">
      <c r="A29" s="65" t="s">
        <v>93</v>
      </c>
      <c r="B29" s="55" t="s">
        <v>592</v>
      </c>
      <c r="C29" s="55" t="s">
        <v>593</v>
      </c>
      <c r="D29" s="55"/>
      <c r="E29" s="8" t="s">
        <v>62</v>
      </c>
      <c r="F29" s="8" t="s">
        <v>62</v>
      </c>
      <c r="G29" s="55"/>
    </row>
    <row r="30" spans="1:7" ht="16.5" thickBot="1">
      <c r="A30" s="65" t="s">
        <v>93</v>
      </c>
      <c r="B30" s="55" t="s">
        <v>594</v>
      </c>
      <c r="C30" s="55" t="s">
        <v>595</v>
      </c>
      <c r="D30" s="55"/>
      <c r="E30" s="8" t="s">
        <v>62</v>
      </c>
      <c r="F30" s="8" t="s">
        <v>62</v>
      </c>
      <c r="G30" s="55"/>
    </row>
    <row r="31" spans="1:7" ht="16.5" thickBot="1">
      <c r="A31" s="64" t="s">
        <v>81</v>
      </c>
      <c r="B31" s="55" t="s">
        <v>596</v>
      </c>
      <c r="C31" s="55" t="s">
        <v>597</v>
      </c>
      <c r="D31" s="55"/>
      <c r="E31" s="8" t="s">
        <v>62</v>
      </c>
      <c r="F31" s="8" t="s">
        <v>62</v>
      </c>
      <c r="G31" s="55"/>
    </row>
    <row r="32" spans="1:7" ht="16.5" thickBot="1">
      <c r="A32" s="64" t="s">
        <v>81</v>
      </c>
      <c r="B32" s="55" t="s">
        <v>598</v>
      </c>
      <c r="C32" s="55" t="s">
        <v>599</v>
      </c>
      <c r="D32" s="55"/>
      <c r="E32" s="8" t="s">
        <v>62</v>
      </c>
      <c r="F32" s="8" t="s">
        <v>62</v>
      </c>
      <c r="G32" s="55"/>
    </row>
    <row r="33" spans="1:7" ht="26.25" thickBot="1">
      <c r="A33" s="66" t="s">
        <v>118</v>
      </c>
      <c r="B33" s="55" t="s">
        <v>601</v>
      </c>
      <c r="C33" s="55" t="s">
        <v>602</v>
      </c>
      <c r="D33" s="55"/>
      <c r="E33" s="8" t="s">
        <v>62</v>
      </c>
      <c r="F33" s="8" t="s">
        <v>62</v>
      </c>
      <c r="G33" s="55"/>
    </row>
    <row r="34" spans="1:7" ht="26.25" thickBot="1">
      <c r="A34" s="66" t="s">
        <v>118</v>
      </c>
      <c r="B34" s="55" t="s">
        <v>603</v>
      </c>
      <c r="C34" s="55" t="s">
        <v>604</v>
      </c>
      <c r="D34" s="55"/>
      <c r="E34" s="8" t="s">
        <v>62</v>
      </c>
      <c r="F34" s="8" t="s">
        <v>62</v>
      </c>
      <c r="G34" s="55"/>
    </row>
    <row r="35" spans="1:7" ht="26.25" thickBot="1">
      <c r="A35" s="67" t="s">
        <v>736</v>
      </c>
      <c r="B35" s="55" t="s">
        <v>606</v>
      </c>
      <c r="C35" s="55" t="s">
        <v>607</v>
      </c>
      <c r="D35" s="55"/>
      <c r="E35" s="8" t="s">
        <v>62</v>
      </c>
      <c r="F35" s="8" t="s">
        <v>62</v>
      </c>
      <c r="G35" s="55"/>
    </row>
    <row r="36" spans="1:7" ht="14.1" customHeight="1" thickBot="1">
      <c r="A36" s="225" t="s">
        <v>670</v>
      </c>
      <c r="B36" s="226"/>
      <c r="C36" s="8" t="s">
        <v>675</v>
      </c>
      <c r="D36" s="8" t="s">
        <v>744</v>
      </c>
      <c r="E36" s="8" t="s">
        <v>74</v>
      </c>
      <c r="F36" s="8" t="s">
        <v>75</v>
      </c>
      <c r="G36" s="8" t="s">
        <v>745</v>
      </c>
    </row>
    <row r="37" spans="1:7" ht="16.5" thickBot="1">
      <c r="A37" s="62" t="s">
        <v>76</v>
      </c>
      <c r="B37" s="55" t="s">
        <v>408</v>
      </c>
      <c r="C37" s="60" t="s">
        <v>671</v>
      </c>
      <c r="D37" s="60"/>
      <c r="E37" s="8" t="s">
        <v>62</v>
      </c>
      <c r="F37" s="8" t="s">
        <v>62</v>
      </c>
      <c r="G37" s="55"/>
    </row>
    <row r="38" spans="1:7" ht="16.5" thickBot="1">
      <c r="A38" s="62" t="s">
        <v>76</v>
      </c>
      <c r="B38" s="55" t="s">
        <v>672</v>
      </c>
      <c r="C38" s="55" t="s">
        <v>673</v>
      </c>
      <c r="D38" s="55"/>
      <c r="E38" s="8" t="s">
        <v>62</v>
      </c>
      <c r="F38" s="8" t="s">
        <v>62</v>
      </c>
      <c r="G38" s="55"/>
    </row>
    <row r="39" spans="1:7" ht="26.25" thickBot="1">
      <c r="A39" s="63" t="s">
        <v>79</v>
      </c>
      <c r="B39" s="55" t="s">
        <v>591</v>
      </c>
      <c r="C39" s="55" t="s">
        <v>676</v>
      </c>
      <c r="D39" s="55"/>
      <c r="E39" s="8" t="s">
        <v>62</v>
      </c>
      <c r="F39" s="8" t="s">
        <v>62</v>
      </c>
      <c r="G39" s="55"/>
    </row>
    <row r="40" spans="1:7" ht="26.25" thickBot="1">
      <c r="A40" s="64" t="s">
        <v>81</v>
      </c>
      <c r="B40" s="55" t="s">
        <v>600</v>
      </c>
      <c r="C40" s="55" t="s">
        <v>677</v>
      </c>
      <c r="D40" s="55"/>
      <c r="E40" s="8" t="s">
        <v>62</v>
      </c>
      <c r="F40" s="8" t="s">
        <v>62</v>
      </c>
      <c r="G40" s="55"/>
    </row>
    <row r="41" spans="1:7" ht="39" thickBot="1">
      <c r="A41" s="66" t="s">
        <v>118</v>
      </c>
      <c r="B41" s="55" t="s">
        <v>605</v>
      </c>
      <c r="C41" s="55" t="s">
        <v>678</v>
      </c>
      <c r="D41" s="55"/>
      <c r="E41" s="8" t="s">
        <v>62</v>
      </c>
      <c r="F41" s="8" t="s">
        <v>62</v>
      </c>
      <c r="G41" s="55"/>
    </row>
    <row r="42" spans="1:7" ht="16.5" thickBot="1">
      <c r="A42" s="67" t="s">
        <v>736</v>
      </c>
      <c r="B42" s="55" t="s">
        <v>608</v>
      </c>
      <c r="C42" s="55" t="s">
        <v>679</v>
      </c>
      <c r="D42" s="55"/>
      <c r="E42" s="8" t="s">
        <v>62</v>
      </c>
      <c r="F42" s="8" t="s">
        <v>62</v>
      </c>
      <c r="G42" s="55"/>
    </row>
    <row r="43" spans="1:7" ht="14.1" customHeight="1" thickBot="1">
      <c r="A43" s="225" t="s">
        <v>626</v>
      </c>
      <c r="B43" s="226"/>
      <c r="C43" s="8" t="s">
        <v>73</v>
      </c>
      <c r="D43" s="8" t="s">
        <v>744</v>
      </c>
      <c r="E43" s="8" t="s">
        <v>74</v>
      </c>
      <c r="F43" s="8" t="s">
        <v>75</v>
      </c>
      <c r="G43" s="8" t="s">
        <v>745</v>
      </c>
    </row>
    <row r="44" spans="1:7" ht="26.25" thickBot="1">
      <c r="A44" s="62" t="s">
        <v>76</v>
      </c>
      <c r="B44" s="55" t="s">
        <v>627</v>
      </c>
      <c r="C44" s="55" t="s">
        <v>628</v>
      </c>
      <c r="D44" s="55"/>
      <c r="E44" s="8" t="s">
        <v>62</v>
      </c>
      <c r="F44" s="8" t="s">
        <v>62</v>
      </c>
      <c r="G44" s="55"/>
    </row>
    <row r="45" spans="1:7" ht="39" thickBot="1">
      <c r="A45" s="63" t="s">
        <v>79</v>
      </c>
      <c r="B45" s="55" t="s">
        <v>629</v>
      </c>
      <c r="C45" s="69" t="s">
        <v>630</v>
      </c>
      <c r="D45" s="69"/>
      <c r="E45" s="8" t="s">
        <v>62</v>
      </c>
      <c r="F45" s="8" t="s">
        <v>62</v>
      </c>
      <c r="G45" s="55"/>
    </row>
    <row r="46" spans="1:7" ht="16.5" thickBot="1">
      <c r="A46" s="65" t="s">
        <v>93</v>
      </c>
      <c r="B46" s="55" t="s">
        <v>631</v>
      </c>
      <c r="C46" s="55" t="s">
        <v>632</v>
      </c>
      <c r="D46" s="55"/>
      <c r="E46" s="8" t="s">
        <v>62</v>
      </c>
      <c r="F46" s="8" t="s">
        <v>62</v>
      </c>
      <c r="G46" s="55"/>
    </row>
    <row r="47" spans="1:7" ht="26.25" thickBot="1">
      <c r="A47" s="64" t="s">
        <v>81</v>
      </c>
      <c r="B47" s="55" t="s">
        <v>469</v>
      </c>
      <c r="C47" s="55" t="s">
        <v>633</v>
      </c>
      <c r="D47" s="55"/>
      <c r="E47" s="8" t="s">
        <v>62</v>
      </c>
      <c r="F47" s="8" t="s">
        <v>62</v>
      </c>
      <c r="G47" s="55"/>
    </row>
    <row r="48" spans="1:7" s="24" customFormat="1" ht="15.75"/>
    <row r="49" s="24" customFormat="1" ht="15.75"/>
    <row r="50" s="24" customFormat="1" ht="14.1" customHeight="1"/>
    <row r="51" s="24" customFormat="1" ht="15.75"/>
    <row r="52" s="24" customFormat="1" ht="15.75"/>
    <row r="53" s="24" customFormat="1" ht="15.75"/>
    <row r="54" s="24" customFormat="1" ht="15.75"/>
    <row r="55" s="24" customFormat="1" ht="15.75"/>
    <row r="56" s="24" customFormat="1" ht="15.75"/>
    <row r="57" s="24" customFormat="1" ht="15.75"/>
    <row r="58" s="24" customFormat="1" ht="15.75"/>
    <row r="59" s="24" customFormat="1" ht="14.1" customHeight="1"/>
    <row r="60" s="24" customFormat="1" ht="15.75"/>
    <row r="61" s="24" customFormat="1" ht="15.75"/>
    <row r="62" s="24" customFormat="1" ht="15.75"/>
    <row r="63" s="24" customFormat="1" ht="15.75"/>
    <row r="64" s="24" customFormat="1" ht="15.75"/>
    <row r="65" s="24" customFormat="1" ht="14.1" customHeight="1"/>
    <row r="66" s="24" customFormat="1" ht="15.75"/>
    <row r="67" s="24" customFormat="1" ht="15.75"/>
    <row r="68" s="24" customFormat="1" ht="15.75"/>
    <row r="69" s="24" customFormat="1" ht="15.75"/>
    <row r="70" s="24" customFormat="1" ht="15.75"/>
    <row r="71" s="24" customFormat="1" ht="15.75"/>
    <row r="72" s="24" customFormat="1" ht="15.75"/>
    <row r="73" s="24" customFormat="1" ht="15.75"/>
    <row r="74" s="24" customFormat="1" ht="15.75"/>
    <row r="75" s="24" customFormat="1" ht="15.75"/>
    <row r="76" s="24" customFormat="1" ht="15.75"/>
    <row r="77" s="24" customFormat="1" ht="15.75"/>
    <row r="78" s="24" customFormat="1" ht="15.75"/>
    <row r="79" s="24" customFormat="1" ht="15.75"/>
    <row r="80" s="24" customFormat="1" ht="15.75"/>
    <row r="81" s="24" customFormat="1" ht="15.75"/>
    <row r="82" s="24" customFormat="1" ht="14.1" customHeight="1"/>
    <row r="83" s="24" customFormat="1" ht="15.75"/>
    <row r="84" s="24" customFormat="1" ht="15.75"/>
    <row r="85" s="24" customFormat="1" ht="15.75"/>
    <row r="86" s="24" customFormat="1" ht="15.75"/>
    <row r="87" s="24" customFormat="1" ht="15.75"/>
    <row r="88" s="24" customFormat="1" ht="15.75"/>
    <row r="89" s="24" customFormat="1" ht="14.1" customHeight="1"/>
    <row r="90" s="24" customFormat="1" ht="15.75"/>
    <row r="91" s="24" customFormat="1" ht="15.75"/>
    <row r="92" s="24" customFormat="1" ht="15.75"/>
    <row r="93" s="24" customFormat="1" ht="15.75"/>
    <row r="94" s="24" customFormat="1" ht="15.75"/>
    <row r="95" s="24" customFormat="1" ht="15.75"/>
    <row r="96" s="24" customFormat="1" ht="14.1" customHeight="1"/>
    <row r="97" s="24" customFormat="1" ht="15.75"/>
    <row r="98" s="24" customFormat="1" ht="15.75"/>
    <row r="99" s="24" customFormat="1" ht="15.75"/>
    <row r="100" s="24" customFormat="1" ht="15.75"/>
    <row r="101" s="24" customFormat="1" ht="14.1" customHeight="1"/>
    <row r="102" s="24" customFormat="1" ht="15.75"/>
    <row r="103" s="24" customFormat="1" ht="15.75"/>
    <row r="104" s="24" customFormat="1" ht="15.75"/>
    <row r="105" s="24" customFormat="1" ht="14.1" customHeight="1"/>
    <row r="106" s="24" customFormat="1" ht="15.75"/>
    <row r="107" s="24" customFormat="1" ht="15.75"/>
    <row r="108" s="24" customFormat="1" ht="15.75"/>
    <row r="109" s="24" customFormat="1" ht="15.75"/>
    <row r="110" s="24" customFormat="1" ht="14.1" customHeight="1"/>
    <row r="111" s="24" customFormat="1" ht="15.75"/>
    <row r="112" s="24" customFormat="1" ht="15.75"/>
    <row r="113" s="24" customFormat="1" ht="15.75"/>
    <row r="114" s="24" customFormat="1" ht="15.75"/>
    <row r="115" s="24" customFormat="1" ht="15.75"/>
    <row r="116" s="24" customFormat="1" ht="15.75"/>
    <row r="117" s="24" customFormat="1" ht="15.75"/>
    <row r="118" s="24" customFormat="1" ht="15.75"/>
  </sheetData>
  <mergeCells count="6">
    <mergeCell ref="C2:D9"/>
    <mergeCell ref="A36:B36"/>
    <mergeCell ref="A43:B43"/>
    <mergeCell ref="A24:B24"/>
    <mergeCell ref="A10:B10"/>
    <mergeCell ref="A8:B9"/>
  </mergeCells>
  <conditionalFormatting sqref="E48:F243 E15:F16 E21:F23 E29:F35 E40:F42 E18:F18">
    <cfRule type="beginsWith" dxfId="716" priority="390" stopIfTrue="1" operator="beginsWith" text="Not Applicable">
      <formula>LEFT(E15,LEN("Not Applicable"))="Not Applicable"</formula>
    </cfRule>
    <cfRule type="beginsWith" dxfId="715" priority="391" stopIfTrue="1" operator="beginsWith" text="Waived">
      <formula>LEFT(E15,LEN("Waived"))="Waived"</formula>
    </cfRule>
    <cfRule type="beginsWith" dxfId="714" priority="392" stopIfTrue="1" operator="beginsWith" text="Pre-Passed">
      <formula>LEFT(E15,LEN("Pre-Passed"))="Pre-Passed"</formula>
    </cfRule>
    <cfRule type="beginsWith" dxfId="713" priority="393" stopIfTrue="1" operator="beginsWith" text="Completed">
      <formula>LEFT(E15,LEN("Completed"))="Completed"</formula>
    </cfRule>
    <cfRule type="beginsWith" dxfId="712" priority="394" stopIfTrue="1" operator="beginsWith" text="Partial">
      <formula>LEFT(E15,LEN("Partial"))="Partial"</formula>
    </cfRule>
    <cfRule type="beginsWith" dxfId="711" priority="395" stopIfTrue="1" operator="beginsWith" text="Missing">
      <formula>LEFT(E15,LEN("Missing"))="Missing"</formula>
    </cfRule>
    <cfRule type="beginsWith" dxfId="710" priority="396" stopIfTrue="1" operator="beginsWith" text="Untested">
      <formula>LEFT(E15,LEN("Untested"))="Untested"</formula>
    </cfRule>
    <cfRule type="notContainsBlanks" dxfId="709" priority="404" stopIfTrue="1">
      <formula>LEN(TRIM(E15))&gt;0</formula>
    </cfRule>
  </conditionalFormatting>
  <conditionalFormatting sqref="A10:A16 A18:A19 A21:A243">
    <cfRule type="beginsWith" dxfId="708" priority="397" stopIfTrue="1" operator="beginsWith" text="Exceptional">
      <formula>LEFT(A10,LEN("Exceptional"))="Exceptional"</formula>
    </cfRule>
    <cfRule type="beginsWith" dxfId="707" priority="398" stopIfTrue="1" operator="beginsWith" text="Professional">
      <formula>LEFT(A10,LEN("Professional"))="Professional"</formula>
    </cfRule>
    <cfRule type="beginsWith" dxfId="706" priority="399" stopIfTrue="1" operator="beginsWith" text="Advanced">
      <formula>LEFT(A10,LEN("Advanced"))="Advanced"</formula>
    </cfRule>
    <cfRule type="beginsWith" dxfId="705" priority="400" stopIfTrue="1" operator="beginsWith" text="Intermediate">
      <formula>LEFT(A10,LEN("Intermediate"))="Intermediate"</formula>
    </cfRule>
    <cfRule type="beginsWith" dxfId="704" priority="401" stopIfTrue="1" operator="beginsWith" text="Basic">
      <formula>LEFT(A10,LEN("Basic"))="Basic"</formula>
    </cfRule>
    <cfRule type="beginsWith" dxfId="703" priority="402" stopIfTrue="1" operator="beginsWith" text="Required">
      <formula>LEFT(A10,LEN("Required"))="Required"</formula>
    </cfRule>
    <cfRule type="notContainsBlanks" dxfId="702" priority="403" stopIfTrue="1">
      <formula>LEN(TRIM(A10))&gt;0</formula>
    </cfRule>
  </conditionalFormatting>
  <conditionalFormatting sqref="E11:F14">
    <cfRule type="beginsWith" dxfId="701" priority="238" stopIfTrue="1" operator="beginsWith" text="Not Applicable">
      <formula>LEFT(E11,LEN("Not Applicable"))="Not Applicable"</formula>
    </cfRule>
    <cfRule type="beginsWith" dxfId="700" priority="239" stopIfTrue="1" operator="beginsWith" text="Waived">
      <formula>LEFT(E11,LEN("Waived"))="Waived"</formula>
    </cfRule>
    <cfRule type="beginsWith" dxfId="699" priority="240" stopIfTrue="1" operator="beginsWith" text="Pre-Passed">
      <formula>LEFT(E11,LEN("Pre-Passed"))="Pre-Passed"</formula>
    </cfRule>
    <cfRule type="beginsWith" dxfId="698" priority="241" stopIfTrue="1" operator="beginsWith" text="Completed">
      <formula>LEFT(E11,LEN("Completed"))="Completed"</formula>
    </cfRule>
    <cfRule type="beginsWith" dxfId="697" priority="242" stopIfTrue="1" operator="beginsWith" text="Partial">
      <formula>LEFT(E11,LEN("Partial"))="Partial"</formula>
    </cfRule>
    <cfRule type="beginsWith" dxfId="696" priority="243" stopIfTrue="1" operator="beginsWith" text="Missing">
      <formula>LEFT(E11,LEN("Missing"))="Missing"</formula>
    </cfRule>
    <cfRule type="beginsWith" dxfId="695" priority="244" stopIfTrue="1" operator="beginsWith" text="Untested">
      <formula>LEFT(E11,LEN("Untested"))="Untested"</formula>
    </cfRule>
    <cfRule type="notContainsBlanks" dxfId="694" priority="245" stopIfTrue="1">
      <formula>LEN(TRIM(E11))&gt;0</formula>
    </cfRule>
  </conditionalFormatting>
  <conditionalFormatting sqref="E19:F19">
    <cfRule type="beginsWith" dxfId="693" priority="222" stopIfTrue="1" operator="beginsWith" text="Not Applicable">
      <formula>LEFT(E19,LEN("Not Applicable"))="Not Applicable"</formula>
    </cfRule>
    <cfRule type="beginsWith" dxfId="692" priority="223" stopIfTrue="1" operator="beginsWith" text="Waived">
      <formula>LEFT(E19,LEN("Waived"))="Waived"</formula>
    </cfRule>
    <cfRule type="beginsWith" dxfId="691" priority="224" stopIfTrue="1" operator="beginsWith" text="Pre-Passed">
      <formula>LEFT(E19,LEN("Pre-Passed"))="Pre-Passed"</formula>
    </cfRule>
    <cfRule type="beginsWith" dxfId="690" priority="225" stopIfTrue="1" operator="beginsWith" text="Completed">
      <formula>LEFT(E19,LEN("Completed"))="Completed"</formula>
    </cfRule>
    <cfRule type="beginsWith" dxfId="689" priority="226" stopIfTrue="1" operator="beginsWith" text="Partial">
      <formula>LEFT(E19,LEN("Partial"))="Partial"</formula>
    </cfRule>
    <cfRule type="beginsWith" dxfId="688" priority="227" stopIfTrue="1" operator="beginsWith" text="Missing">
      <formula>LEFT(E19,LEN("Missing"))="Missing"</formula>
    </cfRule>
    <cfRule type="beginsWith" dxfId="687" priority="228" stopIfTrue="1" operator="beginsWith" text="Untested">
      <formula>LEFT(E19,LEN("Untested"))="Untested"</formula>
    </cfRule>
    <cfRule type="notContainsBlanks" dxfId="686" priority="229" stopIfTrue="1">
      <formula>LEN(TRIM(E19))&gt;0</formula>
    </cfRule>
  </conditionalFormatting>
  <conditionalFormatting sqref="E37:F38">
    <cfRule type="beginsWith" dxfId="685" priority="206" stopIfTrue="1" operator="beginsWith" text="Not Applicable">
      <formula>LEFT(E37,LEN("Not Applicable"))="Not Applicable"</formula>
    </cfRule>
    <cfRule type="beginsWith" dxfId="684" priority="207" stopIfTrue="1" operator="beginsWith" text="Waived">
      <formula>LEFT(E37,LEN("Waived"))="Waived"</formula>
    </cfRule>
    <cfRule type="beginsWith" dxfId="683" priority="208" stopIfTrue="1" operator="beginsWith" text="Pre-Passed">
      <formula>LEFT(E37,LEN("Pre-Passed"))="Pre-Passed"</formula>
    </cfRule>
    <cfRule type="beginsWith" dxfId="682" priority="209" stopIfTrue="1" operator="beginsWith" text="Completed">
      <formula>LEFT(E37,LEN("Completed"))="Completed"</formula>
    </cfRule>
    <cfRule type="beginsWith" dxfId="681" priority="210" stopIfTrue="1" operator="beginsWith" text="Partial">
      <formula>LEFT(E37,LEN("Partial"))="Partial"</formula>
    </cfRule>
    <cfRule type="beginsWith" dxfId="680" priority="211" stopIfTrue="1" operator="beginsWith" text="Missing">
      <formula>LEFT(E37,LEN("Missing"))="Missing"</formula>
    </cfRule>
    <cfRule type="beginsWith" dxfId="679" priority="212" stopIfTrue="1" operator="beginsWith" text="Untested">
      <formula>LEFT(E37,LEN("Untested"))="Untested"</formula>
    </cfRule>
    <cfRule type="notContainsBlanks" dxfId="678" priority="213" stopIfTrue="1">
      <formula>LEN(TRIM(E37))&gt;0</formula>
    </cfRule>
  </conditionalFormatting>
  <conditionalFormatting sqref="E39:F39">
    <cfRule type="beginsWith" dxfId="677" priority="198" stopIfTrue="1" operator="beginsWith" text="Not Applicable">
      <formula>LEFT(E39,LEN("Not Applicable"))="Not Applicable"</formula>
    </cfRule>
    <cfRule type="beginsWith" dxfId="676" priority="199" stopIfTrue="1" operator="beginsWith" text="Waived">
      <formula>LEFT(E39,LEN("Waived"))="Waived"</formula>
    </cfRule>
    <cfRule type="beginsWith" dxfId="675" priority="200" stopIfTrue="1" operator="beginsWith" text="Pre-Passed">
      <formula>LEFT(E39,LEN("Pre-Passed"))="Pre-Passed"</formula>
    </cfRule>
    <cfRule type="beginsWith" dxfId="674" priority="201" stopIfTrue="1" operator="beginsWith" text="Completed">
      <formula>LEFT(E39,LEN("Completed"))="Completed"</formula>
    </cfRule>
    <cfRule type="beginsWith" dxfId="673" priority="202" stopIfTrue="1" operator="beginsWith" text="Partial">
      <formula>LEFT(E39,LEN("Partial"))="Partial"</formula>
    </cfRule>
    <cfRule type="beginsWith" dxfId="672" priority="203" stopIfTrue="1" operator="beginsWith" text="Missing">
      <formula>LEFT(E39,LEN("Missing"))="Missing"</formula>
    </cfRule>
    <cfRule type="beginsWith" dxfId="671" priority="204" stopIfTrue="1" operator="beginsWith" text="Untested">
      <formula>LEFT(E39,LEN("Untested"))="Untested"</formula>
    </cfRule>
    <cfRule type="notContainsBlanks" dxfId="670" priority="205" stopIfTrue="1">
      <formula>LEN(TRIM(E39))&gt;0</formula>
    </cfRule>
  </conditionalFormatting>
  <conditionalFormatting sqref="E44:F47">
    <cfRule type="beginsWith" dxfId="669" priority="150" stopIfTrue="1" operator="beginsWith" text="Not Applicable">
      <formula>LEFT(E44,LEN("Not Applicable"))="Not Applicable"</formula>
    </cfRule>
    <cfRule type="beginsWith" dxfId="668" priority="151" stopIfTrue="1" operator="beginsWith" text="Waived">
      <formula>LEFT(E44,LEN("Waived"))="Waived"</formula>
    </cfRule>
    <cfRule type="beginsWith" dxfId="667" priority="152" stopIfTrue="1" operator="beginsWith" text="Pre-Passed">
      <formula>LEFT(E44,LEN("Pre-Passed"))="Pre-Passed"</formula>
    </cfRule>
    <cfRule type="beginsWith" dxfId="666" priority="153" stopIfTrue="1" operator="beginsWith" text="Completed">
      <formula>LEFT(E44,LEN("Completed"))="Completed"</formula>
    </cfRule>
    <cfRule type="beginsWith" dxfId="665" priority="154" stopIfTrue="1" operator="beginsWith" text="Partial">
      <formula>LEFT(E44,LEN("Partial"))="Partial"</formula>
    </cfRule>
    <cfRule type="beginsWith" dxfId="664" priority="155" stopIfTrue="1" operator="beginsWith" text="Missing">
      <formula>LEFT(E44,LEN("Missing"))="Missing"</formula>
    </cfRule>
    <cfRule type="beginsWith" dxfId="663" priority="156" stopIfTrue="1" operator="beginsWith" text="Untested">
      <formula>LEFT(E44,LEN("Untested"))="Untested"</formula>
    </cfRule>
    <cfRule type="notContainsBlanks" dxfId="662" priority="157" stopIfTrue="1">
      <formula>LEN(TRIM(E44))&gt;0</formula>
    </cfRule>
  </conditionalFormatting>
  <conditionalFormatting sqref="E25:F28">
    <cfRule type="beginsWith" dxfId="661" priority="127" stopIfTrue="1" operator="beginsWith" text="Not Applicable">
      <formula>LEFT(E25,LEN("Not Applicable"))="Not Applicable"</formula>
    </cfRule>
    <cfRule type="beginsWith" dxfId="660" priority="128" stopIfTrue="1" operator="beginsWith" text="Waived">
      <formula>LEFT(E25,LEN("Waived"))="Waived"</formula>
    </cfRule>
    <cfRule type="beginsWith" dxfId="659" priority="129" stopIfTrue="1" operator="beginsWith" text="Pre-Passed">
      <formula>LEFT(E25,LEN("Pre-Passed"))="Pre-Passed"</formula>
    </cfRule>
    <cfRule type="beginsWith" dxfId="658" priority="130" stopIfTrue="1" operator="beginsWith" text="Completed">
      <formula>LEFT(E25,LEN("Completed"))="Completed"</formula>
    </cfRule>
    <cfRule type="beginsWith" dxfId="657" priority="131" stopIfTrue="1" operator="beginsWith" text="Partial">
      <formula>LEFT(E25,LEN("Partial"))="Partial"</formula>
    </cfRule>
    <cfRule type="beginsWith" dxfId="656" priority="132" stopIfTrue="1" operator="beginsWith" text="Missing">
      <formula>LEFT(E25,LEN("Missing"))="Missing"</formula>
    </cfRule>
    <cfRule type="beginsWith" dxfId="655" priority="133" stopIfTrue="1" operator="beginsWith" text="Untested">
      <formula>LEFT(E25,LEN("Untested"))="Untested"</formula>
    </cfRule>
    <cfRule type="notContainsBlanks" dxfId="654" priority="134" stopIfTrue="1">
      <formula>LEN(TRIM(E25))&gt;0</formula>
    </cfRule>
  </conditionalFormatting>
  <conditionalFormatting sqref="F10">
    <cfRule type="beginsWith" dxfId="653" priority="79" stopIfTrue="1" operator="beginsWith" text="Not Applicable">
      <formula>LEFT(F10,LEN("Not Applicable"))="Not Applicable"</formula>
    </cfRule>
    <cfRule type="beginsWith" dxfId="652" priority="80" stopIfTrue="1" operator="beginsWith" text="Waived">
      <formula>LEFT(F10,LEN("Waived"))="Waived"</formula>
    </cfRule>
    <cfRule type="beginsWith" dxfId="651" priority="81" stopIfTrue="1" operator="beginsWith" text="Pre-Passed">
      <formula>LEFT(F10,LEN("Pre-Passed"))="Pre-Passed"</formula>
    </cfRule>
    <cfRule type="beginsWith" dxfId="650" priority="82" stopIfTrue="1" operator="beginsWith" text="Completed">
      <formula>LEFT(F10,LEN("Completed"))="Completed"</formula>
    </cfRule>
    <cfRule type="beginsWith" dxfId="649" priority="83" stopIfTrue="1" operator="beginsWith" text="Partial">
      <formula>LEFT(F10,LEN("Partial"))="Partial"</formula>
    </cfRule>
    <cfRule type="beginsWith" dxfId="648" priority="84" stopIfTrue="1" operator="beginsWith" text="Missing">
      <formula>LEFT(F10,LEN("Missing"))="Missing"</formula>
    </cfRule>
    <cfRule type="beginsWith" dxfId="647" priority="85" stopIfTrue="1" operator="beginsWith" text="Untested">
      <formula>LEFT(F10,LEN("Untested"))="Untested"</formula>
    </cfRule>
    <cfRule type="notContainsBlanks" dxfId="646" priority="86" stopIfTrue="1">
      <formula>LEN(TRIM(F10))&gt;0</formula>
    </cfRule>
  </conditionalFormatting>
  <conditionalFormatting sqref="E10">
    <cfRule type="beginsWith" dxfId="645" priority="87" stopIfTrue="1" operator="beginsWith" text="Not Applicable">
      <formula>LEFT(E10,LEN("Not Applicable"))="Not Applicable"</formula>
    </cfRule>
    <cfRule type="beginsWith" dxfId="644" priority="88" stopIfTrue="1" operator="beginsWith" text="Waived">
      <formula>LEFT(E10,LEN("Waived"))="Waived"</formula>
    </cfRule>
    <cfRule type="beginsWith" dxfId="643" priority="89" stopIfTrue="1" operator="beginsWith" text="Pre-Passed">
      <formula>LEFT(E10,LEN("Pre-Passed"))="Pre-Passed"</formula>
    </cfRule>
    <cfRule type="beginsWith" dxfId="642" priority="90" stopIfTrue="1" operator="beginsWith" text="Completed">
      <formula>LEFT(E10,LEN("Completed"))="Completed"</formula>
    </cfRule>
    <cfRule type="beginsWith" dxfId="641" priority="91" stopIfTrue="1" operator="beginsWith" text="Partial">
      <formula>LEFT(E10,LEN("Partial"))="Partial"</formula>
    </cfRule>
    <cfRule type="beginsWith" dxfId="640" priority="92" stopIfTrue="1" operator="beginsWith" text="Missing">
      <formula>LEFT(E10,LEN("Missing"))="Missing"</formula>
    </cfRule>
    <cfRule type="beginsWith" dxfId="639" priority="93" stopIfTrue="1" operator="beginsWith" text="Untested">
      <formula>LEFT(E10,LEN("Untested"))="Untested"</formula>
    </cfRule>
    <cfRule type="notContainsBlanks" dxfId="638" priority="94" stopIfTrue="1">
      <formula>LEN(TRIM(E10))&gt;0</formula>
    </cfRule>
  </conditionalFormatting>
  <conditionalFormatting sqref="F24">
    <cfRule type="beginsWith" dxfId="637" priority="63" stopIfTrue="1" operator="beginsWith" text="Not Applicable">
      <formula>LEFT(F24,LEN("Not Applicable"))="Not Applicable"</formula>
    </cfRule>
    <cfRule type="beginsWith" dxfId="636" priority="64" stopIfTrue="1" operator="beginsWith" text="Waived">
      <formula>LEFT(F24,LEN("Waived"))="Waived"</formula>
    </cfRule>
    <cfRule type="beginsWith" dxfId="635" priority="65" stopIfTrue="1" operator="beginsWith" text="Pre-Passed">
      <formula>LEFT(F24,LEN("Pre-Passed"))="Pre-Passed"</formula>
    </cfRule>
    <cfRule type="beginsWith" dxfId="634" priority="66" stopIfTrue="1" operator="beginsWith" text="Completed">
      <formula>LEFT(F24,LEN("Completed"))="Completed"</formula>
    </cfRule>
    <cfRule type="beginsWith" dxfId="633" priority="67" stopIfTrue="1" operator="beginsWith" text="Partial">
      <formula>LEFT(F24,LEN("Partial"))="Partial"</formula>
    </cfRule>
    <cfRule type="beginsWith" dxfId="632" priority="68" stopIfTrue="1" operator="beginsWith" text="Missing">
      <formula>LEFT(F24,LEN("Missing"))="Missing"</formula>
    </cfRule>
    <cfRule type="beginsWith" dxfId="631" priority="69" stopIfTrue="1" operator="beginsWith" text="Untested">
      <formula>LEFT(F24,LEN("Untested"))="Untested"</formula>
    </cfRule>
    <cfRule type="notContainsBlanks" dxfId="630" priority="70" stopIfTrue="1">
      <formula>LEN(TRIM(F24))&gt;0</formula>
    </cfRule>
  </conditionalFormatting>
  <conditionalFormatting sqref="E24">
    <cfRule type="beginsWith" dxfId="629" priority="71" stopIfTrue="1" operator="beginsWith" text="Not Applicable">
      <formula>LEFT(E24,LEN("Not Applicable"))="Not Applicable"</formula>
    </cfRule>
    <cfRule type="beginsWith" dxfId="628" priority="72" stopIfTrue="1" operator="beginsWith" text="Waived">
      <formula>LEFT(E24,LEN("Waived"))="Waived"</formula>
    </cfRule>
    <cfRule type="beginsWith" dxfId="627" priority="73" stopIfTrue="1" operator="beginsWith" text="Pre-Passed">
      <formula>LEFT(E24,LEN("Pre-Passed"))="Pre-Passed"</formula>
    </cfRule>
    <cfRule type="beginsWith" dxfId="626" priority="74" stopIfTrue="1" operator="beginsWith" text="Completed">
      <formula>LEFT(E24,LEN("Completed"))="Completed"</formula>
    </cfRule>
    <cfRule type="beginsWith" dxfId="625" priority="75" stopIfTrue="1" operator="beginsWith" text="Partial">
      <formula>LEFT(E24,LEN("Partial"))="Partial"</formula>
    </cfRule>
    <cfRule type="beginsWith" dxfId="624" priority="76" stopIfTrue="1" operator="beginsWith" text="Missing">
      <formula>LEFT(E24,LEN("Missing"))="Missing"</formula>
    </cfRule>
    <cfRule type="beginsWith" dxfId="623" priority="77" stopIfTrue="1" operator="beginsWith" text="Untested">
      <formula>LEFT(E24,LEN("Untested"))="Untested"</formula>
    </cfRule>
    <cfRule type="notContainsBlanks" dxfId="622" priority="78" stopIfTrue="1">
      <formula>LEN(TRIM(E24))&gt;0</formula>
    </cfRule>
  </conditionalFormatting>
  <conditionalFormatting sqref="F36">
    <cfRule type="beginsWith" dxfId="621" priority="47" stopIfTrue="1" operator="beginsWith" text="Not Applicable">
      <formula>LEFT(F36,LEN("Not Applicable"))="Not Applicable"</formula>
    </cfRule>
    <cfRule type="beginsWith" dxfId="620" priority="48" stopIfTrue="1" operator="beginsWith" text="Waived">
      <formula>LEFT(F36,LEN("Waived"))="Waived"</formula>
    </cfRule>
    <cfRule type="beginsWith" dxfId="619" priority="49" stopIfTrue="1" operator="beginsWith" text="Pre-Passed">
      <formula>LEFT(F36,LEN("Pre-Passed"))="Pre-Passed"</formula>
    </cfRule>
    <cfRule type="beginsWith" dxfId="618" priority="50" stopIfTrue="1" operator="beginsWith" text="Completed">
      <formula>LEFT(F36,LEN("Completed"))="Completed"</formula>
    </cfRule>
    <cfRule type="beginsWith" dxfId="617" priority="51" stopIfTrue="1" operator="beginsWith" text="Partial">
      <formula>LEFT(F36,LEN("Partial"))="Partial"</formula>
    </cfRule>
    <cfRule type="beginsWith" dxfId="616" priority="52" stopIfTrue="1" operator="beginsWith" text="Missing">
      <formula>LEFT(F36,LEN("Missing"))="Missing"</formula>
    </cfRule>
    <cfRule type="beginsWith" dxfId="615" priority="53" stopIfTrue="1" operator="beginsWith" text="Untested">
      <formula>LEFT(F36,LEN("Untested"))="Untested"</formula>
    </cfRule>
    <cfRule type="notContainsBlanks" dxfId="614" priority="54" stopIfTrue="1">
      <formula>LEN(TRIM(F36))&gt;0</formula>
    </cfRule>
  </conditionalFormatting>
  <conditionalFormatting sqref="E36">
    <cfRule type="beginsWith" dxfId="613" priority="55" stopIfTrue="1" operator="beginsWith" text="Not Applicable">
      <formula>LEFT(E36,LEN("Not Applicable"))="Not Applicable"</formula>
    </cfRule>
    <cfRule type="beginsWith" dxfId="612" priority="56" stopIfTrue="1" operator="beginsWith" text="Waived">
      <formula>LEFT(E36,LEN("Waived"))="Waived"</formula>
    </cfRule>
    <cfRule type="beginsWith" dxfId="611" priority="57" stopIfTrue="1" operator="beginsWith" text="Pre-Passed">
      <formula>LEFT(E36,LEN("Pre-Passed"))="Pre-Passed"</formula>
    </cfRule>
    <cfRule type="beginsWith" dxfId="610" priority="58" stopIfTrue="1" operator="beginsWith" text="Completed">
      <formula>LEFT(E36,LEN("Completed"))="Completed"</formula>
    </cfRule>
    <cfRule type="beginsWith" dxfId="609" priority="59" stopIfTrue="1" operator="beginsWith" text="Partial">
      <formula>LEFT(E36,LEN("Partial"))="Partial"</formula>
    </cfRule>
    <cfRule type="beginsWith" dxfId="608" priority="60" stopIfTrue="1" operator="beginsWith" text="Missing">
      <formula>LEFT(E36,LEN("Missing"))="Missing"</formula>
    </cfRule>
    <cfRule type="beginsWith" dxfId="607" priority="61" stopIfTrue="1" operator="beginsWith" text="Untested">
      <formula>LEFT(E36,LEN("Untested"))="Untested"</formula>
    </cfRule>
    <cfRule type="notContainsBlanks" dxfId="606" priority="62" stopIfTrue="1">
      <formula>LEN(TRIM(E36))&gt;0</formula>
    </cfRule>
  </conditionalFormatting>
  <conditionalFormatting sqref="F43">
    <cfRule type="beginsWith" dxfId="605" priority="31" stopIfTrue="1" operator="beginsWith" text="Not Applicable">
      <formula>LEFT(F43,LEN("Not Applicable"))="Not Applicable"</formula>
    </cfRule>
    <cfRule type="beginsWith" dxfId="604" priority="32" stopIfTrue="1" operator="beginsWith" text="Waived">
      <formula>LEFT(F43,LEN("Waived"))="Waived"</formula>
    </cfRule>
    <cfRule type="beginsWith" dxfId="603" priority="33" stopIfTrue="1" operator="beginsWith" text="Pre-Passed">
      <formula>LEFT(F43,LEN("Pre-Passed"))="Pre-Passed"</formula>
    </cfRule>
    <cfRule type="beginsWith" dxfId="602" priority="34" stopIfTrue="1" operator="beginsWith" text="Completed">
      <formula>LEFT(F43,LEN("Completed"))="Completed"</formula>
    </cfRule>
    <cfRule type="beginsWith" dxfId="601" priority="35" stopIfTrue="1" operator="beginsWith" text="Partial">
      <formula>LEFT(F43,LEN("Partial"))="Partial"</formula>
    </cfRule>
    <cfRule type="beginsWith" dxfId="600" priority="36" stopIfTrue="1" operator="beginsWith" text="Missing">
      <formula>LEFT(F43,LEN("Missing"))="Missing"</formula>
    </cfRule>
    <cfRule type="beginsWith" dxfId="599" priority="37" stopIfTrue="1" operator="beginsWith" text="Untested">
      <formula>LEFT(F43,LEN("Untested"))="Untested"</formula>
    </cfRule>
    <cfRule type="notContainsBlanks" dxfId="598" priority="38" stopIfTrue="1">
      <formula>LEN(TRIM(F43))&gt;0</formula>
    </cfRule>
  </conditionalFormatting>
  <conditionalFormatting sqref="E43">
    <cfRule type="beginsWith" dxfId="597" priority="39" stopIfTrue="1" operator="beginsWith" text="Not Applicable">
      <formula>LEFT(E43,LEN("Not Applicable"))="Not Applicable"</formula>
    </cfRule>
    <cfRule type="beginsWith" dxfId="596" priority="40" stopIfTrue="1" operator="beginsWith" text="Waived">
      <formula>LEFT(E43,LEN("Waived"))="Waived"</formula>
    </cfRule>
    <cfRule type="beginsWith" dxfId="595" priority="41" stopIfTrue="1" operator="beginsWith" text="Pre-Passed">
      <formula>LEFT(E43,LEN("Pre-Passed"))="Pre-Passed"</formula>
    </cfRule>
    <cfRule type="beginsWith" dxfId="594" priority="42" stopIfTrue="1" operator="beginsWith" text="Completed">
      <formula>LEFT(E43,LEN("Completed"))="Completed"</formula>
    </cfRule>
    <cfRule type="beginsWith" dxfId="593" priority="43" stopIfTrue="1" operator="beginsWith" text="Partial">
      <formula>LEFT(E43,LEN("Partial"))="Partial"</formula>
    </cfRule>
    <cfRule type="beginsWith" dxfId="592" priority="44" stopIfTrue="1" operator="beginsWith" text="Missing">
      <formula>LEFT(E43,LEN("Missing"))="Missing"</formula>
    </cfRule>
    <cfRule type="beginsWith" dxfId="591" priority="45" stopIfTrue="1" operator="beginsWith" text="Untested">
      <formula>LEFT(E43,LEN("Untested"))="Untested"</formula>
    </cfRule>
    <cfRule type="notContainsBlanks" dxfId="590" priority="46" stopIfTrue="1">
      <formula>LEN(TRIM(E43))&gt;0</formula>
    </cfRule>
  </conditionalFormatting>
  <conditionalFormatting sqref="E20:F20">
    <cfRule type="beginsWith" dxfId="589" priority="16" stopIfTrue="1" operator="beginsWith" text="Not Applicable">
      <formula>LEFT(E20,LEN("Not Applicable"))="Not Applicable"</formula>
    </cfRule>
    <cfRule type="beginsWith" dxfId="588" priority="17" stopIfTrue="1" operator="beginsWith" text="Waived">
      <formula>LEFT(E20,LEN("Waived"))="Waived"</formula>
    </cfRule>
    <cfRule type="beginsWith" dxfId="587" priority="18" stopIfTrue="1" operator="beginsWith" text="Pre-Passed">
      <formula>LEFT(E20,LEN("Pre-Passed"))="Pre-Passed"</formula>
    </cfRule>
    <cfRule type="beginsWith" dxfId="586" priority="19" stopIfTrue="1" operator="beginsWith" text="Completed">
      <formula>LEFT(E20,LEN("Completed"))="Completed"</formula>
    </cfRule>
    <cfRule type="beginsWith" dxfId="585" priority="20" stopIfTrue="1" operator="beginsWith" text="Partial">
      <formula>LEFT(E20,LEN("Partial"))="Partial"</formula>
    </cfRule>
    <cfRule type="beginsWith" dxfId="584" priority="21" stopIfTrue="1" operator="beginsWith" text="Missing">
      <formula>LEFT(E20,LEN("Missing"))="Missing"</formula>
    </cfRule>
    <cfRule type="beginsWith" dxfId="583" priority="22" stopIfTrue="1" operator="beginsWith" text="Untested">
      <formula>LEFT(E20,LEN("Untested"))="Untested"</formula>
    </cfRule>
    <cfRule type="notContainsBlanks" dxfId="582" priority="30" stopIfTrue="1">
      <formula>LEN(TRIM(E20))&gt;0</formula>
    </cfRule>
  </conditionalFormatting>
  <conditionalFormatting sqref="A20">
    <cfRule type="beginsWith" dxfId="581" priority="23" stopIfTrue="1" operator="beginsWith" text="Exceptional">
      <formula>LEFT(A20,LEN("Exceptional"))="Exceptional"</formula>
    </cfRule>
    <cfRule type="beginsWith" dxfId="580" priority="24" stopIfTrue="1" operator="beginsWith" text="Professional">
      <formula>LEFT(A20,LEN("Professional"))="Professional"</formula>
    </cfRule>
    <cfRule type="beginsWith" dxfId="579" priority="25" stopIfTrue="1" operator="beginsWith" text="Advanced">
      <formula>LEFT(A20,LEN("Advanced"))="Advanced"</formula>
    </cfRule>
    <cfRule type="beginsWith" dxfId="578" priority="26" stopIfTrue="1" operator="beginsWith" text="Intermediate">
      <formula>LEFT(A20,LEN("Intermediate"))="Intermediate"</formula>
    </cfRule>
    <cfRule type="beginsWith" dxfId="577" priority="27" stopIfTrue="1" operator="beginsWith" text="Basic">
      <formula>LEFT(A20,LEN("Basic"))="Basic"</formula>
    </cfRule>
    <cfRule type="beginsWith" dxfId="576" priority="28" stopIfTrue="1" operator="beginsWith" text="Required">
      <formula>LEFT(A20,LEN("Required"))="Required"</formula>
    </cfRule>
    <cfRule type="notContainsBlanks" dxfId="575" priority="29" stopIfTrue="1">
      <formula>LEN(TRIM(A20))&gt;0</formula>
    </cfRule>
  </conditionalFormatting>
  <conditionalFormatting sqref="E17:F17">
    <cfRule type="beginsWith" dxfId="574" priority="1" stopIfTrue="1" operator="beginsWith" text="Not Applicable">
      <formula>LEFT(E17,LEN("Not Applicable"))="Not Applicable"</formula>
    </cfRule>
    <cfRule type="beginsWith" dxfId="573" priority="2" stopIfTrue="1" operator="beginsWith" text="Waived">
      <formula>LEFT(E17,LEN("Waived"))="Waived"</formula>
    </cfRule>
    <cfRule type="beginsWith" dxfId="572" priority="3" stopIfTrue="1" operator="beginsWith" text="Pre-Passed">
      <formula>LEFT(E17,LEN("Pre-Passed"))="Pre-Passed"</formula>
    </cfRule>
    <cfRule type="beginsWith" dxfId="571" priority="4" stopIfTrue="1" operator="beginsWith" text="Completed">
      <formula>LEFT(E17,LEN("Completed"))="Completed"</formula>
    </cfRule>
    <cfRule type="beginsWith" dxfId="570" priority="5" stopIfTrue="1" operator="beginsWith" text="Partial">
      <formula>LEFT(E17,LEN("Partial"))="Partial"</formula>
    </cfRule>
    <cfRule type="beginsWith" dxfId="569" priority="6" stopIfTrue="1" operator="beginsWith" text="Missing">
      <formula>LEFT(E17,LEN("Missing"))="Missing"</formula>
    </cfRule>
    <cfRule type="beginsWith" dxfId="568" priority="7" stopIfTrue="1" operator="beginsWith" text="Untested">
      <formula>LEFT(E17,LEN("Untested"))="Untested"</formula>
    </cfRule>
    <cfRule type="notContainsBlanks" dxfId="567" priority="15" stopIfTrue="1">
      <formula>LEN(TRIM(E17))&gt;0</formula>
    </cfRule>
  </conditionalFormatting>
  <conditionalFormatting sqref="A17">
    <cfRule type="beginsWith" dxfId="566" priority="8" stopIfTrue="1" operator="beginsWith" text="Exceptional">
      <formula>LEFT(A17,LEN("Exceptional"))="Exceptional"</formula>
    </cfRule>
    <cfRule type="beginsWith" dxfId="565" priority="9" stopIfTrue="1" operator="beginsWith" text="Professional">
      <formula>LEFT(A17,LEN("Professional"))="Professional"</formula>
    </cfRule>
    <cfRule type="beginsWith" dxfId="564" priority="10" stopIfTrue="1" operator="beginsWith" text="Advanced">
      <formula>LEFT(A17,LEN("Advanced"))="Advanced"</formula>
    </cfRule>
    <cfRule type="beginsWith" dxfId="563" priority="11" stopIfTrue="1" operator="beginsWith" text="Intermediate">
      <formula>LEFT(A17,LEN("Intermediate"))="Intermediate"</formula>
    </cfRule>
    <cfRule type="beginsWith" dxfId="562" priority="12" stopIfTrue="1" operator="beginsWith" text="Basic">
      <formula>LEFT(A17,LEN("Basic"))="Basic"</formula>
    </cfRule>
    <cfRule type="beginsWith" dxfId="561" priority="13" stopIfTrue="1" operator="beginsWith" text="Required">
      <formula>LEFT(A17,LEN("Required"))="Required"</formula>
    </cfRule>
    <cfRule type="notContainsBlanks" dxfId="560" priority="14" stopIfTrue="1">
      <formula>LEN(TRIM(A17))&gt;0</formula>
    </cfRule>
  </conditionalFormatting>
  <dataValidations disablePrompts="1" count="2">
    <dataValidation type="list" showInputMessage="1" showErrorMessage="1" sqref="E102:F104 E111:F118 E106:F109 E80:F100 E66:F78 E57:F64 E44:F55 E25:F35 E37:F42 E11:F23">
      <formula1>"Untested, Missing, Partial, Completed, Waived, Not Applicable"</formula1>
    </dataValidation>
    <dataValidation type="list" allowBlank="1" showInputMessage="1" showErrorMessage="1" sqref="F36 F10 F24 F43">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Game Data</vt:lpstr>
      <vt:lpstr>Project Grade</vt:lpstr>
      <vt:lpstr>Submission</vt:lpstr>
      <vt:lpstr>TCRs</vt:lpstr>
      <vt:lpstr>DCRs</vt:lpstr>
      <vt:lpstr>ICRs</vt:lpstr>
      <vt:lpstr>NCRs</vt:lpstr>
      <vt:lpstr>VCRs</vt:lpstr>
      <vt:lpstr>ACRs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Colin Benjamin Avrech</cp:lastModifiedBy>
  <dcterms:created xsi:type="dcterms:W3CDTF">2014-10-20T01:35:31Z</dcterms:created>
  <dcterms:modified xsi:type="dcterms:W3CDTF">2015-02-12T07:57:19Z</dcterms:modified>
</cp:coreProperties>
</file>