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olin\Documents\Code\SpaceMercs\"/>
    </mc:Choice>
  </mc:AlternateContent>
  <bookViews>
    <workbookView xWindow="0" yWindow="0" windowWidth="14685" windowHeight="12720" activeTab="8"/>
  </bookViews>
  <sheets>
    <sheet name="Creatures Per Level" sheetId="1" r:id="rId1"/>
    <sheet name="Levels and Experience" sheetId="2" r:id="rId2"/>
    <sheet name="Mission Items" sheetId="11" r:id="rId3"/>
    <sheet name="Ships" sheetId="12" r:id="rId4"/>
    <sheet name="Map Size" sheetId="3" r:id="rId5"/>
    <sheet name="Encumbrance" sheetId="9" r:id="rId6"/>
    <sheet name="Armour Reduction" sheetId="10" r:id="rId7"/>
    <sheet name="Relations Levels" sheetId="6" r:id="rId8"/>
    <sheet name="Mercenary Cost" sheetId="5" r:id="rId9"/>
    <sheet name="Difficulty Scaling" sheetId="7" r:id="rId10"/>
    <sheet name="Colony Growth" sheetId="8" r:id="rId11"/>
    <sheet name="Build Diff" sheetId="13" r:id="rId1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3" l="1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F9" i="7" l="1"/>
  <c r="F10" i="7"/>
  <c r="F11" i="7"/>
  <c r="F17" i="7"/>
  <c r="F18" i="7"/>
  <c r="F19" i="7"/>
  <c r="F25" i="7"/>
  <c r="F26" i="7"/>
  <c r="F27" i="7"/>
  <c r="F33" i="7"/>
  <c r="F34" i="7"/>
  <c r="F35" i="7"/>
  <c r="F41" i="7"/>
  <c r="F42" i="7"/>
  <c r="F43" i="7"/>
  <c r="F49" i="7"/>
  <c r="F50" i="7"/>
  <c r="F51" i="7"/>
  <c r="D4" i="7"/>
  <c r="F4" i="7" s="1"/>
  <c r="D5" i="7"/>
  <c r="F5" i="7" s="1"/>
  <c r="D6" i="7"/>
  <c r="F6" i="7" s="1"/>
  <c r="D7" i="7"/>
  <c r="F7" i="7" s="1"/>
  <c r="D8" i="7"/>
  <c r="F8" i="7" s="1"/>
  <c r="D9" i="7"/>
  <c r="D10" i="7"/>
  <c r="D11" i="7"/>
  <c r="D12" i="7"/>
  <c r="F12" i="7" s="1"/>
  <c r="D13" i="7"/>
  <c r="F13" i="7" s="1"/>
  <c r="D14" i="7"/>
  <c r="F14" i="7" s="1"/>
  <c r="D15" i="7"/>
  <c r="F15" i="7" s="1"/>
  <c r="D16" i="7"/>
  <c r="F16" i="7" s="1"/>
  <c r="D17" i="7"/>
  <c r="D18" i="7"/>
  <c r="D19" i="7"/>
  <c r="D20" i="7"/>
  <c r="F20" i="7" s="1"/>
  <c r="D21" i="7"/>
  <c r="F21" i="7" s="1"/>
  <c r="D22" i="7"/>
  <c r="F22" i="7" s="1"/>
  <c r="D23" i="7"/>
  <c r="F23" i="7" s="1"/>
  <c r="D24" i="7"/>
  <c r="F24" i="7" s="1"/>
  <c r="D25" i="7"/>
  <c r="D26" i="7"/>
  <c r="D27" i="7"/>
  <c r="D28" i="7"/>
  <c r="F28" i="7" s="1"/>
  <c r="D29" i="7"/>
  <c r="F29" i="7" s="1"/>
  <c r="D30" i="7"/>
  <c r="F30" i="7" s="1"/>
  <c r="D31" i="7"/>
  <c r="F31" i="7" s="1"/>
  <c r="D32" i="7"/>
  <c r="F32" i="7" s="1"/>
  <c r="D33" i="7"/>
  <c r="D34" i="7"/>
  <c r="D35" i="7"/>
  <c r="D36" i="7"/>
  <c r="F36" i="7" s="1"/>
  <c r="D37" i="7"/>
  <c r="F37" i="7" s="1"/>
  <c r="D38" i="7"/>
  <c r="F38" i="7" s="1"/>
  <c r="D39" i="7"/>
  <c r="F39" i="7" s="1"/>
  <c r="D40" i="7"/>
  <c r="F40" i="7" s="1"/>
  <c r="D41" i="7"/>
  <c r="D42" i="7"/>
  <c r="D43" i="7"/>
  <c r="D44" i="7"/>
  <c r="F44" i="7" s="1"/>
  <c r="D45" i="7"/>
  <c r="F45" i="7" s="1"/>
  <c r="D46" i="7"/>
  <c r="F46" i="7" s="1"/>
  <c r="D47" i="7"/>
  <c r="F47" i="7" s="1"/>
  <c r="D48" i="7"/>
  <c r="F48" i="7" s="1"/>
  <c r="D49" i="7"/>
  <c r="D50" i="7"/>
  <c r="D51" i="7"/>
  <c r="D52" i="7"/>
  <c r="F52" i="7" s="1"/>
  <c r="D53" i="7"/>
  <c r="F53" i="7" s="1"/>
  <c r="D3" i="7"/>
  <c r="F3" i="7" s="1"/>
  <c r="B49" i="7"/>
  <c r="C49" i="7"/>
  <c r="B50" i="7"/>
  <c r="C50" i="7"/>
  <c r="B51" i="7"/>
  <c r="C51" i="7"/>
  <c r="E51" i="7" s="1"/>
  <c r="B52" i="7"/>
  <c r="C52" i="7"/>
  <c r="E52" i="7" s="1"/>
  <c r="B53" i="7"/>
  <c r="C53" i="7"/>
  <c r="E53" i="7" l="1"/>
  <c r="E49" i="7"/>
  <c r="E50" i="7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4" i="2"/>
  <c r="C4" i="2"/>
  <c r="H5" i="12" l="1"/>
  <c r="H6" i="12"/>
  <c r="H7" i="12"/>
  <c r="H8" i="12"/>
  <c r="H9" i="12"/>
  <c r="H10" i="12"/>
  <c r="H11" i="12"/>
  <c r="H12" i="12"/>
  <c r="H13" i="12"/>
  <c r="H14" i="12"/>
  <c r="H15" i="12"/>
  <c r="H4" i="12"/>
  <c r="G5" i="12"/>
  <c r="G6" i="12"/>
  <c r="G7" i="12"/>
  <c r="G8" i="12"/>
  <c r="G9" i="12"/>
  <c r="G10" i="12"/>
  <c r="G11" i="12"/>
  <c r="G12" i="12"/>
  <c r="G13" i="12"/>
  <c r="G14" i="12"/>
  <c r="G15" i="12"/>
  <c r="G4" i="12"/>
  <c r="C5" i="11" l="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4" i="11"/>
  <c r="D24" i="11"/>
  <c r="E24" i="11"/>
  <c r="D25" i="11"/>
  <c r="E25" i="11"/>
  <c r="D26" i="11"/>
  <c r="E26" i="11"/>
  <c r="D27" i="11"/>
  <c r="E27" i="11"/>
  <c r="D28" i="11"/>
  <c r="E28" i="11"/>
  <c r="D15" i="11"/>
  <c r="D16" i="11"/>
  <c r="D17" i="11"/>
  <c r="D18" i="11"/>
  <c r="E18" i="11"/>
  <c r="D19" i="11"/>
  <c r="E19" i="11"/>
  <c r="D20" i="11"/>
  <c r="E20" i="11"/>
  <c r="D21" i="11"/>
  <c r="E21" i="11"/>
  <c r="D22" i="11"/>
  <c r="E22" i="11"/>
  <c r="D23" i="11"/>
  <c r="E23" i="11"/>
  <c r="D4" i="10" l="1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3" i="10"/>
  <c r="C23" i="9" l="1"/>
  <c r="C24" i="9"/>
  <c r="C25" i="9"/>
  <c r="C26" i="9"/>
  <c r="C27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3" i="9"/>
  <c r="G5" i="1" l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F20" i="1" s="1"/>
  <c r="G20" i="1" s="1"/>
  <c r="I20" i="1" s="1"/>
  <c r="D21" i="1"/>
  <c r="F21" i="1" s="1"/>
  <c r="G21" i="1" s="1"/>
  <c r="I21" i="1" s="1"/>
  <c r="D22" i="1"/>
  <c r="D23" i="1"/>
  <c r="D24" i="1"/>
  <c r="D25" i="1"/>
  <c r="D26" i="1"/>
  <c r="D27" i="1"/>
  <c r="D28" i="1"/>
  <c r="F28" i="1" s="1"/>
  <c r="G28" i="1" s="1"/>
  <c r="I28" i="1" s="1"/>
  <c r="D29" i="1"/>
  <c r="F29" i="1" s="1"/>
  <c r="G29" i="1" s="1"/>
  <c r="I29" i="1" s="1"/>
  <c r="D30" i="1"/>
  <c r="D31" i="1"/>
  <c r="D32" i="1"/>
  <c r="D33" i="1"/>
  <c r="D34" i="1"/>
  <c r="D5" i="1"/>
  <c r="F34" i="1"/>
  <c r="G34" i="1" s="1"/>
  <c r="I34" i="1" s="1"/>
  <c r="F33" i="1"/>
  <c r="G33" i="1" s="1"/>
  <c r="I33" i="1" s="1"/>
  <c r="F32" i="1"/>
  <c r="G32" i="1" s="1"/>
  <c r="I32" i="1" s="1"/>
  <c r="F31" i="1"/>
  <c r="G31" i="1" s="1"/>
  <c r="I31" i="1" s="1"/>
  <c r="F30" i="1"/>
  <c r="G30" i="1" s="1"/>
  <c r="I30" i="1" s="1"/>
  <c r="F27" i="1"/>
  <c r="G27" i="1" s="1"/>
  <c r="I27" i="1" s="1"/>
  <c r="F26" i="1"/>
  <c r="G26" i="1" s="1"/>
  <c r="I26" i="1" s="1"/>
  <c r="F25" i="1"/>
  <c r="G25" i="1" s="1"/>
  <c r="I25" i="1" s="1"/>
  <c r="F24" i="1"/>
  <c r="G24" i="1" s="1"/>
  <c r="I24" i="1" s="1"/>
  <c r="F23" i="1"/>
  <c r="G23" i="1" s="1"/>
  <c r="I23" i="1" s="1"/>
  <c r="F22" i="1"/>
  <c r="G22" i="1" s="1"/>
  <c r="I22" i="1" s="1"/>
  <c r="G9" i="1"/>
  <c r="I9" i="1" s="1"/>
  <c r="G10" i="1"/>
  <c r="I10" i="1" s="1"/>
  <c r="G11" i="1"/>
  <c r="I11" i="1" s="1"/>
  <c r="G17" i="1"/>
  <c r="I17" i="1" s="1"/>
  <c r="G18" i="1"/>
  <c r="I18" i="1" s="1"/>
  <c r="G19" i="1"/>
  <c r="I19" i="1" s="1"/>
  <c r="F6" i="1"/>
  <c r="G6" i="1" s="1"/>
  <c r="I6" i="1" s="1"/>
  <c r="F7" i="1"/>
  <c r="G7" i="1" s="1"/>
  <c r="I7" i="1" s="1"/>
  <c r="F8" i="1"/>
  <c r="G8" i="1" s="1"/>
  <c r="I8" i="1" s="1"/>
  <c r="F9" i="1"/>
  <c r="F10" i="1"/>
  <c r="F11" i="1"/>
  <c r="F12" i="1"/>
  <c r="G12" i="1" s="1"/>
  <c r="I12" i="1" s="1"/>
  <c r="F13" i="1"/>
  <c r="G13" i="1" s="1"/>
  <c r="I13" i="1" s="1"/>
  <c r="F14" i="1"/>
  <c r="G14" i="1" s="1"/>
  <c r="I14" i="1" s="1"/>
  <c r="F15" i="1"/>
  <c r="G15" i="1" s="1"/>
  <c r="I15" i="1" s="1"/>
  <c r="F16" i="1"/>
  <c r="G16" i="1" s="1"/>
  <c r="I16" i="1" s="1"/>
  <c r="F17" i="1"/>
  <c r="F18" i="1"/>
  <c r="F19" i="1"/>
  <c r="F5" i="1"/>
  <c r="I5" i="1" s="1"/>
  <c r="D5" i="8" l="1"/>
  <c r="E5" i="8"/>
  <c r="F5" i="8"/>
  <c r="G5" i="8"/>
  <c r="D6" i="8"/>
  <c r="E6" i="8"/>
  <c r="F6" i="8"/>
  <c r="G6" i="8"/>
  <c r="D7" i="8"/>
  <c r="E7" i="8"/>
  <c r="F7" i="8"/>
  <c r="G7" i="8"/>
  <c r="D8" i="8"/>
  <c r="E8" i="8"/>
  <c r="F8" i="8"/>
  <c r="G8" i="8"/>
  <c r="D9" i="8"/>
  <c r="E9" i="8"/>
  <c r="F9" i="8"/>
  <c r="G9" i="8"/>
  <c r="D10" i="8"/>
  <c r="E10" i="8"/>
  <c r="F10" i="8"/>
  <c r="G10" i="8"/>
  <c r="D11" i="8"/>
  <c r="E11" i="8"/>
  <c r="F11" i="8"/>
  <c r="G11" i="8"/>
  <c r="D12" i="8"/>
  <c r="E12" i="8"/>
  <c r="F12" i="8"/>
  <c r="G12" i="8"/>
  <c r="D13" i="8"/>
  <c r="E13" i="8"/>
  <c r="F13" i="8"/>
  <c r="G13" i="8"/>
  <c r="D14" i="8"/>
  <c r="E14" i="8"/>
  <c r="F14" i="8"/>
  <c r="G14" i="8"/>
  <c r="D15" i="8"/>
  <c r="E15" i="8"/>
  <c r="F15" i="8"/>
  <c r="G15" i="8"/>
  <c r="D16" i="8"/>
  <c r="E16" i="8"/>
  <c r="F16" i="8"/>
  <c r="G16" i="8"/>
  <c r="D17" i="8"/>
  <c r="E17" i="8"/>
  <c r="F17" i="8"/>
  <c r="G17" i="8"/>
  <c r="D18" i="8"/>
  <c r="E18" i="8"/>
  <c r="F18" i="8"/>
  <c r="G18" i="8"/>
  <c r="D19" i="8"/>
  <c r="E19" i="8"/>
  <c r="F19" i="8"/>
  <c r="G19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5" i="8"/>
  <c r="C35" i="8"/>
  <c r="D35" i="8"/>
  <c r="E35" i="8"/>
  <c r="F35" i="8"/>
  <c r="G35" i="8"/>
  <c r="C36" i="8"/>
  <c r="D36" i="8"/>
  <c r="E36" i="8"/>
  <c r="F36" i="8"/>
  <c r="G36" i="8"/>
  <c r="C37" i="8"/>
  <c r="D37" i="8"/>
  <c r="E37" i="8"/>
  <c r="F37" i="8"/>
  <c r="G37" i="8"/>
  <c r="C38" i="8"/>
  <c r="D38" i="8"/>
  <c r="E38" i="8"/>
  <c r="F38" i="8"/>
  <c r="G38" i="8"/>
  <c r="C39" i="8"/>
  <c r="D39" i="8"/>
  <c r="E39" i="8"/>
  <c r="F39" i="8"/>
  <c r="G39" i="8"/>
  <c r="C40" i="8"/>
  <c r="D40" i="8"/>
  <c r="E40" i="8"/>
  <c r="F40" i="8"/>
  <c r="G40" i="8"/>
  <c r="C41" i="8"/>
  <c r="D41" i="8"/>
  <c r="E41" i="8"/>
  <c r="F41" i="8"/>
  <c r="G41" i="8"/>
  <c r="D27" i="8"/>
  <c r="E27" i="8"/>
  <c r="F27" i="8"/>
  <c r="G27" i="8"/>
  <c r="D28" i="8"/>
  <c r="E28" i="8"/>
  <c r="F28" i="8"/>
  <c r="G28" i="8"/>
  <c r="D29" i="8"/>
  <c r="E29" i="8"/>
  <c r="F29" i="8"/>
  <c r="G29" i="8"/>
  <c r="D30" i="8"/>
  <c r="E30" i="8"/>
  <c r="F30" i="8"/>
  <c r="G30" i="8"/>
  <c r="D31" i="8"/>
  <c r="E31" i="8"/>
  <c r="F31" i="8"/>
  <c r="G31" i="8"/>
  <c r="D32" i="8"/>
  <c r="E32" i="8"/>
  <c r="F32" i="8"/>
  <c r="G32" i="8"/>
  <c r="D33" i="8"/>
  <c r="E33" i="8"/>
  <c r="F33" i="8"/>
  <c r="G33" i="8"/>
  <c r="D34" i="8"/>
  <c r="E34" i="8"/>
  <c r="F34" i="8"/>
  <c r="G34" i="8"/>
  <c r="C28" i="8"/>
  <c r="C29" i="8"/>
  <c r="C30" i="8"/>
  <c r="C31" i="8"/>
  <c r="C32" i="8"/>
  <c r="C33" i="8"/>
  <c r="C34" i="8"/>
  <c r="C27" i="8"/>
  <c r="C5" i="2" l="1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4" i="7" l="1"/>
  <c r="E4" i="7" s="1"/>
  <c r="C5" i="7"/>
  <c r="E5" i="7" s="1"/>
  <c r="C6" i="7"/>
  <c r="E6" i="7" s="1"/>
  <c r="C7" i="7"/>
  <c r="E7" i="7" s="1"/>
  <c r="C8" i="7"/>
  <c r="E8" i="7" s="1"/>
  <c r="C9" i="7"/>
  <c r="E9" i="7" s="1"/>
  <c r="C10" i="7"/>
  <c r="E10" i="7" s="1"/>
  <c r="C11" i="7"/>
  <c r="E11" i="7" s="1"/>
  <c r="C12" i="7"/>
  <c r="E12" i="7" s="1"/>
  <c r="C13" i="7"/>
  <c r="E13" i="7" s="1"/>
  <c r="C14" i="7"/>
  <c r="E14" i="7" s="1"/>
  <c r="C15" i="7"/>
  <c r="E15" i="7" s="1"/>
  <c r="C16" i="7"/>
  <c r="E16" i="7" s="1"/>
  <c r="C17" i="7"/>
  <c r="E17" i="7" s="1"/>
  <c r="C18" i="7"/>
  <c r="E18" i="7" s="1"/>
  <c r="C19" i="7"/>
  <c r="E19" i="7" s="1"/>
  <c r="C20" i="7"/>
  <c r="E20" i="7" s="1"/>
  <c r="C21" i="7"/>
  <c r="E21" i="7" s="1"/>
  <c r="C22" i="7"/>
  <c r="E22" i="7" s="1"/>
  <c r="C23" i="7"/>
  <c r="E23" i="7" s="1"/>
  <c r="C24" i="7"/>
  <c r="E24" i="7" s="1"/>
  <c r="C25" i="7"/>
  <c r="E25" i="7" s="1"/>
  <c r="C26" i="7"/>
  <c r="E26" i="7" s="1"/>
  <c r="C27" i="7"/>
  <c r="E27" i="7" s="1"/>
  <c r="C28" i="7"/>
  <c r="E28" i="7" s="1"/>
  <c r="C29" i="7"/>
  <c r="E29" i="7" s="1"/>
  <c r="C30" i="7"/>
  <c r="E30" i="7" s="1"/>
  <c r="C31" i="7"/>
  <c r="E31" i="7" s="1"/>
  <c r="C32" i="7"/>
  <c r="E32" i="7" s="1"/>
  <c r="C33" i="7"/>
  <c r="E33" i="7" s="1"/>
  <c r="C34" i="7"/>
  <c r="E34" i="7" s="1"/>
  <c r="C35" i="7"/>
  <c r="E35" i="7" s="1"/>
  <c r="C36" i="7"/>
  <c r="E36" i="7" s="1"/>
  <c r="C37" i="7"/>
  <c r="E37" i="7" s="1"/>
  <c r="C38" i="7"/>
  <c r="E38" i="7" s="1"/>
  <c r="C39" i="7"/>
  <c r="C40" i="7"/>
  <c r="C41" i="7"/>
  <c r="C42" i="7"/>
  <c r="C43" i="7"/>
  <c r="C44" i="7"/>
  <c r="C45" i="7"/>
  <c r="C46" i="7"/>
  <c r="C47" i="7"/>
  <c r="C48" i="7"/>
  <c r="C3" i="7"/>
  <c r="E3" i="7" s="1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E45" i="7" s="1"/>
  <c r="B46" i="7"/>
  <c r="B47" i="7"/>
  <c r="B48" i="7"/>
  <c r="B3" i="7"/>
  <c r="E44" i="7" l="1"/>
  <c r="E43" i="7"/>
  <c r="E42" i="7"/>
  <c r="E48" i="7"/>
  <c r="E41" i="7"/>
  <c r="E47" i="7"/>
  <c r="E39" i="7"/>
  <c r="E46" i="7"/>
  <c r="E40" i="7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H7" i="6"/>
  <c r="I7" i="6" s="1"/>
  <c r="H8" i="6"/>
  <c r="I8" i="6" s="1"/>
  <c r="H9" i="6"/>
  <c r="I9" i="6"/>
  <c r="H10" i="6"/>
  <c r="I10" i="6" s="1"/>
  <c r="H11" i="6"/>
  <c r="I11" i="6"/>
  <c r="H12" i="6"/>
  <c r="I12" i="6" s="1"/>
  <c r="H13" i="6"/>
  <c r="I13" i="6"/>
  <c r="H14" i="6"/>
  <c r="I14" i="6"/>
  <c r="H15" i="6"/>
  <c r="I15" i="6" s="1"/>
  <c r="H16" i="6"/>
  <c r="I16" i="6" s="1"/>
  <c r="H17" i="6"/>
  <c r="I17" i="6"/>
  <c r="H18" i="6"/>
  <c r="I18" i="6"/>
  <c r="H19" i="6"/>
  <c r="I19" i="6"/>
  <c r="H20" i="6"/>
  <c r="I20" i="6" s="1"/>
  <c r="H21" i="6"/>
  <c r="I21" i="6"/>
  <c r="H22" i="6"/>
  <c r="I22" i="6"/>
  <c r="H23" i="6"/>
  <c r="I23" i="6" s="1"/>
  <c r="H24" i="6"/>
  <c r="I24" i="6" s="1"/>
  <c r="H25" i="6"/>
  <c r="I25" i="6"/>
  <c r="H26" i="6"/>
  <c r="I26" i="6"/>
  <c r="H27" i="6"/>
  <c r="I27" i="6"/>
  <c r="H28" i="6"/>
  <c r="I28" i="6" s="1"/>
  <c r="H29" i="6"/>
  <c r="I29" i="6"/>
  <c r="H30" i="6"/>
  <c r="I30" i="6"/>
  <c r="H31" i="6"/>
  <c r="I31" i="6" s="1"/>
  <c r="H32" i="6"/>
  <c r="I32" i="6" s="1"/>
  <c r="H33" i="6"/>
  <c r="I33" i="6"/>
  <c r="H34" i="6"/>
  <c r="I34" i="6"/>
  <c r="H35" i="6"/>
  <c r="I35" i="6"/>
  <c r="H36" i="6"/>
  <c r="I36" i="6" s="1"/>
  <c r="H37" i="6"/>
  <c r="I37" i="6"/>
  <c r="H38" i="6"/>
  <c r="I38" i="6"/>
  <c r="H39" i="6"/>
  <c r="I39" i="6" s="1"/>
  <c r="H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6" i="6"/>
  <c r="I6" i="6" s="1"/>
  <c r="C50" i="6"/>
  <c r="D50" i="6" s="1"/>
  <c r="E50" i="6" s="1"/>
  <c r="C49" i="6"/>
  <c r="D49" i="6" s="1"/>
  <c r="E49" i="6" s="1"/>
  <c r="C48" i="6"/>
  <c r="D48" i="6" s="1"/>
  <c r="E48" i="6" s="1"/>
  <c r="C47" i="6"/>
  <c r="D47" i="6" s="1"/>
  <c r="E47" i="6" s="1"/>
  <c r="C46" i="6"/>
  <c r="D46" i="6" s="1"/>
  <c r="E46" i="6" s="1"/>
  <c r="C45" i="6"/>
  <c r="D45" i="6" s="1"/>
  <c r="E45" i="6" s="1"/>
  <c r="D44" i="6"/>
  <c r="E44" i="6" s="1"/>
  <c r="C44" i="6"/>
  <c r="C43" i="6"/>
  <c r="D43" i="6" s="1"/>
  <c r="E43" i="6" s="1"/>
  <c r="D42" i="6"/>
  <c r="E42" i="6" s="1"/>
  <c r="C42" i="6"/>
  <c r="C41" i="6"/>
  <c r="D41" i="6" s="1"/>
  <c r="E41" i="6" s="1"/>
  <c r="C40" i="6"/>
  <c r="D40" i="6" s="1"/>
  <c r="E40" i="6" s="1"/>
  <c r="C39" i="6"/>
  <c r="D39" i="6" s="1"/>
  <c r="E39" i="6" s="1"/>
  <c r="D38" i="6"/>
  <c r="E38" i="6" s="1"/>
  <c r="C38" i="6"/>
  <c r="C37" i="6"/>
  <c r="D37" i="6" s="1"/>
  <c r="E37" i="6" s="1"/>
  <c r="D36" i="6"/>
  <c r="E36" i="6" s="1"/>
  <c r="C36" i="6"/>
  <c r="C35" i="6"/>
  <c r="D35" i="6" s="1"/>
  <c r="E35" i="6" s="1"/>
  <c r="D34" i="6"/>
  <c r="E34" i="6" s="1"/>
  <c r="C34" i="6"/>
  <c r="C33" i="6"/>
  <c r="D33" i="6" s="1"/>
  <c r="E33" i="6" s="1"/>
  <c r="C32" i="6"/>
  <c r="D32" i="6" s="1"/>
  <c r="E32" i="6" s="1"/>
  <c r="C31" i="6"/>
  <c r="D31" i="6" s="1"/>
  <c r="E31" i="6" s="1"/>
  <c r="D30" i="6"/>
  <c r="E30" i="6" s="1"/>
  <c r="C30" i="6"/>
  <c r="C29" i="6"/>
  <c r="D29" i="6" s="1"/>
  <c r="E29" i="6" s="1"/>
  <c r="D28" i="6"/>
  <c r="E28" i="6" s="1"/>
  <c r="C28" i="6"/>
  <c r="C27" i="6"/>
  <c r="D27" i="6" s="1"/>
  <c r="E27" i="6" s="1"/>
  <c r="D26" i="6"/>
  <c r="E26" i="6" s="1"/>
  <c r="C26" i="6"/>
  <c r="C25" i="6"/>
  <c r="D25" i="6" s="1"/>
  <c r="E25" i="6" s="1"/>
  <c r="C24" i="6"/>
  <c r="D24" i="6" s="1"/>
  <c r="E24" i="6" s="1"/>
  <c r="C23" i="6"/>
  <c r="D23" i="6" s="1"/>
  <c r="E23" i="6" s="1"/>
  <c r="D22" i="6"/>
  <c r="E22" i="6" s="1"/>
  <c r="C22" i="6"/>
  <c r="C21" i="6"/>
  <c r="D21" i="6" s="1"/>
  <c r="E21" i="6" s="1"/>
  <c r="D20" i="6"/>
  <c r="E20" i="6" s="1"/>
  <c r="C20" i="6"/>
  <c r="C19" i="6"/>
  <c r="D19" i="6" s="1"/>
  <c r="E19" i="6" s="1"/>
  <c r="C18" i="6"/>
  <c r="D18" i="6" s="1"/>
  <c r="E18" i="6" s="1"/>
  <c r="C17" i="6"/>
  <c r="D17" i="6" s="1"/>
  <c r="E17" i="6" s="1"/>
  <c r="C16" i="6"/>
  <c r="D16" i="6" s="1"/>
  <c r="E16" i="6" s="1"/>
  <c r="C15" i="6"/>
  <c r="D15" i="6" s="1"/>
  <c r="E15" i="6" s="1"/>
  <c r="D14" i="6"/>
  <c r="E14" i="6" s="1"/>
  <c r="C14" i="6"/>
  <c r="C13" i="6"/>
  <c r="D13" i="6" s="1"/>
  <c r="E13" i="6" s="1"/>
  <c r="D12" i="6"/>
  <c r="E12" i="6" s="1"/>
  <c r="C12" i="6"/>
  <c r="C11" i="6"/>
  <c r="D11" i="6" s="1"/>
  <c r="E11" i="6" s="1"/>
  <c r="C10" i="6"/>
  <c r="D10" i="6" s="1"/>
  <c r="E10" i="6" s="1"/>
  <c r="C9" i="6"/>
  <c r="D9" i="6" s="1"/>
  <c r="E9" i="6" s="1"/>
  <c r="C8" i="6"/>
  <c r="D8" i="6" s="1"/>
  <c r="E8" i="6" s="1"/>
  <c r="C7" i="6"/>
  <c r="D7" i="6" s="1"/>
  <c r="E7" i="6" s="1"/>
  <c r="D6" i="6"/>
  <c r="E6" i="6" s="1"/>
  <c r="C6" i="6"/>
  <c r="C4" i="5" l="1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3" i="5"/>
  <c r="D10" i="3" l="1"/>
  <c r="D11" i="3"/>
  <c r="E11" i="3" s="1"/>
  <c r="D12" i="3"/>
  <c r="E12" i="3"/>
  <c r="D13" i="3"/>
  <c r="E13" i="3"/>
  <c r="D14" i="3"/>
  <c r="E14" i="3" s="1"/>
  <c r="D15" i="3"/>
  <c r="E15" i="3" s="1"/>
  <c r="E10" i="3"/>
  <c r="C15" i="3"/>
  <c r="C11" i="3"/>
  <c r="C12" i="3"/>
  <c r="C13" i="3"/>
  <c r="C14" i="3"/>
  <c r="C10" i="3"/>
</calcChain>
</file>

<file path=xl/sharedStrings.xml><?xml version="1.0" encoding="utf-8"?>
<sst xmlns="http://schemas.openxmlformats.org/spreadsheetml/2006/main" count="113" uniqueCount="92">
  <si>
    <t>Width</t>
  </si>
  <si>
    <t>Area</t>
  </si>
  <si>
    <t>Soldiers</t>
  </si>
  <si>
    <t>Base NC</t>
  </si>
  <si>
    <t>Level</t>
  </si>
  <si>
    <t>Exp</t>
  </si>
  <si>
    <t>Scale</t>
  </si>
  <si>
    <t>Base</t>
  </si>
  <si>
    <t>Height</t>
  </si>
  <si>
    <t>EXPONENT</t>
  </si>
  <si>
    <t>Final Num</t>
  </si>
  <si>
    <t>Size</t>
  </si>
  <si>
    <t>MinDim</t>
  </si>
  <si>
    <t>Exponent</t>
  </si>
  <si>
    <t>MaxDim</t>
  </si>
  <si>
    <t>RandScale</t>
  </si>
  <si>
    <t>RandBase</t>
  </si>
  <si>
    <t>Cost</t>
  </si>
  <si>
    <t>Level = Math.Floor((Math.Sqrt(d + 0.25) - 0.5)</t>
  </si>
  <si>
    <t>Where d = exp / Scale</t>
  </si>
  <si>
    <t>Dist / ly</t>
  </si>
  <si>
    <t>Pow</t>
  </si>
  <si>
    <t>Base Diff</t>
  </si>
  <si>
    <t>Inner</t>
  </si>
  <si>
    <t>Outer</t>
  </si>
  <si>
    <t>Inner Rad</t>
  </si>
  <si>
    <t>SoldierLevelExperience</t>
  </si>
  <si>
    <t>SoldierLevelExponent</t>
  </si>
  <si>
    <t>SoldierLevelScale</t>
  </si>
  <si>
    <t>double dt = Math.Pow(BaseSize, 1.7) * (Const.DaysPerYear * (2.5 + rand.NextDouble()));</t>
  </si>
  <si>
    <t>double tdiff = Location.TDiff(Owner); // Abs value, doubled for +ve</t>
  </si>
  <si>
    <t>// Tougher to grow if far from ideal temp</t>
  </si>
  <si>
    <t>if (tdiff &gt; 20d) {</t>
  </si>
  <si>
    <t xml:space="preserve">    dt *= Math.Pow(1.1, (tdiff - 20d) / 10d);</t>
  </si>
  <si>
    <t>}</t>
  </si>
  <si>
    <t>Base Size</t>
  </si>
  <si>
    <t>Tdiff</t>
  </si>
  <si>
    <t>GrowthScale</t>
  </si>
  <si>
    <t>GrowthExponent</t>
  </si>
  <si>
    <t>Days Per Year</t>
  </si>
  <si>
    <t>Growth Temp Scale</t>
  </si>
  <si>
    <t>Growth Temp Base</t>
  </si>
  <si>
    <t>Growth Temp Offset</t>
  </si>
  <si>
    <t>MIN time</t>
  </si>
  <si>
    <t>MAX time</t>
  </si>
  <si>
    <t>Floor Fract</t>
  </si>
  <si>
    <t>Floor Count</t>
  </si>
  <si>
    <t>FREQ SCALE</t>
  </si>
  <si>
    <t>int nCreatures = (int)(Math.Pow(nFloorTiles, Const.CreatureCountExponent) * ((double)soldierCount + 1d) * cg.QuantityScale * Const.CreatureFrequencyScale);</t>
  </si>
  <si>
    <t>Exp (Raw)</t>
  </si>
  <si>
    <t>Exp (Tidy)</t>
  </si>
  <si>
    <t>Strength</t>
  </si>
  <si>
    <t>MaxCarry</t>
  </si>
  <si>
    <t>Exp Scale</t>
  </si>
  <si>
    <t>Armour</t>
  </si>
  <si>
    <t>Damage</t>
  </si>
  <si>
    <t>Current</t>
  </si>
  <si>
    <t>New</t>
  </si>
  <si>
    <t>New Dmg</t>
  </si>
  <si>
    <t>Exp2</t>
  </si>
  <si>
    <t>n/a</t>
  </si>
  <si>
    <t>Value</t>
  </si>
  <si>
    <t>Value/Hulk</t>
  </si>
  <si>
    <t>Value/Prec</t>
  </si>
  <si>
    <t>Mult</t>
  </si>
  <si>
    <t>Hulk Base</t>
  </si>
  <si>
    <t>Prec Base</t>
  </si>
  <si>
    <t>Hulk Mult</t>
  </si>
  <si>
    <t>Prec Mult</t>
  </si>
  <si>
    <t>Ship Name</t>
  </si>
  <si>
    <t>Small</t>
  </si>
  <si>
    <t>Large</t>
  </si>
  <si>
    <t>Weapon</t>
  </si>
  <si>
    <t>Hull</t>
  </si>
  <si>
    <t>Medium</t>
  </si>
  <si>
    <t>Shuttle</t>
  </si>
  <si>
    <t>Transport</t>
  </si>
  <si>
    <t>Light Freighter</t>
  </si>
  <si>
    <t>Medium Freighter</t>
  </si>
  <si>
    <t>Heavy Freighter</t>
  </si>
  <si>
    <t>Corvette</t>
  </si>
  <si>
    <t>Light Cruiser</t>
  </si>
  <si>
    <t>Medium Cruiser</t>
  </si>
  <si>
    <t>Heavy Cruiser</t>
  </si>
  <si>
    <t>Flying Saucer</t>
  </si>
  <si>
    <t>Bruiser</t>
  </si>
  <si>
    <t>Armadillo</t>
  </si>
  <si>
    <t>Outer 2</t>
  </si>
  <si>
    <t>Modified</t>
  </si>
  <si>
    <t>Outer2</t>
  </si>
  <si>
    <t>Relative Diff</t>
  </si>
  <si>
    <t>Prob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</si>
</sst>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 tint="0.499984740745262"/>
      <name val="Calibri"/>
      <family val="2"/>
      <scheme val="minor"/>
    </font>
    <font>
      <sz val="11"/>
      <color theme="1" tint="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1" xfId="0" applyFont="1" applyBorder="1"/>
    <xf numFmtId="0" fontId="1" fillId="0" borderId="3" xfId="0" applyFont="1" applyBorder="1"/>
    <xf numFmtId="0" fontId="0" fillId="0" borderId="2" xfId="0" applyBorder="1"/>
    <xf numFmtId="3" fontId="0" fillId="0" borderId="0" xfId="0" applyNumberFormat="1"/>
    <xf numFmtId="0" fontId="0" fillId="0" borderId="4" xfId="0" applyBorder="1"/>
    <xf numFmtId="0" fontId="0" fillId="0" borderId="0" xfId="0" applyBorder="1"/>
    <xf numFmtId="0" fontId="0" fillId="0" borderId="6" xfId="0" applyBorder="1"/>
    <xf numFmtId="0" fontId="2" fillId="0" borderId="1" xfId="0" applyFont="1" applyBorder="1"/>
    <xf numFmtId="0" fontId="2" fillId="0" borderId="5" xfId="0" applyFont="1" applyBorder="1"/>
    <xf numFmtId="0" fontId="2" fillId="0" borderId="7" xfId="0" applyFont="1" applyBorder="1"/>
    <xf numFmtId="0" fontId="2" fillId="0" borderId="0" xfId="0" applyFont="1"/>
    <xf numFmtId="0" fontId="1" fillId="0" borderId="0" xfId="0" applyFont="1"/>
    <xf numFmtId="0" fontId="0" fillId="0" borderId="0" xfId="0" applyAlignment="1">
      <alignment horizontal="center"/>
    </xf>
    <xf numFmtId="0" fontId="2" fillId="0" borderId="8" xfId="0" applyFont="1" applyBorder="1"/>
    <xf numFmtId="0" fontId="0" fillId="0" borderId="8" xfId="0" applyBorder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2" fillId="0" borderId="3" xfId="0" applyFont="1" applyBorder="1"/>
    <xf numFmtId="0" fontId="0" fillId="0" borderId="0" xfId="0" quotePrefix="1"/>
    <xf numFmtId="0" fontId="2" fillId="0" borderId="0" xfId="0" applyFont="1" applyAlignment="1">
      <alignment horizontal="right"/>
    </xf>
    <xf numFmtId="0" fontId="2" fillId="0" borderId="2" xfId="0" applyFont="1" applyBorder="1"/>
    <xf numFmtId="164" fontId="0" fillId="0" borderId="0" xfId="0" applyNumberFormat="1"/>
    <xf numFmtId="0" fontId="3" fillId="2" borderId="0" xfId="0" applyFont="1" applyFill="1"/>
    <xf numFmtId="0" fontId="4" fillId="0" borderId="0" xfId="0" applyFont="1"/>
    <xf numFmtId="0" fontId="5" fillId="0" borderId="0" xfId="0" applyFont="1"/>
    <xf numFmtId="0" fontId="2" fillId="2" borderId="8" xfId="0" applyFont="1" applyFill="1" applyBorder="1" applyAlignment="1">
      <alignment horizontal="center" vertical="center"/>
    </xf>
    <xf numFmtId="0" fontId="0" fillId="0" borderId="8" xfId="0" applyFont="1" applyBorder="1" applyAlignment="1">
      <alignment horizontal="right"/>
    </xf>
    <xf numFmtId="0" fontId="2" fillId="3" borderId="8" xfId="0" applyFont="1" applyFill="1" applyBorder="1" applyAlignment="1">
      <alignment horizontal="center" vertical="center"/>
    </xf>
    <xf numFmtId="3" fontId="0" fillId="0" borderId="0" xfId="0" applyNumberFormat="1" applyBorder="1"/>
    <xf numFmtId="0" fontId="2" fillId="0" borderId="3" xfId="0" applyFont="1" applyBorder="1" applyAlignment="1">
      <alignment horizontal="right"/>
    </xf>
    <xf numFmtId="0" fontId="2" fillId="0" borderId="2" xfId="0" applyFont="1" applyBorder="1" applyAlignment="1">
      <alignment horizontal="right"/>
    </xf>
    <xf numFmtId="2" fontId="0" fillId="0" borderId="6" xfId="0" applyNumberFormat="1" applyBorder="1"/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9" xfId="0" applyFont="1" applyBorder="1" applyAlignment="1">
      <alignment horizontal="right"/>
    </xf>
    <xf numFmtId="2" fontId="0" fillId="0" borderId="0" xfId="0" applyNumberFormat="1"/>
    <xf numFmtId="0" fontId="1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3" fontId="0" fillId="0" borderId="4" xfId="0" applyNumberFormat="1" applyBorder="1"/>
    <xf numFmtId="0" fontId="0" fillId="0" borderId="8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'Armour Reduction'!$C$2</c:f>
              <c:strCache>
                <c:ptCount val="1"/>
                <c:pt idx="0">
                  <c:v>Damage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'Armour Reduction'!$B$3:$B$27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60</c:v>
                </c:pt>
                <c:pt idx="16">
                  <c:v>70</c:v>
                </c:pt>
                <c:pt idx="17">
                  <c:v>80</c:v>
                </c:pt>
                <c:pt idx="18">
                  <c:v>90</c:v>
                </c:pt>
                <c:pt idx="19">
                  <c:v>100</c:v>
                </c:pt>
                <c:pt idx="20">
                  <c:v>120</c:v>
                </c:pt>
                <c:pt idx="21">
                  <c:v>140</c:v>
                </c:pt>
                <c:pt idx="22">
                  <c:v>160</c:v>
                </c:pt>
                <c:pt idx="23">
                  <c:v>180</c:v>
                </c:pt>
                <c:pt idx="24">
                  <c:v>200</c:v>
                </c:pt>
              </c:numCache>
            </c:numRef>
          </c:xVal>
          <c:yVal>
            <c:numRef>
              <c:f>'Armour Reduction'!$C$3:$C$27</c:f>
              <c:numCache>
                <c:formatCode>0.00</c:formatCode>
                <c:ptCount val="25"/>
                <c:pt idx="0">
                  <c:v>100</c:v>
                </c:pt>
                <c:pt idx="1">
                  <c:v>97.715996843424591</c:v>
                </c:pt>
                <c:pt idx="2">
                  <c:v>95.484160391041655</c:v>
                </c:pt>
                <c:pt idx="3">
                  <c:v>91.172248855821678</c:v>
                </c:pt>
                <c:pt idx="4">
                  <c:v>87.055056329612412</c:v>
                </c:pt>
                <c:pt idx="5">
                  <c:v>83.123789614278778</c:v>
                </c:pt>
                <c:pt idx="6">
                  <c:v>79.370052598409984</c:v>
                </c:pt>
                <c:pt idx="7">
                  <c:v>70.710678118654755</c:v>
                </c:pt>
                <c:pt idx="8">
                  <c:v>62.996052494743658</c:v>
                </c:pt>
                <c:pt idx="9">
                  <c:v>56.123102415468651</c:v>
                </c:pt>
                <c:pt idx="10">
                  <c:v>50</c:v>
                </c:pt>
                <c:pt idx="11">
                  <c:v>44.544935907016963</c:v>
                </c:pt>
                <c:pt idx="12">
                  <c:v>39.685026299204992</c:v>
                </c:pt>
                <c:pt idx="13">
                  <c:v>35.355339059327378</c:v>
                </c:pt>
                <c:pt idx="14">
                  <c:v>31.498026247371829</c:v>
                </c:pt>
                <c:pt idx="15">
                  <c:v>25</c:v>
                </c:pt>
                <c:pt idx="16">
                  <c:v>19.842513149602492</c:v>
                </c:pt>
                <c:pt idx="17">
                  <c:v>15.749013123685918</c:v>
                </c:pt>
                <c:pt idx="18">
                  <c:v>12.5</c:v>
                </c:pt>
                <c:pt idx="19">
                  <c:v>9.921256574801248</c:v>
                </c:pt>
                <c:pt idx="20">
                  <c:v>6.25</c:v>
                </c:pt>
                <c:pt idx="21">
                  <c:v>3.9372532809214773</c:v>
                </c:pt>
                <c:pt idx="22">
                  <c:v>2.480314143700312</c:v>
                </c:pt>
                <c:pt idx="23">
                  <c:v>1.5625</c:v>
                </c:pt>
                <c:pt idx="24">
                  <c:v>0.98431332023036966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'Armour Reduction'!$D$2</c:f>
              <c:strCache>
                <c:ptCount val="1"/>
                <c:pt idx="0">
                  <c:v>New Dmg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'Armour Reduction'!$B$3:$B$27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60</c:v>
                </c:pt>
                <c:pt idx="16">
                  <c:v>70</c:v>
                </c:pt>
                <c:pt idx="17">
                  <c:v>80</c:v>
                </c:pt>
                <c:pt idx="18">
                  <c:v>90</c:v>
                </c:pt>
                <c:pt idx="19">
                  <c:v>100</c:v>
                </c:pt>
                <c:pt idx="20">
                  <c:v>120</c:v>
                </c:pt>
                <c:pt idx="21">
                  <c:v>140</c:v>
                </c:pt>
                <c:pt idx="22">
                  <c:v>160</c:v>
                </c:pt>
                <c:pt idx="23">
                  <c:v>180</c:v>
                </c:pt>
                <c:pt idx="24">
                  <c:v>200</c:v>
                </c:pt>
              </c:numCache>
            </c:numRef>
          </c:xVal>
          <c:yVal>
            <c:numRef>
              <c:f>'Armour Reduction'!$D$3:$D$27</c:f>
              <c:numCache>
                <c:formatCode>General</c:formatCode>
                <c:ptCount val="25"/>
                <c:pt idx="0">
                  <c:v>100</c:v>
                </c:pt>
                <c:pt idx="1">
                  <c:v>97.064458573273242</c:v>
                </c:pt>
                <c:pt idx="2">
                  <c:v>94.591812522665393</c:v>
                </c:pt>
                <c:pt idx="3">
                  <c:v>90.144892671268622</c:v>
                </c:pt>
                <c:pt idx="4">
                  <c:v>86.118675990610768</c:v>
                </c:pt>
                <c:pt idx="5">
                  <c:v>82.3980943939046</c:v>
                </c:pt>
                <c:pt idx="6">
                  <c:v>78.925220537571477</c:v>
                </c:pt>
                <c:pt idx="7">
                  <c:v>71.113160110456874</c:v>
                </c:pt>
                <c:pt idx="8">
                  <c:v>64.29806574927926</c:v>
                </c:pt>
                <c:pt idx="9">
                  <c:v>58.282485186967683</c:v>
                </c:pt>
                <c:pt idx="10">
                  <c:v>52.933290315596146</c:v>
                </c:pt>
                <c:pt idx="11">
                  <c:v>48.151978235305769</c:v>
                </c:pt>
                <c:pt idx="12">
                  <c:v>43.861617315434934</c:v>
                </c:pt>
                <c:pt idx="13">
                  <c:v>40</c:v>
                </c:pt>
                <c:pt idx="14">
                  <c:v>36.51560942092317</c:v>
                </c:pt>
                <c:pt idx="15">
                  <c:v>30.511241564292174</c:v>
                </c:pt>
                <c:pt idx="16">
                  <c:v>25.570371161108223</c:v>
                </c:pt>
                <c:pt idx="17">
                  <c:v>21.48356373280761</c:v>
                </c:pt>
                <c:pt idx="18">
                  <c:v>18.089130275866257</c:v>
                </c:pt>
                <c:pt idx="19">
                  <c:v>15.260055429207236</c:v>
                </c:pt>
                <c:pt idx="20">
                  <c:v>10.913602200790223</c:v>
                </c:pt>
                <c:pt idx="21">
                  <c:v>7.8487089083892334</c:v>
                </c:pt>
                <c:pt idx="22">
                  <c:v>5.6710872889019068</c:v>
                </c:pt>
                <c:pt idx="23">
                  <c:v>4.1142663640113337</c:v>
                </c:pt>
                <c:pt idx="24">
                  <c:v>2.9954483247075605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3284144"/>
        <c:axId val="653284928"/>
      </c:scatterChart>
      <c:valAx>
        <c:axId val="653284144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284928"/>
        <c:crosses val="autoZero"/>
        <c:crossBetween val="midCat"/>
      </c:valAx>
      <c:valAx>
        <c:axId val="65328492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284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'Difficulty Scaling'!$E$2</c:f>
              <c:strCache>
                <c:ptCount val="1"/>
                <c:pt idx="0">
                  <c:v>Base Diff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'Difficulty Scaling'!$A$3:$A$53</c:f>
              <c:numCache>
                <c:formatCode>General</c:formatCode>
                <c:ptCount val="5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32</c:v>
                </c:pt>
                <c:pt idx="37">
                  <c:v>34</c:v>
                </c:pt>
                <c:pt idx="38">
                  <c:v>36</c:v>
                </c:pt>
                <c:pt idx="39">
                  <c:v>38</c:v>
                </c:pt>
                <c:pt idx="40">
                  <c:v>40</c:v>
                </c:pt>
                <c:pt idx="41">
                  <c:v>42</c:v>
                </c:pt>
                <c:pt idx="42">
                  <c:v>44</c:v>
                </c:pt>
                <c:pt idx="43">
                  <c:v>46</c:v>
                </c:pt>
                <c:pt idx="44">
                  <c:v>48</c:v>
                </c:pt>
                <c:pt idx="45">
                  <c:v>50</c:v>
                </c:pt>
                <c:pt idx="46">
                  <c:v>52</c:v>
                </c:pt>
                <c:pt idx="47">
                  <c:v>54</c:v>
                </c:pt>
                <c:pt idx="48">
                  <c:v>56</c:v>
                </c:pt>
                <c:pt idx="49">
                  <c:v>58</c:v>
                </c:pt>
                <c:pt idx="50">
                  <c:v>60</c:v>
                </c:pt>
              </c:numCache>
            </c:numRef>
          </c:xVal>
          <c:yVal>
            <c:numRef>
              <c:f>'Difficulty Scaling'!$E$3:$E$53</c:f>
              <c:numCache>
                <c:formatCode>General</c:formatCode>
                <c:ptCount val="51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  <c:pt idx="11">
                  <c:v>6.5</c:v>
                </c:pt>
                <c:pt idx="12">
                  <c:v>6.8</c:v>
                </c:pt>
                <c:pt idx="13">
                  <c:v>7.1</c:v>
                </c:pt>
                <c:pt idx="14">
                  <c:v>7.3</c:v>
                </c:pt>
                <c:pt idx="15">
                  <c:v>7.5</c:v>
                </c:pt>
                <c:pt idx="16">
                  <c:v>7.8</c:v>
                </c:pt>
                <c:pt idx="17">
                  <c:v>8</c:v>
                </c:pt>
                <c:pt idx="18">
                  <c:v>8.1999999999999993</c:v>
                </c:pt>
                <c:pt idx="19">
                  <c:v>8.4</c:v>
                </c:pt>
                <c:pt idx="20">
                  <c:v>8.6</c:v>
                </c:pt>
                <c:pt idx="21">
                  <c:v>8.8000000000000007</c:v>
                </c:pt>
                <c:pt idx="22">
                  <c:v>9</c:v>
                </c:pt>
                <c:pt idx="23">
                  <c:v>9.1999999999999993</c:v>
                </c:pt>
                <c:pt idx="24">
                  <c:v>9.3000000000000007</c:v>
                </c:pt>
                <c:pt idx="25">
                  <c:v>9.5</c:v>
                </c:pt>
                <c:pt idx="26">
                  <c:v>9.6999999999999993</c:v>
                </c:pt>
                <c:pt idx="27">
                  <c:v>9.9</c:v>
                </c:pt>
                <c:pt idx="28">
                  <c:v>10</c:v>
                </c:pt>
                <c:pt idx="29">
                  <c:v>10.199999999999999</c:v>
                </c:pt>
                <c:pt idx="30">
                  <c:v>10.4</c:v>
                </c:pt>
                <c:pt idx="31">
                  <c:v>10.5</c:v>
                </c:pt>
                <c:pt idx="32">
                  <c:v>10.7</c:v>
                </c:pt>
                <c:pt idx="33">
                  <c:v>10.9</c:v>
                </c:pt>
                <c:pt idx="34">
                  <c:v>11</c:v>
                </c:pt>
                <c:pt idx="35">
                  <c:v>11.2</c:v>
                </c:pt>
                <c:pt idx="36">
                  <c:v>11.5</c:v>
                </c:pt>
                <c:pt idx="37">
                  <c:v>11.8</c:v>
                </c:pt>
                <c:pt idx="38">
                  <c:v>12.1</c:v>
                </c:pt>
                <c:pt idx="39">
                  <c:v>12.4</c:v>
                </c:pt>
                <c:pt idx="40">
                  <c:v>12.6</c:v>
                </c:pt>
                <c:pt idx="41">
                  <c:v>12.9</c:v>
                </c:pt>
                <c:pt idx="42">
                  <c:v>13.2</c:v>
                </c:pt>
                <c:pt idx="43">
                  <c:v>13.5</c:v>
                </c:pt>
                <c:pt idx="44">
                  <c:v>13.8</c:v>
                </c:pt>
                <c:pt idx="45">
                  <c:v>14</c:v>
                </c:pt>
                <c:pt idx="46">
                  <c:v>14.3</c:v>
                </c:pt>
                <c:pt idx="47">
                  <c:v>14.6</c:v>
                </c:pt>
                <c:pt idx="48">
                  <c:v>14.8</c:v>
                </c:pt>
                <c:pt idx="49">
                  <c:v>15.1</c:v>
                </c:pt>
                <c:pt idx="50">
                  <c:v>15.3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'Difficulty Scaling'!$F$2</c:f>
              <c:strCache>
                <c:ptCount val="1"/>
                <c:pt idx="0">
                  <c:v>Modified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'Difficulty Scaling'!$A$3:$A$53</c:f>
              <c:numCache>
                <c:formatCode>General</c:formatCode>
                <c:ptCount val="5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32</c:v>
                </c:pt>
                <c:pt idx="37">
                  <c:v>34</c:v>
                </c:pt>
                <c:pt idx="38">
                  <c:v>36</c:v>
                </c:pt>
                <c:pt idx="39">
                  <c:v>38</c:v>
                </c:pt>
                <c:pt idx="40">
                  <c:v>40</c:v>
                </c:pt>
                <c:pt idx="41">
                  <c:v>42</c:v>
                </c:pt>
                <c:pt idx="42">
                  <c:v>44</c:v>
                </c:pt>
                <c:pt idx="43">
                  <c:v>46</c:v>
                </c:pt>
                <c:pt idx="44">
                  <c:v>48</c:v>
                </c:pt>
                <c:pt idx="45">
                  <c:v>50</c:v>
                </c:pt>
                <c:pt idx="46">
                  <c:v>52</c:v>
                </c:pt>
                <c:pt idx="47">
                  <c:v>54</c:v>
                </c:pt>
                <c:pt idx="48">
                  <c:v>56</c:v>
                </c:pt>
                <c:pt idx="49">
                  <c:v>58</c:v>
                </c:pt>
                <c:pt idx="50">
                  <c:v>60</c:v>
                </c:pt>
              </c:numCache>
            </c:numRef>
          </c:xVal>
          <c:yVal>
            <c:numRef>
              <c:f>'Difficulty Scaling'!$F$3:$F$53</c:f>
              <c:numCache>
                <c:formatCode>General</c:formatCode>
                <c:ptCount val="51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  <c:pt idx="11">
                  <c:v>6.4</c:v>
                </c:pt>
                <c:pt idx="12">
                  <c:v>6.7</c:v>
                </c:pt>
                <c:pt idx="13">
                  <c:v>6.9</c:v>
                </c:pt>
                <c:pt idx="14">
                  <c:v>7.2</c:v>
                </c:pt>
                <c:pt idx="15">
                  <c:v>7.4</c:v>
                </c:pt>
                <c:pt idx="16">
                  <c:v>7.7</c:v>
                </c:pt>
                <c:pt idx="17">
                  <c:v>7.9</c:v>
                </c:pt>
                <c:pt idx="18">
                  <c:v>8.1</c:v>
                </c:pt>
                <c:pt idx="19">
                  <c:v>8.3000000000000007</c:v>
                </c:pt>
                <c:pt idx="20">
                  <c:v>8.6</c:v>
                </c:pt>
                <c:pt idx="21">
                  <c:v>8.8000000000000007</c:v>
                </c:pt>
                <c:pt idx="22">
                  <c:v>9</c:v>
                </c:pt>
                <c:pt idx="23">
                  <c:v>9.1999999999999993</c:v>
                </c:pt>
                <c:pt idx="24">
                  <c:v>9.4</c:v>
                </c:pt>
                <c:pt idx="25">
                  <c:v>9.6</c:v>
                </c:pt>
                <c:pt idx="26">
                  <c:v>9.8000000000000007</c:v>
                </c:pt>
                <c:pt idx="27">
                  <c:v>10</c:v>
                </c:pt>
                <c:pt idx="28">
                  <c:v>10.199999999999999</c:v>
                </c:pt>
                <c:pt idx="29">
                  <c:v>10.4</c:v>
                </c:pt>
                <c:pt idx="30">
                  <c:v>10.6</c:v>
                </c:pt>
                <c:pt idx="31">
                  <c:v>10.8</c:v>
                </c:pt>
                <c:pt idx="32">
                  <c:v>11</c:v>
                </c:pt>
                <c:pt idx="33">
                  <c:v>11.2</c:v>
                </c:pt>
                <c:pt idx="34">
                  <c:v>11.4</c:v>
                </c:pt>
                <c:pt idx="35">
                  <c:v>11.6</c:v>
                </c:pt>
                <c:pt idx="36">
                  <c:v>12</c:v>
                </c:pt>
                <c:pt idx="37">
                  <c:v>12.3</c:v>
                </c:pt>
                <c:pt idx="38">
                  <c:v>12.7</c:v>
                </c:pt>
                <c:pt idx="39">
                  <c:v>13.1</c:v>
                </c:pt>
                <c:pt idx="40">
                  <c:v>13.4</c:v>
                </c:pt>
                <c:pt idx="41">
                  <c:v>13.8</c:v>
                </c:pt>
                <c:pt idx="42">
                  <c:v>14.2</c:v>
                </c:pt>
                <c:pt idx="43">
                  <c:v>14.5</c:v>
                </c:pt>
                <c:pt idx="44">
                  <c:v>14.9</c:v>
                </c:pt>
                <c:pt idx="45">
                  <c:v>15.2</c:v>
                </c:pt>
                <c:pt idx="46">
                  <c:v>15.6</c:v>
                </c:pt>
                <c:pt idx="47">
                  <c:v>15.9</c:v>
                </c:pt>
                <c:pt idx="48">
                  <c:v>16.2</c:v>
                </c:pt>
                <c:pt idx="49">
                  <c:v>16.600000000000001</c:v>
                </c:pt>
                <c:pt idx="50">
                  <c:v>16.899999999999999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3278264"/>
        <c:axId val="653276304"/>
      </c:scatterChart>
      <c:valAx>
        <c:axId val="653278264"/>
        <c:scaling>
          <c:orientation val="minMax"/>
          <c:max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276304"/>
        <c:crosses val="autoZero"/>
        <c:crossBetween val="midCat"/>
      </c:valAx>
      <c:valAx>
        <c:axId val="65327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278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542925</xdr:colOff>
      <xdr:row>10</xdr:row>
      <xdr:rowOff>90487</xdr:rowOff>
    </xdr:from>
    <xdr:to>
      <xdr:col>18</xdr:col>
      <xdr:colOff>180975</xdr:colOff>
      <xdr:row>33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476250</xdr:colOff>
      <xdr:row>10</xdr:row>
      <xdr:rowOff>14286</xdr:rowOff>
    </xdr:from>
    <xdr:to>
      <xdr:col>24</xdr:col>
      <xdr:colOff>266700</xdr:colOff>
      <xdr:row>42</xdr:row>
      <xdr:rowOff>38099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M34"/>
  <sheetViews>
    <sheetView workbookViewId="0">
      <selection activeCell="I6" sqref="I6"/>
    </sheetView>
  </sheetViews>
  <sheetFormatPr defaultRowHeight="15" x14ac:dyDescent="0.25"/>
  <cols>
    <col min="5" max="6" width="10.5703125" customWidth="1"/>
    <col min="12" max="12" width="11.42578125" customWidth="1"/>
  </cols>
  <sheetData>
    <row r="4" spans="2:13" x14ac:dyDescent="0.25">
      <c r="B4" s="8" t="s">
        <v>0</v>
      </c>
      <c r="C4" s="9" t="s">
        <v>8</v>
      </c>
      <c r="D4" s="10" t="s">
        <v>1</v>
      </c>
      <c r="E4" s="8" t="s">
        <v>45</v>
      </c>
      <c r="F4" s="8" t="s">
        <v>46</v>
      </c>
      <c r="G4" s="8" t="s">
        <v>3</v>
      </c>
      <c r="H4" s="10" t="s">
        <v>2</v>
      </c>
      <c r="I4" s="8" t="s">
        <v>10</v>
      </c>
      <c r="L4" s="14" t="s">
        <v>9</v>
      </c>
      <c r="M4" s="26">
        <v>0.86</v>
      </c>
    </row>
    <row r="5" spans="2:13" x14ac:dyDescent="0.25">
      <c r="B5">
        <v>20</v>
      </c>
      <c r="C5" s="5">
        <v>20</v>
      </c>
      <c r="D5" s="7">
        <f>$B5*$C5</f>
        <v>400</v>
      </c>
      <c r="E5" s="6">
        <v>0.8</v>
      </c>
      <c r="F5" s="6">
        <f>$D5*$E5</f>
        <v>320</v>
      </c>
      <c r="G5" s="6">
        <f>POWER($F5,$M$4)</f>
        <v>142.7016456115976</v>
      </c>
      <c r="H5" s="7">
        <v>1</v>
      </c>
      <c r="I5">
        <f>INT($G5*($H5+1)*$M$5)</f>
        <v>2</v>
      </c>
      <c r="L5" s="14" t="s">
        <v>47</v>
      </c>
      <c r="M5" s="26">
        <v>0.01</v>
      </c>
    </row>
    <row r="6" spans="2:13" x14ac:dyDescent="0.25">
      <c r="B6">
        <v>20</v>
      </c>
      <c r="C6" s="5">
        <v>20</v>
      </c>
      <c r="D6" s="7">
        <f t="shared" ref="D6:D34" si="0">$B6*$C6</f>
        <v>400</v>
      </c>
      <c r="E6" s="6">
        <v>0.8</v>
      </c>
      <c r="F6" s="6">
        <f t="shared" ref="F6:F21" si="1">$D6*$E6</f>
        <v>320</v>
      </c>
      <c r="G6" s="6">
        <f t="shared" ref="G6:G21" si="2">POWER($F6,$M$4)</f>
        <v>142.7016456115976</v>
      </c>
      <c r="H6" s="7">
        <v>2</v>
      </c>
      <c r="I6">
        <f t="shared" ref="I6:I21" si="3">INT($G6*($H6+1)*$M$5)</f>
        <v>4</v>
      </c>
    </row>
    <row r="7" spans="2:13" x14ac:dyDescent="0.25">
      <c r="B7">
        <v>20</v>
      </c>
      <c r="C7" s="5">
        <v>20</v>
      </c>
      <c r="D7" s="7">
        <f t="shared" si="0"/>
        <v>400</v>
      </c>
      <c r="E7" s="6">
        <v>0.8</v>
      </c>
      <c r="F7" s="6">
        <f t="shared" si="1"/>
        <v>320</v>
      </c>
      <c r="G7" s="6">
        <f t="shared" si="2"/>
        <v>142.7016456115976</v>
      </c>
      <c r="H7" s="7">
        <v>3</v>
      </c>
      <c r="I7">
        <f t="shared" si="3"/>
        <v>5</v>
      </c>
    </row>
    <row r="8" spans="2:13" x14ac:dyDescent="0.25">
      <c r="B8">
        <v>30</v>
      </c>
      <c r="C8" s="5">
        <v>20</v>
      </c>
      <c r="D8" s="7">
        <f t="shared" si="0"/>
        <v>600</v>
      </c>
      <c r="E8" s="6">
        <v>0.8</v>
      </c>
      <c r="F8" s="6">
        <f t="shared" si="1"/>
        <v>480</v>
      </c>
      <c r="G8" s="6">
        <f t="shared" si="2"/>
        <v>202.24018978153325</v>
      </c>
      <c r="H8" s="7">
        <v>1</v>
      </c>
      <c r="I8">
        <f t="shared" si="3"/>
        <v>4</v>
      </c>
    </row>
    <row r="9" spans="2:13" x14ac:dyDescent="0.25">
      <c r="B9">
        <v>30</v>
      </c>
      <c r="C9" s="5">
        <v>20</v>
      </c>
      <c r="D9" s="7">
        <f t="shared" si="0"/>
        <v>600</v>
      </c>
      <c r="E9" s="6">
        <v>0.8</v>
      </c>
      <c r="F9" s="6">
        <f t="shared" si="1"/>
        <v>480</v>
      </c>
      <c r="G9" s="6">
        <f t="shared" si="2"/>
        <v>202.24018978153325</v>
      </c>
      <c r="H9" s="7">
        <v>2</v>
      </c>
      <c r="I9">
        <f t="shared" si="3"/>
        <v>6</v>
      </c>
    </row>
    <row r="10" spans="2:13" x14ac:dyDescent="0.25">
      <c r="B10">
        <v>30</v>
      </c>
      <c r="C10" s="5">
        <v>20</v>
      </c>
      <c r="D10" s="7">
        <f t="shared" si="0"/>
        <v>600</v>
      </c>
      <c r="E10" s="6">
        <v>0.8</v>
      </c>
      <c r="F10" s="6">
        <f t="shared" si="1"/>
        <v>480</v>
      </c>
      <c r="G10" s="6">
        <f t="shared" si="2"/>
        <v>202.24018978153325</v>
      </c>
      <c r="H10" s="7">
        <v>3</v>
      </c>
      <c r="I10">
        <f t="shared" si="3"/>
        <v>8</v>
      </c>
    </row>
    <row r="11" spans="2:13" x14ac:dyDescent="0.25">
      <c r="B11">
        <v>30</v>
      </c>
      <c r="C11" s="5">
        <v>30</v>
      </c>
      <c r="D11" s="7">
        <f t="shared" si="0"/>
        <v>900</v>
      </c>
      <c r="E11" s="6">
        <v>0.8</v>
      </c>
      <c r="F11" s="6">
        <f t="shared" si="1"/>
        <v>720</v>
      </c>
      <c r="G11" s="6">
        <f t="shared" si="2"/>
        <v>286.61964049240453</v>
      </c>
      <c r="H11" s="7">
        <v>1</v>
      </c>
      <c r="I11">
        <f t="shared" si="3"/>
        <v>5</v>
      </c>
    </row>
    <row r="12" spans="2:13" x14ac:dyDescent="0.25">
      <c r="B12">
        <v>30</v>
      </c>
      <c r="C12" s="5">
        <v>30</v>
      </c>
      <c r="D12" s="7">
        <f t="shared" si="0"/>
        <v>900</v>
      </c>
      <c r="E12" s="6">
        <v>0.8</v>
      </c>
      <c r="F12" s="6">
        <f t="shared" si="1"/>
        <v>720</v>
      </c>
      <c r="G12" s="6">
        <f t="shared" si="2"/>
        <v>286.61964049240453</v>
      </c>
      <c r="H12" s="7">
        <v>2</v>
      </c>
      <c r="I12">
        <f t="shared" si="3"/>
        <v>8</v>
      </c>
      <c r="L12" s="25" t="s">
        <v>48</v>
      </c>
    </row>
    <row r="13" spans="2:13" x14ac:dyDescent="0.25">
      <c r="B13">
        <v>30</v>
      </c>
      <c r="C13" s="5">
        <v>30</v>
      </c>
      <c r="D13" s="7">
        <f t="shared" si="0"/>
        <v>900</v>
      </c>
      <c r="E13" s="6">
        <v>0.8</v>
      </c>
      <c r="F13" s="6">
        <f t="shared" si="1"/>
        <v>720</v>
      </c>
      <c r="G13" s="6">
        <f t="shared" si="2"/>
        <v>286.61964049240453</v>
      </c>
      <c r="H13" s="7">
        <v>3</v>
      </c>
      <c r="I13">
        <f t="shared" si="3"/>
        <v>11</v>
      </c>
    </row>
    <row r="14" spans="2:13" x14ac:dyDescent="0.25">
      <c r="B14">
        <v>35</v>
      </c>
      <c r="C14" s="5">
        <v>35</v>
      </c>
      <c r="D14" s="7">
        <f t="shared" si="0"/>
        <v>1225</v>
      </c>
      <c r="E14" s="6">
        <v>0.8</v>
      </c>
      <c r="F14" s="6">
        <f t="shared" si="1"/>
        <v>980</v>
      </c>
      <c r="G14" s="6">
        <f t="shared" si="2"/>
        <v>373.64091341151982</v>
      </c>
      <c r="H14" s="7">
        <v>2</v>
      </c>
      <c r="I14">
        <f t="shared" si="3"/>
        <v>11</v>
      </c>
    </row>
    <row r="15" spans="2:13" x14ac:dyDescent="0.25">
      <c r="B15">
        <v>35</v>
      </c>
      <c r="C15" s="5">
        <v>35</v>
      </c>
      <c r="D15" s="7">
        <f t="shared" si="0"/>
        <v>1225</v>
      </c>
      <c r="E15" s="6">
        <v>0.8</v>
      </c>
      <c r="F15" s="6">
        <f t="shared" si="1"/>
        <v>980</v>
      </c>
      <c r="G15" s="6">
        <f t="shared" si="2"/>
        <v>373.64091341151982</v>
      </c>
      <c r="H15" s="7">
        <v>4</v>
      </c>
      <c r="I15">
        <f t="shared" si="3"/>
        <v>18</v>
      </c>
    </row>
    <row r="16" spans="2:13" x14ac:dyDescent="0.25">
      <c r="B16">
        <v>40</v>
      </c>
      <c r="C16" s="5">
        <v>40</v>
      </c>
      <c r="D16" s="7">
        <f t="shared" si="0"/>
        <v>1600</v>
      </c>
      <c r="E16" s="6">
        <v>0.8</v>
      </c>
      <c r="F16" s="6">
        <f t="shared" si="1"/>
        <v>1280</v>
      </c>
      <c r="G16" s="6">
        <f t="shared" si="2"/>
        <v>470.11117390004944</v>
      </c>
      <c r="H16" s="7">
        <v>2</v>
      </c>
      <c r="I16">
        <f t="shared" si="3"/>
        <v>14</v>
      </c>
    </row>
    <row r="17" spans="2:9" x14ac:dyDescent="0.25">
      <c r="B17">
        <v>40</v>
      </c>
      <c r="C17" s="5">
        <v>40</v>
      </c>
      <c r="D17" s="7">
        <f t="shared" si="0"/>
        <v>1600</v>
      </c>
      <c r="E17" s="6">
        <v>0.8</v>
      </c>
      <c r="F17" s="6">
        <f t="shared" si="1"/>
        <v>1280</v>
      </c>
      <c r="G17" s="6">
        <f t="shared" si="2"/>
        <v>470.11117390004944</v>
      </c>
      <c r="H17" s="7">
        <v>4</v>
      </c>
      <c r="I17">
        <f t="shared" si="3"/>
        <v>23</v>
      </c>
    </row>
    <row r="18" spans="2:9" x14ac:dyDescent="0.25">
      <c r="B18">
        <v>50</v>
      </c>
      <c r="C18" s="5">
        <v>50</v>
      </c>
      <c r="D18" s="7">
        <f t="shared" si="0"/>
        <v>2500</v>
      </c>
      <c r="E18" s="6">
        <v>0.8</v>
      </c>
      <c r="F18" s="6">
        <f t="shared" si="1"/>
        <v>2000</v>
      </c>
      <c r="G18" s="6">
        <f t="shared" si="2"/>
        <v>690.05831961875413</v>
      </c>
      <c r="H18" s="7">
        <v>3</v>
      </c>
      <c r="I18">
        <f t="shared" si="3"/>
        <v>27</v>
      </c>
    </row>
    <row r="19" spans="2:9" x14ac:dyDescent="0.25">
      <c r="B19">
        <v>50</v>
      </c>
      <c r="C19" s="5">
        <v>50</v>
      </c>
      <c r="D19" s="7">
        <f t="shared" si="0"/>
        <v>2500</v>
      </c>
      <c r="E19" s="6">
        <v>0.8</v>
      </c>
      <c r="F19" s="6">
        <f t="shared" si="1"/>
        <v>2000</v>
      </c>
      <c r="G19" s="6">
        <f t="shared" si="2"/>
        <v>690.05831961875413</v>
      </c>
      <c r="H19" s="7">
        <v>4</v>
      </c>
      <c r="I19">
        <f t="shared" si="3"/>
        <v>34</v>
      </c>
    </row>
    <row r="20" spans="2:9" x14ac:dyDescent="0.25">
      <c r="B20">
        <v>20</v>
      </c>
      <c r="C20" s="5">
        <v>20</v>
      </c>
      <c r="D20" s="7">
        <f t="shared" si="0"/>
        <v>400</v>
      </c>
      <c r="E20" s="6">
        <v>0.6</v>
      </c>
      <c r="F20" s="6">
        <f>$D20*$E20</f>
        <v>240</v>
      </c>
      <c r="G20" s="6">
        <f>POWER($F20,$M$4)</f>
        <v>111.42474987806408</v>
      </c>
      <c r="H20" s="7">
        <v>1</v>
      </c>
      <c r="I20">
        <f>INT($G20*($H20+1)*$M$5)</f>
        <v>2</v>
      </c>
    </row>
    <row r="21" spans="2:9" x14ac:dyDescent="0.25">
      <c r="B21">
        <v>20</v>
      </c>
      <c r="C21" s="5">
        <v>20</v>
      </c>
      <c r="D21" s="7">
        <f t="shared" si="0"/>
        <v>400</v>
      </c>
      <c r="E21" s="6">
        <v>0.6</v>
      </c>
      <c r="F21" s="6">
        <f t="shared" si="1"/>
        <v>240</v>
      </c>
      <c r="G21" s="6">
        <f t="shared" si="2"/>
        <v>111.42474987806408</v>
      </c>
      <c r="H21" s="7">
        <v>2</v>
      </c>
      <c r="I21">
        <f t="shared" si="3"/>
        <v>3</v>
      </c>
    </row>
    <row r="22" spans="2:9" x14ac:dyDescent="0.25">
      <c r="B22">
        <v>20</v>
      </c>
      <c r="C22" s="5">
        <v>20</v>
      </c>
      <c r="D22" s="7">
        <f t="shared" si="0"/>
        <v>400</v>
      </c>
      <c r="E22" s="6">
        <v>0.6</v>
      </c>
      <c r="F22" s="6">
        <f t="shared" ref="F22:F34" si="4">$D22*$E22</f>
        <v>240</v>
      </c>
      <c r="G22" s="6">
        <f t="shared" ref="G22:G34" si="5">POWER($F22,$M$4)</f>
        <v>111.42474987806408</v>
      </c>
      <c r="H22" s="7">
        <v>3</v>
      </c>
      <c r="I22">
        <f t="shared" ref="I22:I34" si="6">INT($G22*($H22+1)*$M$5)</f>
        <v>4</v>
      </c>
    </row>
    <row r="23" spans="2:9" x14ac:dyDescent="0.25">
      <c r="B23">
        <v>30</v>
      </c>
      <c r="C23" s="5">
        <v>20</v>
      </c>
      <c r="D23" s="7">
        <f t="shared" si="0"/>
        <v>600</v>
      </c>
      <c r="E23" s="6">
        <v>0.6</v>
      </c>
      <c r="F23" s="6">
        <f t="shared" si="4"/>
        <v>360</v>
      </c>
      <c r="G23" s="6">
        <f t="shared" si="5"/>
        <v>157.91382408464779</v>
      </c>
      <c r="H23" s="7">
        <v>1</v>
      </c>
      <c r="I23">
        <f t="shared" si="6"/>
        <v>3</v>
      </c>
    </row>
    <row r="24" spans="2:9" x14ac:dyDescent="0.25">
      <c r="B24">
        <v>30</v>
      </c>
      <c r="C24" s="5">
        <v>20</v>
      </c>
      <c r="D24" s="7">
        <f t="shared" si="0"/>
        <v>600</v>
      </c>
      <c r="E24" s="6">
        <v>0.6</v>
      </c>
      <c r="F24" s="6">
        <f t="shared" si="4"/>
        <v>360</v>
      </c>
      <c r="G24" s="6">
        <f t="shared" si="5"/>
        <v>157.91382408464779</v>
      </c>
      <c r="H24" s="7">
        <v>2</v>
      </c>
      <c r="I24">
        <f t="shared" si="6"/>
        <v>4</v>
      </c>
    </row>
    <row r="25" spans="2:9" x14ac:dyDescent="0.25">
      <c r="B25">
        <v>30</v>
      </c>
      <c r="C25" s="5">
        <v>20</v>
      </c>
      <c r="D25" s="7">
        <f t="shared" si="0"/>
        <v>600</v>
      </c>
      <c r="E25" s="6">
        <v>0.6</v>
      </c>
      <c r="F25" s="6">
        <f t="shared" si="4"/>
        <v>360</v>
      </c>
      <c r="G25" s="6">
        <f t="shared" si="5"/>
        <v>157.91382408464779</v>
      </c>
      <c r="H25" s="7">
        <v>3</v>
      </c>
      <c r="I25">
        <f t="shared" si="6"/>
        <v>6</v>
      </c>
    </row>
    <row r="26" spans="2:9" x14ac:dyDescent="0.25">
      <c r="B26">
        <v>30</v>
      </c>
      <c r="C26" s="5">
        <v>30</v>
      </c>
      <c r="D26" s="7">
        <f t="shared" si="0"/>
        <v>900</v>
      </c>
      <c r="E26" s="6">
        <v>0.6</v>
      </c>
      <c r="F26" s="6">
        <f t="shared" si="4"/>
        <v>540</v>
      </c>
      <c r="G26" s="6">
        <f t="shared" si="5"/>
        <v>223.79925343629878</v>
      </c>
      <c r="H26" s="7">
        <v>1</v>
      </c>
      <c r="I26">
        <f t="shared" si="6"/>
        <v>4</v>
      </c>
    </row>
    <row r="27" spans="2:9" x14ac:dyDescent="0.25">
      <c r="B27">
        <v>30</v>
      </c>
      <c r="C27" s="5">
        <v>30</v>
      </c>
      <c r="D27" s="7">
        <f t="shared" si="0"/>
        <v>900</v>
      </c>
      <c r="E27" s="6">
        <v>0.6</v>
      </c>
      <c r="F27" s="6">
        <f t="shared" si="4"/>
        <v>540</v>
      </c>
      <c r="G27" s="6">
        <f t="shared" si="5"/>
        <v>223.79925343629878</v>
      </c>
      <c r="H27" s="7">
        <v>2</v>
      </c>
      <c r="I27">
        <f t="shared" si="6"/>
        <v>6</v>
      </c>
    </row>
    <row r="28" spans="2:9" x14ac:dyDescent="0.25">
      <c r="B28">
        <v>30</v>
      </c>
      <c r="C28" s="5">
        <v>30</v>
      </c>
      <c r="D28" s="7">
        <f t="shared" si="0"/>
        <v>900</v>
      </c>
      <c r="E28" s="6">
        <v>0.6</v>
      </c>
      <c r="F28" s="6">
        <f t="shared" si="4"/>
        <v>540</v>
      </c>
      <c r="G28" s="6">
        <f t="shared" si="5"/>
        <v>223.79925343629878</v>
      </c>
      <c r="H28" s="7">
        <v>3</v>
      </c>
      <c r="I28">
        <f t="shared" si="6"/>
        <v>8</v>
      </c>
    </row>
    <row r="29" spans="2:9" x14ac:dyDescent="0.25">
      <c r="B29">
        <v>35</v>
      </c>
      <c r="C29" s="5">
        <v>35</v>
      </c>
      <c r="D29" s="7">
        <f t="shared" si="0"/>
        <v>1225</v>
      </c>
      <c r="E29" s="6">
        <v>0.6</v>
      </c>
      <c r="F29" s="6">
        <f t="shared" si="4"/>
        <v>735</v>
      </c>
      <c r="G29" s="6">
        <f t="shared" si="5"/>
        <v>291.74747875301625</v>
      </c>
      <c r="H29" s="7">
        <v>2</v>
      </c>
      <c r="I29">
        <f t="shared" si="6"/>
        <v>8</v>
      </c>
    </row>
    <row r="30" spans="2:9" x14ac:dyDescent="0.25">
      <c r="B30">
        <v>35</v>
      </c>
      <c r="C30" s="5">
        <v>35</v>
      </c>
      <c r="D30" s="7">
        <f t="shared" si="0"/>
        <v>1225</v>
      </c>
      <c r="E30" s="6">
        <v>0.6</v>
      </c>
      <c r="F30" s="6">
        <f t="shared" si="4"/>
        <v>735</v>
      </c>
      <c r="G30" s="6">
        <f t="shared" si="5"/>
        <v>291.74747875301625</v>
      </c>
      <c r="H30" s="7">
        <v>4</v>
      </c>
      <c r="I30">
        <f t="shared" si="6"/>
        <v>14</v>
      </c>
    </row>
    <row r="31" spans="2:9" x14ac:dyDescent="0.25">
      <c r="B31">
        <v>40</v>
      </c>
      <c r="C31" s="5">
        <v>40</v>
      </c>
      <c r="D31" s="7">
        <f t="shared" si="0"/>
        <v>1600</v>
      </c>
      <c r="E31" s="6">
        <v>0.6</v>
      </c>
      <c r="F31" s="6">
        <f t="shared" si="4"/>
        <v>960</v>
      </c>
      <c r="G31" s="6">
        <f t="shared" si="5"/>
        <v>367.07369240343866</v>
      </c>
      <c r="H31" s="7">
        <v>2</v>
      </c>
      <c r="I31">
        <f t="shared" si="6"/>
        <v>11</v>
      </c>
    </row>
    <row r="32" spans="2:9" x14ac:dyDescent="0.25">
      <c r="B32">
        <v>40</v>
      </c>
      <c r="C32" s="5">
        <v>40</v>
      </c>
      <c r="D32" s="7">
        <f t="shared" si="0"/>
        <v>1600</v>
      </c>
      <c r="E32" s="6">
        <v>0.6</v>
      </c>
      <c r="F32" s="6">
        <f t="shared" si="4"/>
        <v>960</v>
      </c>
      <c r="G32" s="6">
        <f t="shared" si="5"/>
        <v>367.07369240343866</v>
      </c>
      <c r="H32" s="7">
        <v>4</v>
      </c>
      <c r="I32">
        <f t="shared" si="6"/>
        <v>18</v>
      </c>
    </row>
    <row r="33" spans="2:9" x14ac:dyDescent="0.25">
      <c r="B33">
        <v>50</v>
      </c>
      <c r="C33" s="5">
        <v>50</v>
      </c>
      <c r="D33" s="7">
        <f t="shared" si="0"/>
        <v>2500</v>
      </c>
      <c r="E33" s="6">
        <v>0.6</v>
      </c>
      <c r="F33" s="6">
        <f t="shared" si="4"/>
        <v>1500</v>
      </c>
      <c r="G33" s="6">
        <f t="shared" si="5"/>
        <v>538.81351777871805</v>
      </c>
      <c r="H33" s="7">
        <v>3</v>
      </c>
      <c r="I33">
        <f t="shared" si="6"/>
        <v>21</v>
      </c>
    </row>
    <row r="34" spans="2:9" x14ac:dyDescent="0.25">
      <c r="B34">
        <v>50</v>
      </c>
      <c r="C34" s="5">
        <v>50</v>
      </c>
      <c r="D34" s="7">
        <f t="shared" si="0"/>
        <v>2500</v>
      </c>
      <c r="E34" s="6">
        <v>0.6</v>
      </c>
      <c r="F34" s="6">
        <f t="shared" si="4"/>
        <v>1500</v>
      </c>
      <c r="G34" s="6">
        <f t="shared" si="5"/>
        <v>538.81351777871805</v>
      </c>
      <c r="H34" s="7">
        <v>4</v>
      </c>
      <c r="I34">
        <f t="shared" si="6"/>
        <v>26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53"/>
  <sheetViews>
    <sheetView workbookViewId="0">
      <selection activeCell="L4" sqref="L4"/>
    </sheetView>
  </sheetViews>
  <sheetFormatPr defaultRowHeight="15" x14ac:dyDescent="0.25"/>
  <sheetData>
    <row r="2" spans="1:12" x14ac:dyDescent="0.25">
      <c r="A2" s="12" t="s">
        <v>20</v>
      </c>
      <c r="B2" s="12" t="s">
        <v>23</v>
      </c>
      <c r="C2" s="12" t="s">
        <v>24</v>
      </c>
      <c r="D2" s="12" t="s">
        <v>87</v>
      </c>
      <c r="E2" s="12" t="s">
        <v>22</v>
      </c>
      <c r="F2" s="12" t="s">
        <v>88</v>
      </c>
      <c r="J2" s="13" t="s">
        <v>23</v>
      </c>
      <c r="K2" s="13" t="s">
        <v>24</v>
      </c>
      <c r="L2" t="s">
        <v>89</v>
      </c>
    </row>
    <row r="3" spans="1:12" x14ac:dyDescent="0.25">
      <c r="A3">
        <v>0</v>
      </c>
      <c r="B3">
        <f>POWER(MIN($J$6,A3)/$J$3,$J$4)</f>
        <v>0</v>
      </c>
      <c r="C3">
        <f>POWER(MAX(0,A3-$J$6)/$K$3,$K$4)</f>
        <v>0</v>
      </c>
      <c r="D3">
        <f>POWER(MAX(0,A3-$J$6)/$L$3,$L$4)</f>
        <v>0</v>
      </c>
      <c r="E3">
        <f>1+ROUND(B3+C3,1)</f>
        <v>1</v>
      </c>
      <c r="F3">
        <f>1+ROUND(B3+D3,1)</f>
        <v>1</v>
      </c>
      <c r="I3" s="14" t="s">
        <v>6</v>
      </c>
      <c r="J3" s="15">
        <v>1</v>
      </c>
      <c r="K3" s="15">
        <v>2.8</v>
      </c>
      <c r="L3" s="40">
        <v>3.3</v>
      </c>
    </row>
    <row r="4" spans="1:12" x14ac:dyDescent="0.25">
      <c r="A4">
        <v>0.5</v>
      </c>
      <c r="B4">
        <f t="shared" ref="B4:B48" si="0">POWER(MIN($J$6,A4)/$J$3,$J$4)</f>
        <v>0.5</v>
      </c>
      <c r="C4">
        <f t="shared" ref="C4:C48" si="1">POWER(MAX(0,A4-$J$6)/$K$3,$K$4)</f>
        <v>0</v>
      </c>
      <c r="D4">
        <f t="shared" ref="D4:D53" si="2">POWER(MAX(0,A4-$J$6)/$L$3,$L$4)</f>
        <v>0</v>
      </c>
      <c r="E4">
        <f t="shared" ref="E4:E53" si="3">1+ROUND(B4+C4,1)</f>
        <v>1.5</v>
      </c>
      <c r="F4">
        <f t="shared" ref="F4:F53" si="4">1+ROUND(B4+D4,1)</f>
        <v>1.5</v>
      </c>
      <c r="I4" s="14" t="s">
        <v>21</v>
      </c>
      <c r="J4" s="15">
        <v>1</v>
      </c>
      <c r="K4" s="15">
        <v>0.75</v>
      </c>
      <c r="L4" s="40">
        <v>0.85</v>
      </c>
    </row>
    <row r="5" spans="1:12" x14ac:dyDescent="0.25">
      <c r="A5">
        <v>1</v>
      </c>
      <c r="B5">
        <f t="shared" si="0"/>
        <v>1</v>
      </c>
      <c r="C5">
        <f t="shared" si="1"/>
        <v>0</v>
      </c>
      <c r="D5">
        <f t="shared" si="2"/>
        <v>0</v>
      </c>
      <c r="E5">
        <f t="shared" si="3"/>
        <v>2</v>
      </c>
      <c r="F5">
        <f t="shared" si="4"/>
        <v>2</v>
      </c>
      <c r="J5" s="13"/>
      <c r="K5" s="13"/>
    </row>
    <row r="6" spans="1:12" x14ac:dyDescent="0.25">
      <c r="A6">
        <v>1.5</v>
      </c>
      <c r="B6">
        <f t="shared" si="0"/>
        <v>1.5</v>
      </c>
      <c r="C6">
        <f t="shared" si="1"/>
        <v>0</v>
      </c>
      <c r="D6">
        <f t="shared" si="2"/>
        <v>0</v>
      </c>
      <c r="E6">
        <f t="shared" si="3"/>
        <v>2.5</v>
      </c>
      <c r="F6">
        <f t="shared" si="4"/>
        <v>2.5</v>
      </c>
      <c r="I6" s="14" t="s">
        <v>25</v>
      </c>
      <c r="J6" s="15">
        <v>5</v>
      </c>
      <c r="K6" s="13"/>
    </row>
    <row r="7" spans="1:12" x14ac:dyDescent="0.25">
      <c r="A7">
        <v>2</v>
      </c>
      <c r="B7">
        <f t="shared" si="0"/>
        <v>2</v>
      </c>
      <c r="C7">
        <f t="shared" si="1"/>
        <v>0</v>
      </c>
      <c r="D7">
        <f t="shared" si="2"/>
        <v>0</v>
      </c>
      <c r="E7">
        <f t="shared" si="3"/>
        <v>3</v>
      </c>
      <c r="F7">
        <f t="shared" si="4"/>
        <v>3</v>
      </c>
    </row>
    <row r="8" spans="1:12" x14ac:dyDescent="0.25">
      <c r="A8">
        <v>2.5</v>
      </c>
      <c r="B8">
        <f t="shared" si="0"/>
        <v>2.5</v>
      </c>
      <c r="C8">
        <f t="shared" si="1"/>
        <v>0</v>
      </c>
      <c r="D8">
        <f t="shared" si="2"/>
        <v>0</v>
      </c>
      <c r="E8">
        <f t="shared" si="3"/>
        <v>3.5</v>
      </c>
      <c r="F8">
        <f t="shared" si="4"/>
        <v>3.5</v>
      </c>
    </row>
    <row r="9" spans="1:12" x14ac:dyDescent="0.25">
      <c r="A9">
        <v>3</v>
      </c>
      <c r="B9">
        <f t="shared" si="0"/>
        <v>3</v>
      </c>
      <c r="C9">
        <f t="shared" si="1"/>
        <v>0</v>
      </c>
      <c r="D9">
        <f t="shared" si="2"/>
        <v>0</v>
      </c>
      <c r="E9">
        <f t="shared" si="3"/>
        <v>4</v>
      </c>
      <c r="F9">
        <f t="shared" si="4"/>
        <v>4</v>
      </c>
    </row>
    <row r="10" spans="1:12" x14ac:dyDescent="0.25">
      <c r="A10">
        <v>3.5</v>
      </c>
      <c r="B10">
        <f t="shared" si="0"/>
        <v>3.5</v>
      </c>
      <c r="C10">
        <f t="shared" si="1"/>
        <v>0</v>
      </c>
      <c r="D10">
        <f t="shared" si="2"/>
        <v>0</v>
      </c>
      <c r="E10">
        <f t="shared" si="3"/>
        <v>4.5</v>
      </c>
      <c r="F10">
        <f t="shared" si="4"/>
        <v>4.5</v>
      </c>
    </row>
    <row r="11" spans="1:12" x14ac:dyDescent="0.25">
      <c r="A11">
        <v>4</v>
      </c>
      <c r="B11">
        <f t="shared" si="0"/>
        <v>4</v>
      </c>
      <c r="C11">
        <f t="shared" si="1"/>
        <v>0</v>
      </c>
      <c r="D11">
        <f t="shared" si="2"/>
        <v>0</v>
      </c>
      <c r="E11">
        <f t="shared" si="3"/>
        <v>5</v>
      </c>
      <c r="F11">
        <f t="shared" si="4"/>
        <v>5</v>
      </c>
    </row>
    <row r="12" spans="1:12" x14ac:dyDescent="0.25">
      <c r="A12">
        <v>4.5</v>
      </c>
      <c r="B12">
        <f t="shared" si="0"/>
        <v>4.5</v>
      </c>
      <c r="C12">
        <f t="shared" si="1"/>
        <v>0</v>
      </c>
      <c r="D12">
        <f t="shared" si="2"/>
        <v>0</v>
      </c>
      <c r="E12">
        <f t="shared" si="3"/>
        <v>5.5</v>
      </c>
      <c r="F12">
        <f t="shared" si="4"/>
        <v>5.5</v>
      </c>
    </row>
    <row r="13" spans="1:12" x14ac:dyDescent="0.25">
      <c r="A13">
        <v>5</v>
      </c>
      <c r="B13">
        <f t="shared" si="0"/>
        <v>5</v>
      </c>
      <c r="C13">
        <f t="shared" si="1"/>
        <v>0</v>
      </c>
      <c r="D13">
        <f t="shared" si="2"/>
        <v>0</v>
      </c>
      <c r="E13">
        <f t="shared" si="3"/>
        <v>6</v>
      </c>
      <c r="F13">
        <f t="shared" si="4"/>
        <v>6</v>
      </c>
    </row>
    <row r="14" spans="1:12" x14ac:dyDescent="0.25">
      <c r="A14">
        <v>6</v>
      </c>
      <c r="B14">
        <f t="shared" si="0"/>
        <v>5</v>
      </c>
      <c r="C14">
        <f t="shared" si="1"/>
        <v>0.46198883129171492</v>
      </c>
      <c r="D14">
        <f t="shared" si="2"/>
        <v>0.36246255803490574</v>
      </c>
      <c r="E14">
        <f t="shared" si="3"/>
        <v>6.5</v>
      </c>
      <c r="F14">
        <f t="shared" si="4"/>
        <v>6.4</v>
      </c>
    </row>
    <row r="15" spans="1:12" x14ac:dyDescent="0.25">
      <c r="A15">
        <v>7</v>
      </c>
      <c r="B15">
        <f t="shared" si="0"/>
        <v>5</v>
      </c>
      <c r="C15">
        <f t="shared" si="1"/>
        <v>0.77696950424091227</v>
      </c>
      <c r="D15">
        <f t="shared" si="2"/>
        <v>0.6533390962161274</v>
      </c>
      <c r="E15">
        <f t="shared" si="3"/>
        <v>6.8</v>
      </c>
      <c r="F15">
        <f t="shared" si="4"/>
        <v>6.7</v>
      </c>
    </row>
    <row r="16" spans="1:12" x14ac:dyDescent="0.25">
      <c r="A16">
        <v>8</v>
      </c>
      <c r="B16">
        <f t="shared" si="0"/>
        <v>5</v>
      </c>
      <c r="C16">
        <f t="shared" si="1"/>
        <v>1.0531068011637541</v>
      </c>
      <c r="D16">
        <f t="shared" si="2"/>
        <v>0.92218110097346973</v>
      </c>
      <c r="E16">
        <f t="shared" si="3"/>
        <v>7.1</v>
      </c>
      <c r="F16">
        <f t="shared" si="4"/>
        <v>6.9</v>
      </c>
    </row>
    <row r="17" spans="1:6" x14ac:dyDescent="0.25">
      <c r="A17">
        <v>9</v>
      </c>
      <c r="B17">
        <f t="shared" si="0"/>
        <v>5</v>
      </c>
      <c r="C17">
        <f t="shared" si="1"/>
        <v>1.3067017417552778</v>
      </c>
      <c r="D17">
        <f t="shared" si="2"/>
        <v>1.1776443254130531</v>
      </c>
      <c r="E17">
        <f t="shared" si="3"/>
        <v>7.3</v>
      </c>
      <c r="F17">
        <f t="shared" si="4"/>
        <v>7.2</v>
      </c>
    </row>
    <row r="18" spans="1:6" x14ac:dyDescent="0.25">
      <c r="A18">
        <v>10</v>
      </c>
      <c r="B18">
        <f t="shared" si="0"/>
        <v>5</v>
      </c>
      <c r="C18">
        <f t="shared" si="1"/>
        <v>1.544752759668611</v>
      </c>
      <c r="D18">
        <f t="shared" si="2"/>
        <v>1.4235989361633579</v>
      </c>
      <c r="E18">
        <f t="shared" si="3"/>
        <v>7.5</v>
      </c>
      <c r="F18">
        <f t="shared" si="4"/>
        <v>7.4</v>
      </c>
    </row>
    <row r="19" spans="1:6" x14ac:dyDescent="0.25">
      <c r="A19">
        <v>11</v>
      </c>
      <c r="B19">
        <f t="shared" si="0"/>
        <v>5</v>
      </c>
      <c r="C19">
        <f t="shared" si="1"/>
        <v>1.7711074679558145</v>
      </c>
      <c r="D19">
        <f t="shared" si="2"/>
        <v>1.6622322877266087</v>
      </c>
      <c r="E19">
        <f t="shared" si="3"/>
        <v>7.8</v>
      </c>
      <c r="F19">
        <f t="shared" si="4"/>
        <v>7.7</v>
      </c>
    </row>
    <row r="20" spans="1:6" x14ac:dyDescent="0.25">
      <c r="A20">
        <v>12</v>
      </c>
      <c r="B20">
        <f t="shared" si="0"/>
        <v>5</v>
      </c>
      <c r="C20">
        <f t="shared" si="1"/>
        <v>1.9881768219176268</v>
      </c>
      <c r="D20">
        <f t="shared" si="2"/>
        <v>1.8949444582901722</v>
      </c>
      <c r="E20">
        <f t="shared" si="3"/>
        <v>8</v>
      </c>
      <c r="F20">
        <f t="shared" si="4"/>
        <v>7.9</v>
      </c>
    </row>
    <row r="21" spans="1:6" x14ac:dyDescent="0.25">
      <c r="A21">
        <v>13</v>
      </c>
      <c r="B21">
        <f t="shared" si="0"/>
        <v>5</v>
      </c>
      <c r="C21">
        <f t="shared" si="1"/>
        <v>2.197601620895596</v>
      </c>
      <c r="D21">
        <f t="shared" si="2"/>
        <v>2.1227049861390666</v>
      </c>
      <c r="E21">
        <f t="shared" si="3"/>
        <v>8.1999999999999993</v>
      </c>
      <c r="F21">
        <f t="shared" si="4"/>
        <v>8.1</v>
      </c>
    </row>
    <row r="22" spans="1:6" x14ac:dyDescent="0.25">
      <c r="A22">
        <v>14</v>
      </c>
      <c r="B22">
        <f t="shared" si="0"/>
        <v>5</v>
      </c>
      <c r="C22">
        <f t="shared" si="1"/>
        <v>2.4005643849798499</v>
      </c>
      <c r="D22">
        <f t="shared" si="2"/>
        <v>2.3462229798387728</v>
      </c>
      <c r="E22">
        <f t="shared" si="3"/>
        <v>8.4</v>
      </c>
      <c r="F22">
        <f t="shared" si="4"/>
        <v>8.3000000000000007</v>
      </c>
    </row>
    <row r="23" spans="1:6" x14ac:dyDescent="0.25">
      <c r="A23">
        <v>15</v>
      </c>
      <c r="B23">
        <f t="shared" si="0"/>
        <v>5</v>
      </c>
      <c r="C23">
        <f t="shared" si="1"/>
        <v>2.5979541161172355</v>
      </c>
      <c r="D23">
        <f t="shared" si="2"/>
        <v>2.5660383995790244</v>
      </c>
      <c r="E23">
        <f t="shared" si="3"/>
        <v>8.6</v>
      </c>
      <c r="F23">
        <f t="shared" si="4"/>
        <v>8.6</v>
      </c>
    </row>
    <row r="24" spans="1:6" x14ac:dyDescent="0.25">
      <c r="A24">
        <v>16</v>
      </c>
      <c r="B24">
        <f t="shared" si="0"/>
        <v>5</v>
      </c>
      <c r="C24">
        <f t="shared" si="1"/>
        <v>2.7904612136214872</v>
      </c>
      <c r="D24">
        <f t="shared" si="2"/>
        <v>2.7825753497553483</v>
      </c>
      <c r="E24">
        <f t="shared" si="3"/>
        <v>8.8000000000000007</v>
      </c>
      <c r="F24">
        <f t="shared" si="4"/>
        <v>8.8000000000000007</v>
      </c>
    </row>
    <row r="25" spans="1:6" x14ac:dyDescent="0.25">
      <c r="A25">
        <v>17</v>
      </c>
      <c r="B25">
        <f t="shared" si="0"/>
        <v>5</v>
      </c>
      <c r="C25">
        <f t="shared" si="1"/>
        <v>2.9786358416662546</v>
      </c>
      <c r="D25">
        <f t="shared" si="2"/>
        <v>2.9961752365605294</v>
      </c>
      <c r="E25">
        <f t="shared" si="3"/>
        <v>9</v>
      </c>
      <c r="F25">
        <f t="shared" si="4"/>
        <v>9</v>
      </c>
    </row>
    <row r="26" spans="1:6" x14ac:dyDescent="0.25">
      <c r="A26">
        <v>18</v>
      </c>
      <c r="B26">
        <f t="shared" si="0"/>
        <v>5</v>
      </c>
      <c r="C26">
        <f t="shared" si="1"/>
        <v>3.1629257048074275</v>
      </c>
      <c r="D26">
        <f t="shared" si="2"/>
        <v>3.2071184525071126</v>
      </c>
      <c r="E26">
        <f t="shared" si="3"/>
        <v>9.1999999999999993</v>
      </c>
      <c r="F26">
        <f t="shared" si="4"/>
        <v>9.1999999999999993</v>
      </c>
    </row>
    <row r="27" spans="1:6" x14ac:dyDescent="0.25">
      <c r="A27">
        <v>19</v>
      </c>
      <c r="B27">
        <f t="shared" si="0"/>
        <v>5</v>
      </c>
      <c r="C27">
        <f t="shared" si="1"/>
        <v>3.3437015248821096</v>
      </c>
      <c r="D27">
        <f t="shared" si="2"/>
        <v>3.4156391393116934</v>
      </c>
      <c r="E27">
        <f t="shared" si="3"/>
        <v>9.3000000000000007</v>
      </c>
      <c r="F27">
        <f t="shared" si="4"/>
        <v>9.4</v>
      </c>
    </row>
    <row r="28" spans="1:6" x14ac:dyDescent="0.25">
      <c r="A28">
        <v>20</v>
      </c>
      <c r="B28">
        <f t="shared" si="0"/>
        <v>5</v>
      </c>
      <c r="C28">
        <f t="shared" si="1"/>
        <v>3.5212748169149664</v>
      </c>
      <c r="D28">
        <f t="shared" si="2"/>
        <v>3.621935577051683</v>
      </c>
      <c r="E28">
        <f t="shared" si="3"/>
        <v>9.5</v>
      </c>
      <c r="F28">
        <f t="shared" si="4"/>
        <v>9.6</v>
      </c>
    </row>
    <row r="29" spans="1:6" x14ac:dyDescent="0.25">
      <c r="A29">
        <v>21</v>
      </c>
      <c r="B29">
        <f t="shared" si="0"/>
        <v>5</v>
      </c>
      <c r="C29">
        <f t="shared" si="1"/>
        <v>3.6959106503337189</v>
      </c>
      <c r="D29">
        <f t="shared" si="2"/>
        <v>3.8261777014882994</v>
      </c>
      <c r="E29">
        <f t="shared" si="3"/>
        <v>9.6999999999999993</v>
      </c>
      <c r="F29">
        <f t="shared" si="4"/>
        <v>9.8000000000000007</v>
      </c>
    </row>
    <row r="30" spans="1:6" x14ac:dyDescent="0.25">
      <c r="A30">
        <v>22</v>
      </c>
      <c r="B30">
        <f t="shared" si="0"/>
        <v>5</v>
      </c>
      <c r="C30">
        <f t="shared" si="1"/>
        <v>3.8678370351754467</v>
      </c>
      <c r="D30">
        <f t="shared" si="2"/>
        <v>4.028512673725654</v>
      </c>
      <c r="E30">
        <f t="shared" si="3"/>
        <v>9.9</v>
      </c>
      <c r="F30">
        <f t="shared" si="4"/>
        <v>10</v>
      </c>
    </row>
    <row r="31" spans="1:6" x14ac:dyDescent="0.25">
      <c r="A31">
        <v>23</v>
      </c>
      <c r="B31">
        <f t="shared" si="0"/>
        <v>5</v>
      </c>
      <c r="C31">
        <f t="shared" si="1"/>
        <v>4.037251971830587</v>
      </c>
      <c r="D31">
        <f t="shared" si="2"/>
        <v>4.2290690919357088</v>
      </c>
      <c r="E31">
        <f t="shared" si="3"/>
        <v>10</v>
      </c>
      <c r="F31">
        <f t="shared" si="4"/>
        <v>10.199999999999999</v>
      </c>
    </row>
    <row r="32" spans="1:6" x14ac:dyDescent="0.25">
      <c r="A32">
        <v>24</v>
      </c>
      <c r="B32">
        <f t="shared" si="0"/>
        <v>5</v>
      </c>
      <c r="C32">
        <f t="shared" si="1"/>
        <v>4.2043288433264205</v>
      </c>
      <c r="D32">
        <f t="shared" si="2"/>
        <v>4.4279602333888501</v>
      </c>
      <c r="E32">
        <f t="shared" si="3"/>
        <v>10.199999999999999</v>
      </c>
      <c r="F32">
        <f t="shared" si="4"/>
        <v>10.4</v>
      </c>
    </row>
    <row r="33" spans="1:6" x14ac:dyDescent="0.25">
      <c r="A33">
        <v>25</v>
      </c>
      <c r="B33">
        <f t="shared" si="0"/>
        <v>5</v>
      </c>
      <c r="C33">
        <f t="shared" si="1"/>
        <v>4.3692206064732311</v>
      </c>
      <c r="D33">
        <f t="shared" si="2"/>
        <v>4.6252865893955004</v>
      </c>
      <c r="E33">
        <f t="shared" si="3"/>
        <v>10.4</v>
      </c>
      <c r="F33">
        <f t="shared" si="4"/>
        <v>10.6</v>
      </c>
    </row>
    <row r="34" spans="1:6" x14ac:dyDescent="0.25">
      <c r="A34">
        <v>26</v>
      </c>
      <c r="B34">
        <f t="shared" si="0"/>
        <v>5</v>
      </c>
      <c r="C34">
        <f t="shared" si="1"/>
        <v>4.5320630960351513</v>
      </c>
      <c r="D34">
        <f t="shared" si="2"/>
        <v>4.8211378750500362</v>
      </c>
      <c r="E34">
        <f t="shared" si="3"/>
        <v>10.5</v>
      </c>
      <c r="F34">
        <f t="shared" si="4"/>
        <v>10.8</v>
      </c>
    </row>
    <row r="35" spans="1:6" x14ac:dyDescent="0.25">
      <c r="A35">
        <v>27</v>
      </c>
      <c r="B35">
        <f t="shared" si="0"/>
        <v>5</v>
      </c>
      <c r="C35">
        <f t="shared" si="1"/>
        <v>4.6929776628776771</v>
      </c>
      <c r="D35">
        <f t="shared" si="2"/>
        <v>5.0155946424330002</v>
      </c>
      <c r="E35">
        <f t="shared" si="3"/>
        <v>10.7</v>
      </c>
      <c r="F35">
        <f t="shared" si="4"/>
        <v>11</v>
      </c>
    </row>
    <row r="36" spans="1:6" x14ac:dyDescent="0.25">
      <c r="A36">
        <v>28</v>
      </c>
      <c r="B36">
        <f t="shared" si="0"/>
        <v>5</v>
      </c>
      <c r="C36">
        <f t="shared" si="1"/>
        <v>4.8520733044687701</v>
      </c>
      <c r="D36">
        <f t="shared" si="2"/>
        <v>5.2087295899889892</v>
      </c>
      <c r="E36">
        <f t="shared" si="3"/>
        <v>10.9</v>
      </c>
      <c r="F36">
        <f t="shared" si="4"/>
        <v>11.2</v>
      </c>
    </row>
    <row r="37" spans="1:6" x14ac:dyDescent="0.25">
      <c r="A37">
        <v>29</v>
      </c>
      <c r="B37">
        <f t="shared" si="0"/>
        <v>5</v>
      </c>
      <c r="C37">
        <f t="shared" si="1"/>
        <v>5.0094484032067692</v>
      </c>
      <c r="D37">
        <f t="shared" si="2"/>
        <v>5.4006086360265817</v>
      </c>
      <c r="E37">
        <f t="shared" si="3"/>
        <v>11</v>
      </c>
      <c r="F37">
        <f t="shared" si="4"/>
        <v>11.4</v>
      </c>
    </row>
    <row r="38" spans="1:6" x14ac:dyDescent="0.25">
      <c r="A38">
        <v>30</v>
      </c>
      <c r="B38">
        <f t="shared" si="0"/>
        <v>5</v>
      </c>
      <c r="C38">
        <f t="shared" si="1"/>
        <v>5.1651921580697824</v>
      </c>
      <c r="D38">
        <f t="shared" si="2"/>
        <v>5.5912918068913386</v>
      </c>
      <c r="E38">
        <f t="shared" si="3"/>
        <v>11.2</v>
      </c>
      <c r="F38">
        <f t="shared" si="4"/>
        <v>11.6</v>
      </c>
    </row>
    <row r="39" spans="1:6" x14ac:dyDescent="0.25">
      <c r="A39">
        <v>32</v>
      </c>
      <c r="B39">
        <f t="shared" si="0"/>
        <v>5</v>
      </c>
      <c r="C39">
        <f t="shared" si="1"/>
        <v>5.4721034562358728</v>
      </c>
      <c r="D39">
        <f t="shared" si="2"/>
        <v>5.9692854964308104</v>
      </c>
      <c r="E39">
        <f t="shared" si="3"/>
        <v>11.5</v>
      </c>
      <c r="F39">
        <f t="shared" si="4"/>
        <v>12</v>
      </c>
    </row>
    <row r="40" spans="1:6" x14ac:dyDescent="0.25">
      <c r="A40">
        <v>34</v>
      </c>
      <c r="B40">
        <f t="shared" si="0"/>
        <v>5</v>
      </c>
      <c r="C40">
        <f t="shared" si="1"/>
        <v>5.7733777600998772</v>
      </c>
      <c r="D40">
        <f t="shared" si="2"/>
        <v>6.3430984100943029</v>
      </c>
      <c r="E40">
        <f t="shared" si="3"/>
        <v>11.8</v>
      </c>
      <c r="F40">
        <f t="shared" si="4"/>
        <v>12.3</v>
      </c>
    </row>
    <row r="41" spans="1:6" x14ac:dyDescent="0.25">
      <c r="A41">
        <v>36</v>
      </c>
      <c r="B41">
        <f t="shared" si="0"/>
        <v>5</v>
      </c>
      <c r="C41">
        <f t="shared" si="1"/>
        <v>6.069497639707075</v>
      </c>
      <c r="D41">
        <f t="shared" si="2"/>
        <v>6.7130609587083541</v>
      </c>
      <c r="E41">
        <f t="shared" si="3"/>
        <v>12.1</v>
      </c>
      <c r="F41">
        <f t="shared" si="4"/>
        <v>12.7</v>
      </c>
    </row>
    <row r="42" spans="1:6" x14ac:dyDescent="0.25">
      <c r="A42">
        <v>38</v>
      </c>
      <c r="B42">
        <f t="shared" si="0"/>
        <v>5</v>
      </c>
      <c r="C42">
        <f t="shared" si="1"/>
        <v>6.3608760286087715</v>
      </c>
      <c r="D42">
        <f t="shared" si="2"/>
        <v>7.0794578438413795</v>
      </c>
      <c r="E42">
        <f t="shared" si="3"/>
        <v>12.4</v>
      </c>
      <c r="F42">
        <f t="shared" si="4"/>
        <v>13.1</v>
      </c>
    </row>
    <row r="43" spans="1:6" x14ac:dyDescent="0.25">
      <c r="A43">
        <v>40</v>
      </c>
      <c r="B43">
        <f t="shared" si="0"/>
        <v>5</v>
      </c>
      <c r="C43">
        <f t="shared" si="1"/>
        <v>6.6478698711812365</v>
      </c>
      <c r="D43">
        <f t="shared" si="2"/>
        <v>7.4425367672065939</v>
      </c>
      <c r="E43">
        <f t="shared" si="3"/>
        <v>12.6</v>
      </c>
      <c r="F43">
        <f t="shared" si="4"/>
        <v>13.4</v>
      </c>
    </row>
    <row r="44" spans="1:6" x14ac:dyDescent="0.25">
      <c r="A44">
        <v>42</v>
      </c>
      <c r="B44">
        <f t="shared" si="0"/>
        <v>5</v>
      </c>
      <c r="C44">
        <f t="shared" si="1"/>
        <v>6.9307904697597307</v>
      </c>
      <c r="D44">
        <f t="shared" si="2"/>
        <v>7.8025150774346717</v>
      </c>
      <c r="E44">
        <f t="shared" si="3"/>
        <v>12.9</v>
      </c>
      <c r="F44">
        <f t="shared" si="4"/>
        <v>13.8</v>
      </c>
    </row>
    <row r="45" spans="1:6" x14ac:dyDescent="0.25">
      <c r="A45">
        <v>44</v>
      </c>
      <c r="B45">
        <f t="shared" si="0"/>
        <v>5</v>
      </c>
      <c r="C45">
        <f t="shared" si="1"/>
        <v>7.2099114647321967</v>
      </c>
      <c r="D45">
        <f t="shared" si="2"/>
        <v>8.1595849279431594</v>
      </c>
      <c r="E45">
        <f t="shared" si="3"/>
        <v>13.2</v>
      </c>
      <c r="F45">
        <f t="shared" si="4"/>
        <v>14.2</v>
      </c>
    </row>
    <row r="46" spans="1:6" x14ac:dyDescent="0.25">
      <c r="A46">
        <v>46</v>
      </c>
      <c r="B46">
        <f t="shared" si="0"/>
        <v>5</v>
      </c>
      <c r="C46">
        <f t="shared" si="1"/>
        <v>7.4854750825681302</v>
      </c>
      <c r="D46">
        <f t="shared" si="2"/>
        <v>8.5139173387511722</v>
      </c>
      <c r="E46">
        <f t="shared" si="3"/>
        <v>13.5</v>
      </c>
      <c r="F46">
        <f t="shared" si="4"/>
        <v>14.5</v>
      </c>
    </row>
    <row r="47" spans="1:6" x14ac:dyDescent="0.25">
      <c r="A47">
        <v>48</v>
      </c>
      <c r="B47">
        <f t="shared" si="0"/>
        <v>5</v>
      </c>
      <c r="C47">
        <f t="shared" si="1"/>
        <v>7.7576970937680656</v>
      </c>
      <c r="D47">
        <f t="shared" si="2"/>
        <v>8.865665437297249</v>
      </c>
      <c r="E47">
        <f t="shared" si="3"/>
        <v>13.8</v>
      </c>
      <c r="F47">
        <f t="shared" si="4"/>
        <v>14.9</v>
      </c>
    </row>
    <row r="48" spans="1:6" x14ac:dyDescent="0.25">
      <c r="A48">
        <v>50</v>
      </c>
      <c r="B48">
        <f t="shared" si="0"/>
        <v>5</v>
      </c>
      <c r="C48">
        <f t="shared" si="1"/>
        <v>8.0267707946348086</v>
      </c>
      <c r="D48">
        <f t="shared" si="2"/>
        <v>9.21496707469257</v>
      </c>
      <c r="E48">
        <f t="shared" si="3"/>
        <v>14</v>
      </c>
      <c r="F48">
        <f t="shared" si="4"/>
        <v>15.2</v>
      </c>
    </row>
    <row r="49" spans="1:6" x14ac:dyDescent="0.25">
      <c r="A49">
        <v>52</v>
      </c>
      <c r="B49">
        <f t="shared" ref="B49:B53" si="5">POWER(MIN($J$6,A49)/$J$3,$J$4)</f>
        <v>5</v>
      </c>
      <c r="C49">
        <f t="shared" ref="C49:C53" si="6">POWER(MAX(0,A49-$J$6)/$K$3,$K$4)</f>
        <v>8.292870239843845</v>
      </c>
      <c r="D49">
        <f t="shared" si="2"/>
        <v>9.5619469601927403</v>
      </c>
      <c r="E49">
        <f t="shared" si="3"/>
        <v>14.3</v>
      </c>
      <c r="F49">
        <f t="shared" si="4"/>
        <v>15.6</v>
      </c>
    </row>
    <row r="50" spans="1:6" x14ac:dyDescent="0.25">
      <c r="A50">
        <v>54</v>
      </c>
      <c r="B50">
        <f t="shared" si="5"/>
        <v>5</v>
      </c>
      <c r="C50">
        <f t="shared" si="6"/>
        <v>8.5561528926107702</v>
      </c>
      <c r="D50">
        <f t="shared" si="2"/>
        <v>9.9067184193376274</v>
      </c>
      <c r="E50">
        <f t="shared" si="3"/>
        <v>14.6</v>
      </c>
      <c r="F50">
        <f t="shared" si="4"/>
        <v>15.9</v>
      </c>
    </row>
    <row r="51" spans="1:6" x14ac:dyDescent="0.25">
      <c r="A51">
        <v>56</v>
      </c>
      <c r="B51">
        <f t="shared" si="5"/>
        <v>5</v>
      </c>
      <c r="C51">
        <f t="shared" si="6"/>
        <v>8.8167618168334734</v>
      </c>
      <c r="D51">
        <f t="shared" si="2"/>
        <v>10.249384854763781</v>
      </c>
      <c r="E51">
        <f t="shared" si="3"/>
        <v>14.8</v>
      </c>
      <c r="F51">
        <f t="shared" si="4"/>
        <v>16.2</v>
      </c>
    </row>
    <row r="52" spans="1:6" x14ac:dyDescent="0.25">
      <c r="A52">
        <v>58</v>
      </c>
      <c r="B52">
        <f t="shared" si="5"/>
        <v>5</v>
      </c>
      <c r="C52">
        <f t="shared" si="6"/>
        <v>9.0748275051947083</v>
      </c>
      <c r="D52">
        <f t="shared" si="2"/>
        <v>10.590040969659048</v>
      </c>
      <c r="E52">
        <f t="shared" si="3"/>
        <v>15.1</v>
      </c>
      <c r="F52">
        <f t="shared" si="4"/>
        <v>16.600000000000001</v>
      </c>
    </row>
    <row r="53" spans="1:6" x14ac:dyDescent="0.25">
      <c r="A53">
        <v>60</v>
      </c>
      <c r="B53">
        <f t="shared" si="5"/>
        <v>5</v>
      </c>
      <c r="C53">
        <f t="shared" si="6"/>
        <v>9.3304694151105512</v>
      </c>
      <c r="D53">
        <f t="shared" si="2"/>
        <v>10.928773799926171</v>
      </c>
      <c r="E53">
        <f t="shared" si="3"/>
        <v>15.3</v>
      </c>
      <c r="F53">
        <f t="shared" si="4"/>
        <v>16.899999999999999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41"/>
  <sheetViews>
    <sheetView workbookViewId="0">
      <selection activeCell="O24" sqref="O24"/>
    </sheetView>
  </sheetViews>
  <sheetFormatPr defaultRowHeight="15" x14ac:dyDescent="0.25"/>
  <sheetData>
    <row r="2" spans="2:18" x14ac:dyDescent="0.25">
      <c r="B2" s="23" t="s">
        <v>43</v>
      </c>
    </row>
    <row r="3" spans="2:18" x14ac:dyDescent="0.25">
      <c r="E3" s="11" t="s">
        <v>35</v>
      </c>
      <c r="J3" s="20" t="s">
        <v>38</v>
      </c>
      <c r="K3">
        <v>1.8</v>
      </c>
    </row>
    <row r="4" spans="2:18" x14ac:dyDescent="0.25">
      <c r="B4" s="18" t="s">
        <v>36</v>
      </c>
      <c r="C4" s="8">
        <v>1</v>
      </c>
      <c r="D4" s="8">
        <v>2</v>
      </c>
      <c r="E4" s="8">
        <v>3</v>
      </c>
      <c r="F4" s="8">
        <v>4</v>
      </c>
      <c r="G4" s="8">
        <v>5</v>
      </c>
      <c r="J4" s="20" t="s">
        <v>37</v>
      </c>
      <c r="K4">
        <v>2.5</v>
      </c>
      <c r="N4" s="24" t="s">
        <v>29</v>
      </c>
      <c r="O4" s="24"/>
      <c r="P4" s="24"/>
      <c r="Q4" s="24"/>
      <c r="R4" s="24"/>
    </row>
    <row r="5" spans="2:18" x14ac:dyDescent="0.25">
      <c r="B5" s="21">
        <v>0</v>
      </c>
      <c r="C5" s="22">
        <f>POWER(C$4,$K$3)*($K$5*($K$4+0))*MAX(1,(POWER($K$6,($B5-$K$8)/$K$7))) / $K$5</f>
        <v>2.5</v>
      </c>
      <c r="D5" s="22">
        <f t="shared" ref="D5:G5" si="0">POWER(D$4,$K$3)*($K$5*($K$4+0))*MAX(1,(POWER($K$6,($B5-$K$8)/$K$7))) / $K$5</f>
        <v>8.7055056329612412</v>
      </c>
      <c r="E5" s="22">
        <f t="shared" si="0"/>
        <v>18.061685139605196</v>
      </c>
      <c r="F5" s="22">
        <f t="shared" si="0"/>
        <v>30.31433133020796</v>
      </c>
      <c r="G5" s="22">
        <f t="shared" si="0"/>
        <v>45.298728979855973</v>
      </c>
      <c r="J5" s="20" t="s">
        <v>39</v>
      </c>
      <c r="K5">
        <v>365</v>
      </c>
      <c r="N5" s="24" t="s">
        <v>30</v>
      </c>
      <c r="O5" s="24"/>
      <c r="P5" s="24"/>
      <c r="Q5" s="24"/>
      <c r="R5" s="24"/>
    </row>
    <row r="6" spans="2:18" x14ac:dyDescent="0.25">
      <c r="B6" s="21">
        <v>10</v>
      </c>
      <c r="C6" s="22">
        <f t="shared" ref="C6:G19" si="1">POWER(C$4,$K$3)*($K$5*($K$4+0))*MAX(1,(POWER($K$6,($B6-$K$8)/$K$7))) / $K$5</f>
        <v>2.5</v>
      </c>
      <c r="D6" s="22">
        <f t="shared" si="1"/>
        <v>8.7055056329612412</v>
      </c>
      <c r="E6" s="22">
        <f t="shared" si="1"/>
        <v>18.061685139605196</v>
      </c>
      <c r="F6" s="22">
        <f t="shared" si="1"/>
        <v>30.31433133020796</v>
      </c>
      <c r="G6" s="22">
        <f t="shared" si="1"/>
        <v>45.298728979855973</v>
      </c>
      <c r="J6" s="20" t="s">
        <v>41</v>
      </c>
      <c r="K6">
        <v>1.1299999999999999</v>
      </c>
      <c r="N6" s="24"/>
      <c r="O6" s="24"/>
      <c r="P6" s="24"/>
      <c r="Q6" s="24"/>
      <c r="R6" s="24"/>
    </row>
    <row r="7" spans="2:18" x14ac:dyDescent="0.25">
      <c r="B7" s="21">
        <v>20</v>
      </c>
      <c r="C7" s="22">
        <f t="shared" si="1"/>
        <v>2.5</v>
      </c>
      <c r="D7" s="22">
        <f t="shared" si="1"/>
        <v>8.7055056329612412</v>
      </c>
      <c r="E7" s="22">
        <f t="shared" si="1"/>
        <v>18.061685139605196</v>
      </c>
      <c r="F7" s="22">
        <f t="shared" si="1"/>
        <v>30.31433133020796</v>
      </c>
      <c r="G7" s="22">
        <f t="shared" si="1"/>
        <v>45.298728979855973</v>
      </c>
      <c r="J7" s="20" t="s">
        <v>40</v>
      </c>
      <c r="K7">
        <v>5</v>
      </c>
      <c r="N7" s="24" t="s">
        <v>31</v>
      </c>
      <c r="O7" s="24"/>
      <c r="P7" s="24"/>
      <c r="Q7" s="24"/>
      <c r="R7" s="24"/>
    </row>
    <row r="8" spans="2:18" x14ac:dyDescent="0.25">
      <c r="B8" s="21">
        <v>30</v>
      </c>
      <c r="C8" s="22">
        <f t="shared" si="1"/>
        <v>3.1922499999999991</v>
      </c>
      <c r="D8" s="22">
        <f t="shared" si="1"/>
        <v>11.116060142728207</v>
      </c>
      <c r="E8" s="22">
        <f t="shared" si="1"/>
        <v>23.062965754761869</v>
      </c>
      <c r="F8" s="22">
        <f t="shared" si="1"/>
        <v>38.708369675542535</v>
      </c>
      <c r="G8" s="22">
        <f t="shared" si="1"/>
        <v>57.841947034378073</v>
      </c>
      <c r="J8" s="20" t="s">
        <v>42</v>
      </c>
      <c r="K8">
        <v>20</v>
      </c>
      <c r="N8" s="24" t="s">
        <v>32</v>
      </c>
      <c r="O8" s="24"/>
      <c r="P8" s="24"/>
      <c r="Q8" s="24"/>
      <c r="R8" s="24"/>
    </row>
    <row r="9" spans="2:18" x14ac:dyDescent="0.25">
      <c r="B9" s="21">
        <v>40</v>
      </c>
      <c r="C9" s="22">
        <f t="shared" si="1"/>
        <v>4.0761840249999981</v>
      </c>
      <c r="D9" s="22">
        <f t="shared" si="1"/>
        <v>14.194097196249643</v>
      </c>
      <c r="E9" s="22">
        <f t="shared" si="1"/>
        <v>29.449100972255422</v>
      </c>
      <c r="F9" s="22">
        <f t="shared" si="1"/>
        <v>49.426717238700256</v>
      </c>
      <c r="G9" s="22">
        <f t="shared" si="1"/>
        <v>73.858382168197352</v>
      </c>
      <c r="N9" s="24" t="s">
        <v>33</v>
      </c>
      <c r="O9" s="24"/>
      <c r="P9" s="24"/>
      <c r="Q9" s="24"/>
      <c r="R9" s="24"/>
    </row>
    <row r="10" spans="2:18" x14ac:dyDescent="0.25">
      <c r="B10" s="21">
        <v>50</v>
      </c>
      <c r="C10" s="22">
        <f t="shared" si="1"/>
        <v>5.2048793815224963</v>
      </c>
      <c r="D10" s="22">
        <f t="shared" si="1"/>
        <v>18.124442709891163</v>
      </c>
      <c r="E10" s="22">
        <f t="shared" si="1"/>
        <v>37.603557031472938</v>
      </c>
      <c r="F10" s="22">
        <f t="shared" si="1"/>
        <v>63.112975242096333</v>
      </c>
      <c r="G10" s="22">
        <f t="shared" si="1"/>
        <v>94.309768190571162</v>
      </c>
      <c r="N10" s="24" t="s">
        <v>34</v>
      </c>
      <c r="O10" s="24"/>
      <c r="P10" s="24"/>
      <c r="Q10" s="24"/>
      <c r="R10" s="24"/>
    </row>
    <row r="11" spans="2:18" x14ac:dyDescent="0.25">
      <c r="B11" s="21">
        <v>60</v>
      </c>
      <c r="C11" s="22">
        <f t="shared" si="1"/>
        <v>6.6461104822660744</v>
      </c>
      <c r="D11" s="22">
        <f t="shared" si="1"/>
        <v>23.143100896260023</v>
      </c>
      <c r="E11" s="22">
        <f t="shared" si="1"/>
        <v>48.01598197348779</v>
      </c>
      <c r="F11" s="22">
        <f t="shared" si="1"/>
        <v>80.5889580866328</v>
      </c>
      <c r="G11" s="22">
        <f t="shared" si="1"/>
        <v>120.4241430025403</v>
      </c>
    </row>
    <row r="12" spans="2:18" x14ac:dyDescent="0.25">
      <c r="B12" s="21">
        <v>70</v>
      </c>
      <c r="C12" s="22">
        <f t="shared" si="1"/>
        <v>8.4864184748055482</v>
      </c>
      <c r="D12" s="22">
        <f t="shared" si="1"/>
        <v>29.551425534434419</v>
      </c>
      <c r="E12" s="22">
        <f t="shared" si="1"/>
        <v>61.311607381946537</v>
      </c>
      <c r="F12" s="22">
        <f t="shared" si="1"/>
        <v>102.9040405808214</v>
      </c>
      <c r="G12" s="22">
        <f t="shared" si="1"/>
        <v>153.76958819994368</v>
      </c>
    </row>
    <row r="13" spans="2:18" x14ac:dyDescent="0.25">
      <c r="B13" s="21">
        <v>80</v>
      </c>
      <c r="C13" s="22">
        <f t="shared" si="1"/>
        <v>10.8363077504792</v>
      </c>
      <c r="D13" s="22">
        <f t="shared" si="1"/>
        <v>37.7342152649193</v>
      </c>
      <c r="E13" s="22">
        <f t="shared" si="1"/>
        <v>78.288791466007524</v>
      </c>
      <c r="F13" s="22">
        <f t="shared" si="1"/>
        <v>131.39816941765079</v>
      </c>
      <c r="G13" s="22">
        <f t="shared" si="1"/>
        <v>196.34838717250804</v>
      </c>
    </row>
    <row r="14" spans="2:18" x14ac:dyDescent="0.25">
      <c r="B14" s="21">
        <v>90</v>
      </c>
      <c r="C14" s="22">
        <f t="shared" si="1"/>
        <v>13.836881366586889</v>
      </c>
      <c r="D14" s="22">
        <f t="shared" si="1"/>
        <v>48.182819471775439</v>
      </c>
      <c r="E14" s="22">
        <f t="shared" si="1"/>
        <v>99.966957822944977</v>
      </c>
      <c r="F14" s="22">
        <f t="shared" si="1"/>
        <v>167.78232252939827</v>
      </c>
      <c r="G14" s="22">
        <f t="shared" si="1"/>
        <v>250.71725558057545</v>
      </c>
    </row>
    <row r="15" spans="2:18" x14ac:dyDescent="0.25">
      <c r="B15" s="21">
        <v>100</v>
      </c>
      <c r="C15" s="22">
        <f t="shared" si="1"/>
        <v>17.668313816994797</v>
      </c>
      <c r="D15" s="22">
        <f t="shared" si="1"/>
        <v>61.524642183510053</v>
      </c>
      <c r="E15" s="22">
        <f t="shared" si="1"/>
        <v>127.64780844411843</v>
      </c>
      <c r="F15" s="22">
        <f t="shared" si="1"/>
        <v>214.24124763778863</v>
      </c>
      <c r="G15" s="22">
        <f t="shared" si="1"/>
        <v>320.14086365083676</v>
      </c>
    </row>
    <row r="16" spans="2:18" x14ac:dyDescent="0.25">
      <c r="B16" s="21">
        <v>110</v>
      </c>
      <c r="C16" s="22">
        <f t="shared" si="1"/>
        <v>22.560669912920648</v>
      </c>
      <c r="D16" s="22">
        <f t="shared" si="1"/>
        <v>78.560815604123974</v>
      </c>
      <c r="E16" s="22">
        <f t="shared" si="1"/>
        <v>162.99348660229478</v>
      </c>
      <c r="F16" s="22">
        <f t="shared" si="1"/>
        <v>273.56464910869221</v>
      </c>
      <c r="G16" s="22">
        <f t="shared" si="1"/>
        <v>408.78786879575335</v>
      </c>
    </row>
    <row r="17" spans="2:7" x14ac:dyDescent="0.25">
      <c r="B17" s="21">
        <v>120</v>
      </c>
      <c r="C17" s="22">
        <f t="shared" si="1"/>
        <v>28.807719411808367</v>
      </c>
      <c r="D17" s="22">
        <f t="shared" si="1"/>
        <v>100.31430544490587</v>
      </c>
      <c r="E17" s="22">
        <f t="shared" si="1"/>
        <v>208.12638304247014</v>
      </c>
      <c r="F17" s="22">
        <f t="shared" si="1"/>
        <v>349.31470044688899</v>
      </c>
      <c r="G17" s="22">
        <f t="shared" si="1"/>
        <v>521.98122966529729</v>
      </c>
    </row>
    <row r="18" spans="2:7" x14ac:dyDescent="0.25">
      <c r="B18" s="21">
        <v>130</v>
      </c>
      <c r="C18" s="22">
        <f t="shared" si="1"/>
        <v>36.7845769169381</v>
      </c>
      <c r="D18" s="22">
        <f t="shared" si="1"/>
        <v>128.09133662260027</v>
      </c>
      <c r="E18" s="22">
        <f t="shared" si="1"/>
        <v>265.75657850693005</v>
      </c>
      <c r="F18" s="22">
        <f t="shared" si="1"/>
        <v>446.03994100063244</v>
      </c>
      <c r="G18" s="22">
        <f t="shared" si="1"/>
        <v>666.51783215961791</v>
      </c>
    </row>
    <row r="19" spans="2:7" x14ac:dyDescent="0.25">
      <c r="B19" s="21">
        <v>140</v>
      </c>
      <c r="C19" s="22">
        <f t="shared" si="1"/>
        <v>46.97022626523826</v>
      </c>
      <c r="D19" s="22">
        <f t="shared" si="1"/>
        <v>163.55982773339827</v>
      </c>
      <c r="E19" s="22">
        <f t="shared" si="1"/>
        <v>339.34457509549895</v>
      </c>
      <c r="F19" s="22">
        <f t="shared" si="1"/>
        <v>569.54840066370753</v>
      </c>
      <c r="G19" s="22">
        <f t="shared" si="1"/>
        <v>851.07661988461609</v>
      </c>
    </row>
    <row r="24" spans="2:7" x14ac:dyDescent="0.25">
      <c r="B24" s="23" t="s">
        <v>44</v>
      </c>
    </row>
    <row r="25" spans="2:7" x14ac:dyDescent="0.25">
      <c r="E25" s="11" t="s">
        <v>35</v>
      </c>
    </row>
    <row r="26" spans="2:7" x14ac:dyDescent="0.25">
      <c r="B26" s="18" t="s">
        <v>36</v>
      </c>
      <c r="C26" s="8">
        <v>1</v>
      </c>
      <c r="D26" s="8">
        <v>2</v>
      </c>
      <c r="E26" s="8">
        <v>3</v>
      </c>
      <c r="F26" s="8">
        <v>4</v>
      </c>
      <c r="G26" s="8">
        <v>5</v>
      </c>
    </row>
    <row r="27" spans="2:7" x14ac:dyDescent="0.25">
      <c r="B27" s="21">
        <v>0</v>
      </c>
      <c r="C27" s="22">
        <f t="shared" ref="C27:G41" si="2">POWER(C$4,$K$3)*($K$5*($K$4+1))*MAX(1,(POWER($K$6,($B27-$K$8)/$K$7))) / $K$5</f>
        <v>3.5</v>
      </c>
      <c r="D27" s="22">
        <f t="shared" si="2"/>
        <v>12.187707886145738</v>
      </c>
      <c r="E27" s="22">
        <f t="shared" si="2"/>
        <v>25.286359195447272</v>
      </c>
      <c r="F27" s="22">
        <f t="shared" si="2"/>
        <v>42.44006386229114</v>
      </c>
      <c r="G27" s="22">
        <f t="shared" si="2"/>
        <v>63.418220571798358</v>
      </c>
    </row>
    <row r="28" spans="2:7" x14ac:dyDescent="0.25">
      <c r="B28" s="21">
        <v>10</v>
      </c>
      <c r="C28" s="22">
        <f t="shared" si="2"/>
        <v>3.5</v>
      </c>
      <c r="D28" s="22">
        <f t="shared" si="2"/>
        <v>12.187707886145738</v>
      </c>
      <c r="E28" s="22">
        <f t="shared" si="2"/>
        <v>25.286359195447272</v>
      </c>
      <c r="F28" s="22">
        <f t="shared" si="2"/>
        <v>42.44006386229114</v>
      </c>
      <c r="G28" s="22">
        <f t="shared" si="2"/>
        <v>63.418220571798358</v>
      </c>
    </row>
    <row r="29" spans="2:7" x14ac:dyDescent="0.25">
      <c r="B29" s="21">
        <v>20</v>
      </c>
      <c r="C29" s="22">
        <f t="shared" si="2"/>
        <v>3.5</v>
      </c>
      <c r="D29" s="22">
        <f t="shared" si="2"/>
        <v>12.187707886145738</v>
      </c>
      <c r="E29" s="22">
        <f t="shared" si="2"/>
        <v>25.286359195447272</v>
      </c>
      <c r="F29" s="22">
        <f t="shared" si="2"/>
        <v>42.44006386229114</v>
      </c>
      <c r="G29" s="22">
        <f t="shared" si="2"/>
        <v>63.418220571798358</v>
      </c>
    </row>
    <row r="30" spans="2:7" x14ac:dyDescent="0.25">
      <c r="B30" s="21">
        <v>30</v>
      </c>
      <c r="C30" s="22">
        <f t="shared" si="2"/>
        <v>4.4691499999999991</v>
      </c>
      <c r="D30" s="22">
        <f t="shared" si="2"/>
        <v>15.56248419981949</v>
      </c>
      <c r="E30" s="22">
        <f t="shared" si="2"/>
        <v>32.288152056666611</v>
      </c>
      <c r="F30" s="22">
        <f t="shared" si="2"/>
        <v>54.191717545759545</v>
      </c>
      <c r="G30" s="22">
        <f t="shared" si="2"/>
        <v>80.978725848129301</v>
      </c>
    </row>
    <row r="31" spans="2:7" x14ac:dyDescent="0.25">
      <c r="B31" s="21">
        <v>40</v>
      </c>
      <c r="C31" s="22">
        <f t="shared" si="2"/>
        <v>5.7066576349999965</v>
      </c>
      <c r="D31" s="22">
        <f t="shared" si="2"/>
        <v>19.871736074749503</v>
      </c>
      <c r="E31" s="22">
        <f t="shared" si="2"/>
        <v>41.228741361157589</v>
      </c>
      <c r="F31" s="22">
        <f t="shared" si="2"/>
        <v>69.197404134180346</v>
      </c>
      <c r="G31" s="22">
        <f t="shared" si="2"/>
        <v>103.40173503547628</v>
      </c>
    </row>
    <row r="32" spans="2:7" x14ac:dyDescent="0.25">
      <c r="B32" s="21">
        <v>50</v>
      </c>
      <c r="C32" s="22">
        <f t="shared" si="2"/>
        <v>7.2868311341314937</v>
      </c>
      <c r="D32" s="22">
        <f t="shared" si="2"/>
        <v>25.374219793847633</v>
      </c>
      <c r="E32" s="22">
        <f t="shared" si="2"/>
        <v>52.644979844062107</v>
      </c>
      <c r="F32" s="22">
        <f t="shared" si="2"/>
        <v>88.358165338934867</v>
      </c>
      <c r="G32" s="22">
        <f t="shared" si="2"/>
        <v>132.03367546679962</v>
      </c>
    </row>
    <row r="33" spans="2:7" x14ac:dyDescent="0.25">
      <c r="B33" s="21">
        <v>60</v>
      </c>
      <c r="C33" s="22">
        <f t="shared" si="2"/>
        <v>9.3045546751725041</v>
      </c>
      <c r="D33" s="22">
        <f t="shared" si="2"/>
        <v>32.400341254764037</v>
      </c>
      <c r="E33" s="22">
        <f t="shared" si="2"/>
        <v>67.222374762882893</v>
      </c>
      <c r="F33" s="22">
        <f t="shared" si="2"/>
        <v>112.82454132128592</v>
      </c>
      <c r="G33" s="22">
        <f t="shared" si="2"/>
        <v>168.59380020355641</v>
      </c>
    </row>
    <row r="34" spans="2:7" x14ac:dyDescent="0.25">
      <c r="B34" s="21">
        <v>70</v>
      </c>
      <c r="C34" s="22">
        <f t="shared" si="2"/>
        <v>11.880985864727768</v>
      </c>
      <c r="D34" s="22">
        <f t="shared" si="2"/>
        <v>41.371995748208192</v>
      </c>
      <c r="E34" s="22">
        <f t="shared" si="2"/>
        <v>85.83625033472515</v>
      </c>
      <c r="F34" s="22">
        <f t="shared" si="2"/>
        <v>144.06565681314996</v>
      </c>
      <c r="G34" s="22">
        <f t="shared" si="2"/>
        <v>215.27742347992114</v>
      </c>
    </row>
    <row r="35" spans="2:7" x14ac:dyDescent="0.25">
      <c r="B35" s="21">
        <v>80</v>
      </c>
      <c r="C35" s="22">
        <f t="shared" si="2"/>
        <v>15.170830850670884</v>
      </c>
      <c r="D35" s="22">
        <f t="shared" si="2"/>
        <v>52.82790137088702</v>
      </c>
      <c r="E35" s="22">
        <f t="shared" si="2"/>
        <v>109.6043080524105</v>
      </c>
      <c r="F35" s="22">
        <f t="shared" si="2"/>
        <v>183.95743718471113</v>
      </c>
      <c r="G35" s="22">
        <f t="shared" si="2"/>
        <v>274.88774204151122</v>
      </c>
    </row>
    <row r="36" spans="2:7" x14ac:dyDescent="0.25">
      <c r="B36" s="21">
        <v>90</v>
      </c>
      <c r="C36" s="22">
        <f t="shared" si="2"/>
        <v>19.371633913221643</v>
      </c>
      <c r="D36" s="22">
        <f t="shared" si="2"/>
        <v>67.455947260485615</v>
      </c>
      <c r="E36" s="22">
        <f t="shared" si="2"/>
        <v>139.95374095212296</v>
      </c>
      <c r="F36" s="22">
        <f t="shared" si="2"/>
        <v>234.89525154115753</v>
      </c>
      <c r="G36" s="22">
        <f t="shared" si="2"/>
        <v>351.00415781280554</v>
      </c>
    </row>
    <row r="37" spans="2:7" x14ac:dyDescent="0.25">
      <c r="B37" s="21">
        <v>100</v>
      </c>
      <c r="C37" s="22">
        <f t="shared" si="2"/>
        <v>24.735639343792712</v>
      </c>
      <c r="D37" s="22">
        <f t="shared" si="2"/>
        <v>86.13449905691408</v>
      </c>
      <c r="E37" s="22">
        <f t="shared" si="2"/>
        <v>178.70693182176578</v>
      </c>
      <c r="F37" s="22">
        <f t="shared" si="2"/>
        <v>299.93774669290406</v>
      </c>
      <c r="G37" s="22">
        <f t="shared" si="2"/>
        <v>448.19720911117139</v>
      </c>
    </row>
    <row r="38" spans="2:7" x14ac:dyDescent="0.25">
      <c r="B38" s="21">
        <v>110</v>
      </c>
      <c r="C38" s="22">
        <f t="shared" si="2"/>
        <v>31.584937878088908</v>
      </c>
      <c r="D38" s="22">
        <f t="shared" si="2"/>
        <v>109.98514184577355</v>
      </c>
      <c r="E38" s="22">
        <f t="shared" si="2"/>
        <v>228.19088124321266</v>
      </c>
      <c r="F38" s="22">
        <f t="shared" si="2"/>
        <v>382.99050875216915</v>
      </c>
      <c r="G38" s="22">
        <f t="shared" si="2"/>
        <v>572.30301631405462</v>
      </c>
    </row>
    <row r="39" spans="2:7" x14ac:dyDescent="0.25">
      <c r="B39" s="21">
        <v>120</v>
      </c>
      <c r="C39" s="22">
        <f t="shared" si="2"/>
        <v>40.330807176531721</v>
      </c>
      <c r="D39" s="22">
        <f t="shared" si="2"/>
        <v>140.44002762286823</v>
      </c>
      <c r="E39" s="22">
        <f t="shared" si="2"/>
        <v>291.3769362594582</v>
      </c>
      <c r="F39" s="22">
        <f t="shared" si="2"/>
        <v>489.04058062564462</v>
      </c>
      <c r="G39" s="22">
        <f t="shared" si="2"/>
        <v>730.77372153141607</v>
      </c>
    </row>
    <row r="40" spans="2:7" x14ac:dyDescent="0.25">
      <c r="B40" s="21">
        <v>130</v>
      </c>
      <c r="C40" s="22">
        <f t="shared" si="2"/>
        <v>51.498407683713339</v>
      </c>
      <c r="D40" s="22">
        <f t="shared" si="2"/>
        <v>179.32787127164036</v>
      </c>
      <c r="E40" s="22">
        <f t="shared" si="2"/>
        <v>372.05920990970202</v>
      </c>
      <c r="F40" s="22">
        <f t="shared" si="2"/>
        <v>624.45591740088537</v>
      </c>
      <c r="G40" s="22">
        <f t="shared" si="2"/>
        <v>933.12496502346505</v>
      </c>
    </row>
    <row r="41" spans="2:7" x14ac:dyDescent="0.25">
      <c r="B41" s="21">
        <v>140</v>
      </c>
      <c r="C41" s="22">
        <f t="shared" si="2"/>
        <v>65.758316771333554</v>
      </c>
      <c r="D41" s="22">
        <f t="shared" si="2"/>
        <v>228.98375882675759</v>
      </c>
      <c r="E41" s="22">
        <f t="shared" si="2"/>
        <v>475.0824051336985</v>
      </c>
      <c r="F41" s="22">
        <f t="shared" si="2"/>
        <v>797.36776092919047</v>
      </c>
      <c r="G41" s="22">
        <f t="shared" si="2"/>
        <v>1191.5072678384624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3"/>
  <sheetViews>
    <sheetView workbookViewId="0">
      <selection activeCell="T12" sqref="T12"/>
    </sheetView>
  </sheetViews>
  <sheetFormatPr defaultRowHeight="15" x14ac:dyDescent="0.25"/>
  <cols>
    <col min="2" max="3" width="12" bestFit="1" customWidth="1"/>
  </cols>
  <sheetData>
    <row r="2" spans="2:6" x14ac:dyDescent="0.25">
      <c r="B2" s="12" t="s">
        <v>90</v>
      </c>
      <c r="C2" s="12" t="s">
        <v>91</v>
      </c>
      <c r="E2" s="40" t="s">
        <v>6</v>
      </c>
      <c r="F2" s="40">
        <v>0.9</v>
      </c>
    </row>
    <row r="3" spans="2:6" x14ac:dyDescent="0.25">
      <c r="B3">
        <v>-10</v>
      </c>
      <c r="C3">
        <f>1/(1+EXP(-$B3*$F$2))</f>
        <v>1.2339457598623172E-4</v>
      </c>
    </row>
    <row r="4" spans="2:6" x14ac:dyDescent="0.25">
      <c r="B4">
        <v>-9</v>
      </c>
      <c r="C4">
        <f t="shared" ref="C4:C23" si="0">1/(1+EXP(-B4))</f>
        <v>1.2339457598623172E-4</v>
      </c>
    </row>
    <row r="5" spans="2:6" x14ac:dyDescent="0.25">
      <c r="B5">
        <v>-8</v>
      </c>
      <c r="C5">
        <f t="shared" si="0"/>
        <v>3.3535013046647811E-4</v>
      </c>
    </row>
    <row r="6" spans="2:6" x14ac:dyDescent="0.25">
      <c r="B6">
        <v>-7</v>
      </c>
      <c r="C6">
        <f t="shared" si="0"/>
        <v>9.1105119440064539E-4</v>
      </c>
    </row>
    <row r="7" spans="2:6" x14ac:dyDescent="0.25">
      <c r="B7">
        <v>-6</v>
      </c>
      <c r="C7">
        <f t="shared" si="0"/>
        <v>2.4726231566347743E-3</v>
      </c>
    </row>
    <row r="8" spans="2:6" x14ac:dyDescent="0.25">
      <c r="B8">
        <v>-5</v>
      </c>
      <c r="C8">
        <f t="shared" si="0"/>
        <v>6.6928509242848554E-3</v>
      </c>
    </row>
    <row r="9" spans="2:6" x14ac:dyDescent="0.25">
      <c r="B9">
        <v>-4</v>
      </c>
      <c r="C9">
        <f t="shared" si="0"/>
        <v>1.7986209962091559E-2</v>
      </c>
    </row>
    <row r="10" spans="2:6" x14ac:dyDescent="0.25">
      <c r="B10">
        <v>-3</v>
      </c>
      <c r="C10">
        <f t="shared" si="0"/>
        <v>4.7425873177566781E-2</v>
      </c>
    </row>
    <row r="11" spans="2:6" x14ac:dyDescent="0.25">
      <c r="B11">
        <v>-2</v>
      </c>
      <c r="C11">
        <f t="shared" si="0"/>
        <v>0.11920292202211755</v>
      </c>
    </row>
    <row r="12" spans="2:6" x14ac:dyDescent="0.25">
      <c r="B12">
        <v>-1</v>
      </c>
      <c r="C12">
        <f t="shared" si="0"/>
        <v>0.2689414213699951</v>
      </c>
    </row>
    <row r="13" spans="2:6" x14ac:dyDescent="0.25">
      <c r="B13">
        <v>0</v>
      </c>
      <c r="C13">
        <f t="shared" si="0"/>
        <v>0.5</v>
      </c>
    </row>
    <row r="14" spans="2:6" x14ac:dyDescent="0.25">
      <c r="B14">
        <v>1</v>
      </c>
      <c r="C14">
        <f t="shared" si="0"/>
        <v>0.7310585786300049</v>
      </c>
    </row>
    <row r="15" spans="2:6" x14ac:dyDescent="0.25">
      <c r="B15">
        <v>2</v>
      </c>
      <c r="C15">
        <f t="shared" si="0"/>
        <v>0.88079707797788231</v>
      </c>
    </row>
    <row r="16" spans="2:6" x14ac:dyDescent="0.25">
      <c r="B16">
        <v>3</v>
      </c>
      <c r="C16">
        <f t="shared" si="0"/>
        <v>0.95257412682243336</v>
      </c>
    </row>
    <row r="17" spans="2:3" x14ac:dyDescent="0.25">
      <c r="B17">
        <v>4</v>
      </c>
      <c r="C17">
        <f t="shared" si="0"/>
        <v>0.98201379003790845</v>
      </c>
    </row>
    <row r="18" spans="2:3" x14ac:dyDescent="0.25">
      <c r="B18">
        <v>5</v>
      </c>
      <c r="C18">
        <f t="shared" si="0"/>
        <v>0.99330714907571527</v>
      </c>
    </row>
    <row r="19" spans="2:3" x14ac:dyDescent="0.25">
      <c r="B19">
        <v>6</v>
      </c>
      <c r="C19">
        <f t="shared" si="0"/>
        <v>0.99752737684336534</v>
      </c>
    </row>
    <row r="20" spans="2:3" x14ac:dyDescent="0.25">
      <c r="B20">
        <v>7</v>
      </c>
      <c r="C20">
        <f t="shared" si="0"/>
        <v>0.9990889488055994</v>
      </c>
    </row>
    <row r="21" spans="2:3" x14ac:dyDescent="0.25">
      <c r="B21">
        <v>8</v>
      </c>
      <c r="C21">
        <f t="shared" si="0"/>
        <v>0.99966464986953363</v>
      </c>
    </row>
    <row r="22" spans="2:3" x14ac:dyDescent="0.25">
      <c r="B22">
        <v>9</v>
      </c>
      <c r="C22">
        <f t="shared" si="0"/>
        <v>0.99987660542401369</v>
      </c>
    </row>
    <row r="23" spans="2:3" x14ac:dyDescent="0.25">
      <c r="B23">
        <v>10</v>
      </c>
      <c r="C23">
        <f t="shared" si="0"/>
        <v>0.99995460213129761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2"/>
  <sheetViews>
    <sheetView workbookViewId="0">
      <selection activeCell="D4" sqref="D4"/>
    </sheetView>
  </sheetViews>
  <sheetFormatPr defaultRowHeight="15" x14ac:dyDescent="0.25"/>
  <cols>
    <col min="2" max="2" width="5.7109375" bestFit="1" customWidth="1"/>
    <col min="3" max="4" width="10.140625" bestFit="1" customWidth="1"/>
    <col min="5" max="5" width="9.140625" style="6"/>
    <col min="6" max="6" width="22.28515625" style="16" bestFit="1" customWidth="1"/>
    <col min="7" max="7" width="9.140625" style="17"/>
  </cols>
  <sheetData>
    <row r="2" spans="2:10" x14ac:dyDescent="0.25">
      <c r="B2" s="34" t="s">
        <v>4</v>
      </c>
      <c r="C2" s="8" t="s">
        <v>49</v>
      </c>
      <c r="D2" s="9" t="s">
        <v>50</v>
      </c>
      <c r="F2" s="27" t="s">
        <v>27</v>
      </c>
      <c r="G2" s="28">
        <v>1.6</v>
      </c>
    </row>
    <row r="3" spans="2:10" x14ac:dyDescent="0.25">
      <c r="B3" s="38">
        <v>1</v>
      </c>
      <c r="C3" s="4">
        <v>0</v>
      </c>
      <c r="D3" s="39">
        <v>0</v>
      </c>
      <c r="F3" s="27" t="s">
        <v>28</v>
      </c>
      <c r="G3" s="28">
        <v>4</v>
      </c>
    </row>
    <row r="4" spans="2:10" x14ac:dyDescent="0.25">
      <c r="B4" s="38">
        <v>2</v>
      </c>
      <c r="C4" s="4">
        <f>INT($G$4*((POWER($G$2,$B4-2)*$G$3)-($G$3-1)))</f>
        <v>1000</v>
      </c>
      <c r="D4" s="39">
        <f>ROUND($C4,3-(1+INT(LOG10($C4))))</f>
        <v>1000</v>
      </c>
      <c r="F4" s="27" t="s">
        <v>26</v>
      </c>
      <c r="G4" s="28">
        <v>1000</v>
      </c>
    </row>
    <row r="5" spans="2:10" x14ac:dyDescent="0.25">
      <c r="B5" s="38">
        <v>3</v>
      </c>
      <c r="C5" s="4">
        <f t="shared" ref="C5:C22" si="0">INT($G$4*((POWER($G$2,$B5-2)*$G$3)-($G$3-1)))</f>
        <v>3400</v>
      </c>
      <c r="D5" s="39">
        <f t="shared" ref="D5:D22" si="1">ROUND($C5,3-(1+INT(LOG10($C5))))</f>
        <v>3400</v>
      </c>
    </row>
    <row r="6" spans="2:10" x14ac:dyDescent="0.25">
      <c r="B6" s="38">
        <v>4</v>
      </c>
      <c r="C6" s="4">
        <f t="shared" si="0"/>
        <v>7240</v>
      </c>
      <c r="D6" s="39">
        <f t="shared" si="1"/>
        <v>7240</v>
      </c>
      <c r="J6" s="19"/>
    </row>
    <row r="7" spans="2:10" x14ac:dyDescent="0.25">
      <c r="B7" s="38">
        <v>5</v>
      </c>
      <c r="C7" s="4">
        <f t="shared" si="0"/>
        <v>13384</v>
      </c>
      <c r="D7" s="39">
        <f t="shared" si="1"/>
        <v>13400</v>
      </c>
    </row>
    <row r="8" spans="2:10" x14ac:dyDescent="0.25">
      <c r="B8" s="38">
        <v>6</v>
      </c>
      <c r="C8" s="4">
        <f t="shared" si="0"/>
        <v>23214</v>
      </c>
      <c r="D8" s="39">
        <f t="shared" si="1"/>
        <v>23200</v>
      </c>
    </row>
    <row r="9" spans="2:10" x14ac:dyDescent="0.25">
      <c r="B9" s="38">
        <v>7</v>
      </c>
      <c r="C9" s="4">
        <f t="shared" si="0"/>
        <v>38943</v>
      </c>
      <c r="D9" s="39">
        <f t="shared" si="1"/>
        <v>38900</v>
      </c>
    </row>
    <row r="10" spans="2:10" x14ac:dyDescent="0.25">
      <c r="B10" s="38">
        <v>8</v>
      </c>
      <c r="C10" s="4">
        <f t="shared" si="0"/>
        <v>64108</v>
      </c>
      <c r="D10" s="39">
        <f t="shared" si="1"/>
        <v>64100</v>
      </c>
    </row>
    <row r="11" spans="2:10" x14ac:dyDescent="0.25">
      <c r="B11" s="38">
        <v>9</v>
      </c>
      <c r="C11" s="4">
        <f t="shared" si="0"/>
        <v>104374</v>
      </c>
      <c r="D11" s="39">
        <f t="shared" si="1"/>
        <v>104000</v>
      </c>
    </row>
    <row r="12" spans="2:10" x14ac:dyDescent="0.25">
      <c r="B12" s="38">
        <v>10</v>
      </c>
      <c r="C12" s="4">
        <f t="shared" si="0"/>
        <v>168798</v>
      </c>
      <c r="D12" s="39">
        <f t="shared" si="1"/>
        <v>169000</v>
      </c>
    </row>
    <row r="13" spans="2:10" x14ac:dyDescent="0.25">
      <c r="B13" s="38">
        <v>11</v>
      </c>
      <c r="C13" s="4">
        <f t="shared" si="0"/>
        <v>271877</v>
      </c>
      <c r="D13" s="39">
        <f t="shared" si="1"/>
        <v>272000</v>
      </c>
    </row>
    <row r="14" spans="2:10" x14ac:dyDescent="0.25">
      <c r="B14" s="38">
        <v>12</v>
      </c>
      <c r="C14" s="4">
        <f t="shared" si="0"/>
        <v>436804</v>
      </c>
      <c r="D14" s="39">
        <f t="shared" si="1"/>
        <v>437000</v>
      </c>
    </row>
    <row r="15" spans="2:10" x14ac:dyDescent="0.25">
      <c r="B15" s="38">
        <v>13</v>
      </c>
      <c r="C15" s="4">
        <f t="shared" si="0"/>
        <v>700687</v>
      </c>
      <c r="D15" s="39">
        <f t="shared" si="1"/>
        <v>701000</v>
      </c>
    </row>
    <row r="16" spans="2:10" x14ac:dyDescent="0.25">
      <c r="B16" s="38">
        <v>14</v>
      </c>
      <c r="C16" s="4">
        <f t="shared" si="0"/>
        <v>1122899</v>
      </c>
      <c r="D16" s="39">
        <f t="shared" si="1"/>
        <v>1120000</v>
      </c>
    </row>
    <row r="17" spans="2:4" x14ac:dyDescent="0.25">
      <c r="B17" s="38">
        <v>15</v>
      </c>
      <c r="C17" s="4">
        <f t="shared" si="0"/>
        <v>1798439</v>
      </c>
      <c r="D17" s="39">
        <f t="shared" si="1"/>
        <v>1800000</v>
      </c>
    </row>
    <row r="18" spans="2:4" x14ac:dyDescent="0.25">
      <c r="B18" s="38">
        <v>16</v>
      </c>
      <c r="C18" s="4">
        <f t="shared" si="0"/>
        <v>2879303</v>
      </c>
      <c r="D18" s="39">
        <f t="shared" si="1"/>
        <v>2880000</v>
      </c>
    </row>
    <row r="19" spans="2:4" x14ac:dyDescent="0.25">
      <c r="B19" s="38">
        <v>17</v>
      </c>
      <c r="C19" s="4">
        <f t="shared" si="0"/>
        <v>4608686</v>
      </c>
      <c r="D19" s="39">
        <f t="shared" si="1"/>
        <v>4610000</v>
      </c>
    </row>
    <row r="20" spans="2:4" x14ac:dyDescent="0.25">
      <c r="B20" s="38">
        <v>18</v>
      </c>
      <c r="C20" s="4">
        <f t="shared" si="0"/>
        <v>7375697</v>
      </c>
      <c r="D20" s="39">
        <f t="shared" si="1"/>
        <v>7380000</v>
      </c>
    </row>
    <row r="21" spans="2:4" x14ac:dyDescent="0.25">
      <c r="B21" s="38">
        <v>19</v>
      </c>
      <c r="C21" s="4">
        <f t="shared" si="0"/>
        <v>11802916</v>
      </c>
      <c r="D21" s="39">
        <f t="shared" si="1"/>
        <v>11800000</v>
      </c>
    </row>
    <row r="22" spans="2:4" x14ac:dyDescent="0.25">
      <c r="B22" s="38">
        <v>20</v>
      </c>
      <c r="C22" s="4">
        <f t="shared" si="0"/>
        <v>18886465</v>
      </c>
      <c r="D22" s="39">
        <f t="shared" si="1"/>
        <v>18900000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28"/>
  <sheetViews>
    <sheetView workbookViewId="0">
      <selection activeCell="J3" sqref="J3"/>
    </sheetView>
  </sheetViews>
  <sheetFormatPr defaultRowHeight="15" x14ac:dyDescent="0.25"/>
  <cols>
    <col min="2" max="2" width="5.7109375" bestFit="1" customWidth="1"/>
    <col min="3" max="5" width="12.140625" customWidth="1"/>
  </cols>
  <sheetData>
    <row r="3" spans="2:10" x14ac:dyDescent="0.25">
      <c r="B3" s="37" t="s">
        <v>4</v>
      </c>
      <c r="C3" s="37" t="s">
        <v>61</v>
      </c>
      <c r="D3" s="37" t="s">
        <v>62</v>
      </c>
      <c r="E3" s="37" t="s">
        <v>63</v>
      </c>
      <c r="I3" s="11" t="s">
        <v>7</v>
      </c>
      <c r="J3">
        <v>1.34</v>
      </c>
    </row>
    <row r="4" spans="2:10" x14ac:dyDescent="0.25">
      <c r="B4">
        <v>1</v>
      </c>
      <c r="C4" s="36">
        <f>POWER($J$3,$B4)*$J$4</f>
        <v>4.6900000000000004</v>
      </c>
      <c r="I4" s="11" t="s">
        <v>64</v>
      </c>
      <c r="J4">
        <v>3.5</v>
      </c>
    </row>
    <row r="5" spans="2:10" x14ac:dyDescent="0.25">
      <c r="B5">
        <v>2</v>
      </c>
      <c r="C5" s="36">
        <f t="shared" ref="C5:C28" si="0">POWER($J$3,$B5)*$J$4</f>
        <v>6.2846000000000011</v>
      </c>
      <c r="I5" s="11" t="s">
        <v>65</v>
      </c>
      <c r="J5">
        <v>1.31</v>
      </c>
    </row>
    <row r="6" spans="2:10" x14ac:dyDescent="0.25">
      <c r="B6">
        <v>3</v>
      </c>
      <c r="C6" s="36">
        <f t="shared" si="0"/>
        <v>8.4213640000000023</v>
      </c>
      <c r="I6" s="11" t="s">
        <v>67</v>
      </c>
      <c r="J6">
        <v>16</v>
      </c>
    </row>
    <row r="7" spans="2:10" x14ac:dyDescent="0.25">
      <c r="B7">
        <v>4</v>
      </c>
      <c r="C7" s="36">
        <f t="shared" si="0"/>
        <v>11.284627760000005</v>
      </c>
      <c r="I7" s="11" t="s">
        <v>66</v>
      </c>
      <c r="J7">
        <v>1.31</v>
      </c>
    </row>
    <row r="8" spans="2:10" x14ac:dyDescent="0.25">
      <c r="B8">
        <v>5</v>
      </c>
      <c r="C8" s="36">
        <f t="shared" si="0"/>
        <v>15.121401198400006</v>
      </c>
      <c r="I8" s="11" t="s">
        <v>68</v>
      </c>
      <c r="J8">
        <v>25</v>
      </c>
    </row>
    <row r="9" spans="2:10" x14ac:dyDescent="0.25">
      <c r="B9">
        <v>6</v>
      </c>
      <c r="C9" s="36">
        <f t="shared" si="0"/>
        <v>20.262677605856013</v>
      </c>
    </row>
    <row r="10" spans="2:10" x14ac:dyDescent="0.25">
      <c r="B10">
        <v>7</v>
      </c>
      <c r="C10" s="36">
        <f t="shared" si="0"/>
        <v>27.151987991847054</v>
      </c>
    </row>
    <row r="11" spans="2:10" x14ac:dyDescent="0.25">
      <c r="B11">
        <v>8</v>
      </c>
      <c r="C11" s="36">
        <f t="shared" si="0"/>
        <v>36.383663909075061</v>
      </c>
    </row>
    <row r="12" spans="2:10" x14ac:dyDescent="0.25">
      <c r="B12">
        <v>9</v>
      </c>
      <c r="C12" s="36">
        <f t="shared" si="0"/>
        <v>48.754109638160585</v>
      </c>
    </row>
    <row r="13" spans="2:10" x14ac:dyDescent="0.25">
      <c r="B13">
        <v>10</v>
      </c>
      <c r="C13" s="36">
        <f t="shared" si="0"/>
        <v>65.330506915135189</v>
      </c>
    </row>
    <row r="14" spans="2:10" x14ac:dyDescent="0.25">
      <c r="B14">
        <v>11</v>
      </c>
      <c r="C14" s="36">
        <f t="shared" si="0"/>
        <v>87.542879266281147</v>
      </c>
    </row>
    <row r="15" spans="2:10" x14ac:dyDescent="0.25">
      <c r="B15">
        <v>12</v>
      </c>
      <c r="C15" s="36">
        <f t="shared" si="0"/>
        <v>117.30745821681678</v>
      </c>
      <c r="D15">
        <f t="shared" ref="D15:D28" si="1">ROUND(POWER($J$5,$B15)*$J$6,0)*10</f>
        <v>4090</v>
      </c>
    </row>
    <row r="16" spans="2:10" x14ac:dyDescent="0.25">
      <c r="B16">
        <v>13</v>
      </c>
      <c r="C16" s="36">
        <f t="shared" si="0"/>
        <v>157.1919940105345</v>
      </c>
      <c r="D16">
        <f t="shared" si="1"/>
        <v>5350</v>
      </c>
    </row>
    <row r="17" spans="2:5" x14ac:dyDescent="0.25">
      <c r="B17">
        <v>14</v>
      </c>
      <c r="C17" s="36">
        <f t="shared" si="0"/>
        <v>210.63727197411623</v>
      </c>
      <c r="D17">
        <f t="shared" si="1"/>
        <v>7010</v>
      </c>
    </row>
    <row r="18" spans="2:5" x14ac:dyDescent="0.25">
      <c r="B18">
        <v>15</v>
      </c>
      <c r="C18" s="36">
        <f t="shared" si="0"/>
        <v>282.25394444531571</v>
      </c>
      <c r="D18">
        <f t="shared" si="1"/>
        <v>9190</v>
      </c>
      <c r="E18">
        <f t="shared" ref="E18:E28" si="2">ROUND(POWER($J$7,$B18)*$J$8,0)*10</f>
        <v>14360</v>
      </c>
    </row>
    <row r="19" spans="2:5" x14ac:dyDescent="0.25">
      <c r="B19">
        <v>16</v>
      </c>
      <c r="C19" s="36">
        <f t="shared" si="0"/>
        <v>378.22028555672318</v>
      </c>
      <c r="D19">
        <f t="shared" si="1"/>
        <v>12040</v>
      </c>
      <c r="E19">
        <f t="shared" si="2"/>
        <v>18810</v>
      </c>
    </row>
    <row r="20" spans="2:5" x14ac:dyDescent="0.25">
      <c r="B20">
        <v>17</v>
      </c>
      <c r="C20" s="36">
        <f t="shared" si="0"/>
        <v>506.81518264600902</v>
      </c>
      <c r="D20">
        <f t="shared" si="1"/>
        <v>15770</v>
      </c>
      <c r="E20">
        <f t="shared" si="2"/>
        <v>24630</v>
      </c>
    </row>
    <row r="21" spans="2:5" x14ac:dyDescent="0.25">
      <c r="B21">
        <v>18</v>
      </c>
      <c r="C21" s="36">
        <f t="shared" si="0"/>
        <v>679.13234474565229</v>
      </c>
      <c r="D21">
        <f t="shared" si="1"/>
        <v>20650</v>
      </c>
      <c r="E21">
        <f t="shared" si="2"/>
        <v>32270</v>
      </c>
    </row>
    <row r="22" spans="2:5" x14ac:dyDescent="0.25">
      <c r="B22">
        <v>19</v>
      </c>
      <c r="C22" s="36">
        <f t="shared" si="0"/>
        <v>910.037341959174</v>
      </c>
      <c r="D22">
        <f t="shared" si="1"/>
        <v>27060</v>
      </c>
      <c r="E22">
        <f t="shared" si="2"/>
        <v>42280</v>
      </c>
    </row>
    <row r="23" spans="2:5" x14ac:dyDescent="0.25">
      <c r="B23">
        <v>20</v>
      </c>
      <c r="C23" s="36">
        <f t="shared" si="0"/>
        <v>1219.4500382252934</v>
      </c>
      <c r="D23">
        <f t="shared" si="1"/>
        <v>35440</v>
      </c>
      <c r="E23">
        <f t="shared" si="2"/>
        <v>55380</v>
      </c>
    </row>
    <row r="24" spans="2:5" x14ac:dyDescent="0.25">
      <c r="B24">
        <v>21</v>
      </c>
      <c r="C24" s="36">
        <f t="shared" si="0"/>
        <v>1634.0630512218931</v>
      </c>
      <c r="D24">
        <f t="shared" si="1"/>
        <v>46430</v>
      </c>
      <c r="E24">
        <f t="shared" si="2"/>
        <v>72550</v>
      </c>
    </row>
    <row r="25" spans="2:5" x14ac:dyDescent="0.25">
      <c r="B25">
        <v>22</v>
      </c>
      <c r="C25" s="36">
        <f t="shared" si="0"/>
        <v>2189.6444886373374</v>
      </c>
      <c r="D25">
        <f t="shared" si="1"/>
        <v>60830</v>
      </c>
      <c r="E25">
        <f t="shared" si="2"/>
        <v>95040</v>
      </c>
    </row>
    <row r="26" spans="2:5" x14ac:dyDescent="0.25">
      <c r="B26">
        <v>23</v>
      </c>
      <c r="C26" s="36">
        <f t="shared" si="0"/>
        <v>2934.1236147740319</v>
      </c>
      <c r="D26">
        <f t="shared" si="1"/>
        <v>79680</v>
      </c>
      <c r="E26">
        <f t="shared" si="2"/>
        <v>124500</v>
      </c>
    </row>
    <row r="27" spans="2:5" x14ac:dyDescent="0.25">
      <c r="B27">
        <v>24</v>
      </c>
      <c r="C27" s="36">
        <f t="shared" si="0"/>
        <v>3931.7256437972032</v>
      </c>
      <c r="D27">
        <f t="shared" si="1"/>
        <v>104380</v>
      </c>
      <c r="E27">
        <f t="shared" si="2"/>
        <v>163100</v>
      </c>
    </row>
    <row r="28" spans="2:5" x14ac:dyDescent="0.25">
      <c r="B28">
        <v>25</v>
      </c>
      <c r="C28" s="36">
        <f t="shared" si="0"/>
        <v>5268.5123626882532</v>
      </c>
      <c r="D28">
        <f t="shared" si="1"/>
        <v>136740</v>
      </c>
      <c r="E28">
        <f t="shared" si="2"/>
        <v>213660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15"/>
  <sheetViews>
    <sheetView workbookViewId="0">
      <selection activeCell="H5" sqref="H5"/>
    </sheetView>
  </sheetViews>
  <sheetFormatPr defaultRowHeight="15" x14ac:dyDescent="0.25"/>
  <cols>
    <col min="2" max="2" width="17.28515625" bestFit="1" customWidth="1"/>
  </cols>
  <sheetData>
    <row r="3" spans="2:8" x14ac:dyDescent="0.25">
      <c r="B3" s="12" t="s">
        <v>69</v>
      </c>
      <c r="C3" s="12" t="s">
        <v>70</v>
      </c>
      <c r="D3" s="12" t="s">
        <v>74</v>
      </c>
      <c r="E3" s="12" t="s">
        <v>71</v>
      </c>
      <c r="F3" s="12" t="s">
        <v>72</v>
      </c>
      <c r="G3" s="12" t="s">
        <v>73</v>
      </c>
      <c r="H3" s="12" t="s">
        <v>11</v>
      </c>
    </row>
    <row r="4" spans="2:8" x14ac:dyDescent="0.25">
      <c r="B4" t="s">
        <v>75</v>
      </c>
      <c r="C4">
        <v>4</v>
      </c>
      <c r="D4">
        <v>0</v>
      </c>
      <c r="E4">
        <v>0</v>
      </c>
      <c r="F4">
        <v>1</v>
      </c>
      <c r="G4">
        <f>(C4*2)+(D4*4)+(E4*8)+F4+4</f>
        <v>13</v>
      </c>
      <c r="H4">
        <f>CEILING(SQRT(G4)-3,1)</f>
        <v>1</v>
      </c>
    </row>
    <row r="5" spans="2:8" x14ac:dyDescent="0.25">
      <c r="B5" t="s">
        <v>76</v>
      </c>
      <c r="C5">
        <v>5</v>
      </c>
      <c r="D5">
        <v>1</v>
      </c>
      <c r="E5">
        <v>0</v>
      </c>
      <c r="F5">
        <v>1</v>
      </c>
      <c r="G5">
        <f t="shared" ref="G5:G15" si="0">(C5*2)+(D5*4)+(E5*8)+F5+4</f>
        <v>19</v>
      </c>
      <c r="H5">
        <f t="shared" ref="H5:H15" si="1">CEILING(SQRT(G5)-3,1)</f>
        <v>2</v>
      </c>
    </row>
    <row r="6" spans="2:8" x14ac:dyDescent="0.25">
      <c r="B6" t="s">
        <v>77</v>
      </c>
      <c r="C6">
        <v>6</v>
      </c>
      <c r="D6">
        <v>2</v>
      </c>
      <c r="E6">
        <v>1</v>
      </c>
      <c r="F6">
        <v>1</v>
      </c>
      <c r="G6">
        <f t="shared" si="0"/>
        <v>33</v>
      </c>
      <c r="H6">
        <f t="shared" si="1"/>
        <v>3</v>
      </c>
    </row>
    <row r="7" spans="2:8" x14ac:dyDescent="0.25">
      <c r="B7" t="s">
        <v>78</v>
      </c>
      <c r="C7">
        <v>8</v>
      </c>
      <c r="D7">
        <v>4</v>
      </c>
      <c r="E7">
        <v>2</v>
      </c>
      <c r="F7">
        <v>2</v>
      </c>
      <c r="G7">
        <f t="shared" si="0"/>
        <v>54</v>
      </c>
      <c r="H7">
        <f t="shared" si="1"/>
        <v>5</v>
      </c>
    </row>
    <row r="8" spans="2:8" x14ac:dyDescent="0.25">
      <c r="B8" t="s">
        <v>79</v>
      </c>
      <c r="C8">
        <v>10</v>
      </c>
      <c r="D8">
        <v>5</v>
      </c>
      <c r="E8">
        <v>3</v>
      </c>
      <c r="F8">
        <v>2</v>
      </c>
      <c r="G8">
        <f t="shared" si="0"/>
        <v>70</v>
      </c>
      <c r="H8">
        <f t="shared" si="1"/>
        <v>6</v>
      </c>
    </row>
    <row r="9" spans="2:8" x14ac:dyDescent="0.25">
      <c r="B9" t="s">
        <v>80</v>
      </c>
      <c r="C9">
        <v>4</v>
      </c>
      <c r="D9">
        <v>1</v>
      </c>
      <c r="E9">
        <v>0</v>
      </c>
      <c r="F9">
        <v>2</v>
      </c>
      <c r="G9">
        <f t="shared" si="0"/>
        <v>18</v>
      </c>
      <c r="H9">
        <f t="shared" si="1"/>
        <v>2</v>
      </c>
    </row>
    <row r="10" spans="2:8" x14ac:dyDescent="0.25">
      <c r="B10" t="s">
        <v>81</v>
      </c>
      <c r="C10">
        <v>5</v>
      </c>
      <c r="D10">
        <v>3</v>
      </c>
      <c r="E10">
        <v>1</v>
      </c>
      <c r="F10">
        <v>2</v>
      </c>
      <c r="G10">
        <f t="shared" si="0"/>
        <v>36</v>
      </c>
      <c r="H10">
        <f t="shared" si="1"/>
        <v>3</v>
      </c>
    </row>
    <row r="11" spans="2:8" x14ac:dyDescent="0.25">
      <c r="B11" t="s">
        <v>82</v>
      </c>
      <c r="C11">
        <v>6</v>
      </c>
      <c r="D11">
        <v>3</v>
      </c>
      <c r="E11">
        <v>1</v>
      </c>
      <c r="F11">
        <v>3</v>
      </c>
      <c r="G11">
        <f t="shared" si="0"/>
        <v>39</v>
      </c>
      <c r="H11">
        <f t="shared" si="1"/>
        <v>4</v>
      </c>
    </row>
    <row r="12" spans="2:8" x14ac:dyDescent="0.25">
      <c r="B12" t="s">
        <v>83</v>
      </c>
      <c r="C12">
        <v>6</v>
      </c>
      <c r="D12">
        <v>4</v>
      </c>
      <c r="E12">
        <v>1</v>
      </c>
      <c r="F12">
        <v>4</v>
      </c>
      <c r="G12">
        <f t="shared" si="0"/>
        <v>44</v>
      </c>
      <c r="H12">
        <f t="shared" si="1"/>
        <v>4</v>
      </c>
    </row>
    <row r="13" spans="2:8" x14ac:dyDescent="0.25">
      <c r="B13" t="s">
        <v>84</v>
      </c>
      <c r="C13">
        <v>4</v>
      </c>
      <c r="D13">
        <v>2</v>
      </c>
      <c r="E13">
        <v>0</v>
      </c>
      <c r="F13">
        <v>1</v>
      </c>
      <c r="G13">
        <f t="shared" si="0"/>
        <v>21</v>
      </c>
      <c r="H13">
        <f t="shared" si="1"/>
        <v>2</v>
      </c>
    </row>
    <row r="14" spans="2:8" x14ac:dyDescent="0.25">
      <c r="B14" t="s">
        <v>85</v>
      </c>
      <c r="C14">
        <v>5</v>
      </c>
      <c r="D14">
        <v>2</v>
      </c>
      <c r="E14">
        <v>0</v>
      </c>
      <c r="F14">
        <v>2</v>
      </c>
      <c r="G14">
        <f t="shared" si="0"/>
        <v>24</v>
      </c>
      <c r="H14">
        <f t="shared" si="1"/>
        <v>2</v>
      </c>
    </row>
    <row r="15" spans="2:8" x14ac:dyDescent="0.25">
      <c r="B15" t="s">
        <v>86</v>
      </c>
      <c r="C15">
        <v>8</v>
      </c>
      <c r="D15">
        <v>5</v>
      </c>
      <c r="E15">
        <v>2</v>
      </c>
      <c r="F15">
        <v>2</v>
      </c>
      <c r="G15">
        <f t="shared" si="0"/>
        <v>58</v>
      </c>
      <c r="H15">
        <f t="shared" si="1"/>
        <v>5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5"/>
  <sheetViews>
    <sheetView workbookViewId="0">
      <selection activeCell="H28" sqref="H28"/>
    </sheetView>
  </sheetViews>
  <sheetFormatPr defaultRowHeight="15" x14ac:dyDescent="0.25"/>
  <cols>
    <col min="2" max="2" width="10.42578125" customWidth="1"/>
  </cols>
  <sheetData>
    <row r="2" spans="2:5" x14ac:dyDescent="0.25">
      <c r="B2" s="11" t="s">
        <v>13</v>
      </c>
      <c r="C2" s="11">
        <v>1.5</v>
      </c>
    </row>
    <row r="3" spans="2:5" x14ac:dyDescent="0.25">
      <c r="B3" s="11" t="s">
        <v>7</v>
      </c>
      <c r="C3" s="11">
        <v>12</v>
      </c>
    </row>
    <row r="4" spans="2:5" x14ac:dyDescent="0.25">
      <c r="B4" s="11" t="s">
        <v>6</v>
      </c>
      <c r="C4" s="11">
        <v>12</v>
      </c>
    </row>
    <row r="5" spans="2:5" x14ac:dyDescent="0.25">
      <c r="B5" s="11" t="s">
        <v>15</v>
      </c>
      <c r="C5" s="11">
        <v>3</v>
      </c>
    </row>
    <row r="6" spans="2:5" x14ac:dyDescent="0.25">
      <c r="B6" s="11" t="s">
        <v>16</v>
      </c>
      <c r="C6" s="11">
        <v>3</v>
      </c>
    </row>
    <row r="9" spans="2:5" x14ac:dyDescent="0.25">
      <c r="B9" s="8" t="s">
        <v>11</v>
      </c>
      <c r="C9" s="8" t="s">
        <v>6</v>
      </c>
      <c r="D9" s="8" t="s">
        <v>12</v>
      </c>
      <c r="E9" s="8" t="s">
        <v>14</v>
      </c>
    </row>
    <row r="10" spans="2:5" x14ac:dyDescent="0.25">
      <c r="B10">
        <v>1</v>
      </c>
      <c r="C10">
        <f>POWER($C$2,$B10-1)</f>
        <v>1</v>
      </c>
      <c r="D10">
        <f>INT($C$3+($C$4*$C10))</f>
        <v>24</v>
      </c>
      <c r="E10">
        <f>INT($D10+$C$6+($C$5*$B10)-1)</f>
        <v>29</v>
      </c>
    </row>
    <row r="11" spans="2:5" x14ac:dyDescent="0.25">
      <c r="B11">
        <v>2</v>
      </c>
      <c r="C11">
        <f t="shared" ref="C11:C15" si="0">POWER($C$2,$B11-1)</f>
        <v>1.5</v>
      </c>
      <c r="D11">
        <f t="shared" ref="D11:D15" si="1">INT($C$3+($C$4*$C11))</f>
        <v>30</v>
      </c>
      <c r="E11">
        <f t="shared" ref="E11:E15" si="2">INT($D11+$C$6+($C$5*$B11)-1)</f>
        <v>38</v>
      </c>
    </row>
    <row r="12" spans="2:5" x14ac:dyDescent="0.25">
      <c r="B12">
        <v>3</v>
      </c>
      <c r="C12">
        <f t="shared" si="0"/>
        <v>2.25</v>
      </c>
      <c r="D12">
        <f t="shared" si="1"/>
        <v>39</v>
      </c>
      <c r="E12">
        <f t="shared" si="2"/>
        <v>50</v>
      </c>
    </row>
    <row r="13" spans="2:5" x14ac:dyDescent="0.25">
      <c r="B13">
        <v>4</v>
      </c>
      <c r="C13">
        <f t="shared" si="0"/>
        <v>3.375</v>
      </c>
      <c r="D13">
        <f t="shared" si="1"/>
        <v>52</v>
      </c>
      <c r="E13">
        <f t="shared" si="2"/>
        <v>66</v>
      </c>
    </row>
    <row r="14" spans="2:5" x14ac:dyDescent="0.25">
      <c r="B14">
        <v>5</v>
      </c>
      <c r="C14">
        <f t="shared" si="0"/>
        <v>5.0625</v>
      </c>
      <c r="D14">
        <f t="shared" si="1"/>
        <v>72</v>
      </c>
      <c r="E14">
        <f t="shared" si="2"/>
        <v>89</v>
      </c>
    </row>
    <row r="15" spans="2:5" x14ac:dyDescent="0.25">
      <c r="B15">
        <v>6</v>
      </c>
      <c r="C15">
        <f t="shared" si="0"/>
        <v>7.59375</v>
      </c>
      <c r="D15">
        <f t="shared" si="1"/>
        <v>103</v>
      </c>
      <c r="E15">
        <f t="shared" si="2"/>
        <v>123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8"/>
  <sheetViews>
    <sheetView workbookViewId="0">
      <selection activeCell="F5" sqref="F5"/>
    </sheetView>
  </sheetViews>
  <sheetFormatPr defaultRowHeight="15" x14ac:dyDescent="0.25"/>
  <sheetData>
    <row r="2" spans="2:6" x14ac:dyDescent="0.25">
      <c r="B2" s="2" t="s">
        <v>51</v>
      </c>
      <c r="C2" s="1" t="s">
        <v>52</v>
      </c>
    </row>
    <row r="3" spans="2:6" x14ac:dyDescent="0.25">
      <c r="B3" s="3">
        <v>1</v>
      </c>
      <c r="C3" s="4">
        <f>POWER(B3,$F$3)*$F$4+$F$5</f>
        <v>6.9</v>
      </c>
      <c r="E3" t="s">
        <v>13</v>
      </c>
      <c r="F3">
        <v>1.5</v>
      </c>
    </row>
    <row r="4" spans="2:6" x14ac:dyDescent="0.25">
      <c r="B4" s="3">
        <v>2</v>
      </c>
      <c r="C4" s="4">
        <f t="shared" ref="C4:C27" si="0">POWER(B4,$F$3)*$F$4+$F$5</f>
        <v>8.5455844122715714</v>
      </c>
      <c r="E4" t="s">
        <v>6</v>
      </c>
      <c r="F4">
        <v>0.9</v>
      </c>
    </row>
    <row r="5" spans="2:6" x14ac:dyDescent="0.25">
      <c r="B5" s="3">
        <v>3</v>
      </c>
      <c r="C5" s="4">
        <f t="shared" si="0"/>
        <v>10.676537180435968</v>
      </c>
      <c r="E5" t="s">
        <v>7</v>
      </c>
      <c r="F5">
        <v>6</v>
      </c>
    </row>
    <row r="6" spans="2:6" x14ac:dyDescent="0.25">
      <c r="B6" s="3">
        <v>4</v>
      </c>
      <c r="C6" s="4">
        <f t="shared" si="0"/>
        <v>13.2</v>
      </c>
    </row>
    <row r="7" spans="2:6" x14ac:dyDescent="0.25">
      <c r="B7" s="3">
        <v>5</v>
      </c>
      <c r="C7" s="4">
        <f t="shared" si="0"/>
        <v>16.062305898749052</v>
      </c>
    </row>
    <row r="8" spans="2:6" x14ac:dyDescent="0.25">
      <c r="B8" s="3">
        <v>6</v>
      </c>
      <c r="C8" s="4">
        <f t="shared" si="0"/>
        <v>19.227244611029164</v>
      </c>
    </row>
    <row r="9" spans="2:6" x14ac:dyDescent="0.25">
      <c r="B9" s="3">
        <v>7</v>
      </c>
      <c r="C9" s="4">
        <f t="shared" si="0"/>
        <v>22.668233259706916</v>
      </c>
    </row>
    <row r="10" spans="2:6" x14ac:dyDescent="0.25">
      <c r="B10" s="3">
        <v>8</v>
      </c>
      <c r="C10" s="4">
        <f t="shared" si="0"/>
        <v>26.364675298172557</v>
      </c>
    </row>
    <row r="11" spans="2:6" x14ac:dyDescent="0.25">
      <c r="B11" s="3">
        <v>9</v>
      </c>
      <c r="C11" s="4">
        <f t="shared" si="0"/>
        <v>30.3</v>
      </c>
    </row>
    <row r="12" spans="2:6" x14ac:dyDescent="0.25">
      <c r="B12" s="3">
        <v>10</v>
      </c>
      <c r="C12" s="4">
        <f t="shared" si="0"/>
        <v>34.460498941515425</v>
      </c>
    </row>
    <row r="13" spans="2:6" x14ac:dyDescent="0.25">
      <c r="B13" s="3">
        <v>11</v>
      </c>
      <c r="C13" s="4">
        <f t="shared" si="0"/>
        <v>38.834585424518465</v>
      </c>
    </row>
    <row r="14" spans="2:6" x14ac:dyDescent="0.25">
      <c r="B14" s="3">
        <v>12</v>
      </c>
      <c r="C14" s="4">
        <f t="shared" si="0"/>
        <v>43.412297443487766</v>
      </c>
    </row>
    <row r="15" spans="2:6" x14ac:dyDescent="0.25">
      <c r="B15" s="3">
        <v>13</v>
      </c>
      <c r="C15" s="4">
        <f t="shared" si="0"/>
        <v>48.184949922928681</v>
      </c>
    </row>
    <row r="16" spans="2:6" x14ac:dyDescent="0.25">
      <c r="B16" s="3">
        <v>14</v>
      </c>
      <c r="C16" s="4">
        <f t="shared" si="0"/>
        <v>53.144883073351636</v>
      </c>
    </row>
    <row r="17" spans="2:3" x14ac:dyDescent="0.25">
      <c r="B17" s="3">
        <v>15</v>
      </c>
      <c r="C17" s="4">
        <f t="shared" si="0"/>
        <v>58.285275173800116</v>
      </c>
    </row>
    <row r="18" spans="2:3" x14ac:dyDescent="0.25">
      <c r="B18" s="3">
        <v>16</v>
      </c>
      <c r="C18" s="4">
        <f t="shared" si="0"/>
        <v>63.59999999999998</v>
      </c>
    </row>
    <row r="19" spans="2:3" x14ac:dyDescent="0.25">
      <c r="B19" s="3">
        <v>17</v>
      </c>
      <c r="C19" s="4">
        <f t="shared" si="0"/>
        <v>69.083516071950243</v>
      </c>
    </row>
    <row r="20" spans="2:3" x14ac:dyDescent="0.25">
      <c r="B20" s="3">
        <v>18</v>
      </c>
      <c r="C20" s="4">
        <f t="shared" si="0"/>
        <v>74.730779131332369</v>
      </c>
    </row>
    <row r="21" spans="2:3" x14ac:dyDescent="0.25">
      <c r="B21" s="3">
        <v>19</v>
      </c>
      <c r="C21" s="4">
        <f t="shared" si="0"/>
        <v>80.537171934545498</v>
      </c>
    </row>
    <row r="22" spans="2:3" x14ac:dyDescent="0.25">
      <c r="B22" s="3">
        <v>20</v>
      </c>
      <c r="C22" s="4">
        <f t="shared" si="0"/>
        <v>86.498447189992433</v>
      </c>
    </row>
    <row r="23" spans="2:3" x14ac:dyDescent="0.25">
      <c r="B23" s="3">
        <v>22</v>
      </c>
      <c r="C23" s="4">
        <f t="shared" si="0"/>
        <v>98.870232044503936</v>
      </c>
    </row>
    <row r="24" spans="2:3" x14ac:dyDescent="0.25">
      <c r="B24" s="3">
        <v>24</v>
      </c>
      <c r="C24" s="4">
        <f t="shared" si="0"/>
        <v>111.81795688823334</v>
      </c>
    </row>
    <row r="25" spans="2:3" x14ac:dyDescent="0.25">
      <c r="B25" s="3">
        <v>26</v>
      </c>
      <c r="C25" s="4">
        <f t="shared" si="0"/>
        <v>125.31705661807122</v>
      </c>
    </row>
    <row r="26" spans="2:3" x14ac:dyDescent="0.25">
      <c r="B26" s="3">
        <v>28</v>
      </c>
      <c r="C26" s="4">
        <f t="shared" si="0"/>
        <v>139.3458660776553</v>
      </c>
    </row>
    <row r="27" spans="2:3" x14ac:dyDescent="0.25">
      <c r="B27" s="3">
        <v>30</v>
      </c>
      <c r="C27" s="4">
        <f t="shared" si="0"/>
        <v>153.88509052639483</v>
      </c>
    </row>
    <row r="28" spans="2:3" x14ac:dyDescent="0.25">
      <c r="B28" s="6"/>
      <c r="C28" s="29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7"/>
  <sheetViews>
    <sheetView workbookViewId="0">
      <selection activeCell="K8" sqref="K8"/>
    </sheetView>
  </sheetViews>
  <sheetFormatPr defaultRowHeight="15" x14ac:dyDescent="0.25"/>
  <cols>
    <col min="3" max="3" width="9.5703125" bestFit="1" customWidth="1"/>
  </cols>
  <sheetData>
    <row r="1" spans="2:8" x14ac:dyDescent="0.25">
      <c r="B1" s="12"/>
      <c r="C1" s="12"/>
    </row>
    <row r="2" spans="2:8" x14ac:dyDescent="0.25">
      <c r="B2" s="18" t="s">
        <v>54</v>
      </c>
      <c r="C2" s="10" t="s">
        <v>55</v>
      </c>
      <c r="D2" s="8" t="s">
        <v>58</v>
      </c>
      <c r="G2" s="34" t="s">
        <v>56</v>
      </c>
      <c r="H2" s="33" t="s">
        <v>57</v>
      </c>
    </row>
    <row r="3" spans="2:8" x14ac:dyDescent="0.25">
      <c r="B3" s="3">
        <v>0</v>
      </c>
      <c r="C3" s="32">
        <f t="shared" ref="C3:C27" si="0">100*POWER($G$3,B3/$G$4)</f>
        <v>100</v>
      </c>
      <c r="D3">
        <f>100*POWER($H$3,POWER(B3/$H$4,$H$5))</f>
        <v>100</v>
      </c>
      <c r="F3" s="30" t="s">
        <v>7</v>
      </c>
      <c r="G3" s="15">
        <v>0.5</v>
      </c>
      <c r="H3" s="15">
        <v>0.4</v>
      </c>
    </row>
    <row r="4" spans="2:8" x14ac:dyDescent="0.25">
      <c r="B4" s="3">
        <v>1</v>
      </c>
      <c r="C4" s="32">
        <f t="shared" si="0"/>
        <v>97.715996843424591</v>
      </c>
      <c r="D4">
        <f t="shared" ref="D4:D27" si="1">100*POWER($H$3,POWER(B4/$H$4,$H$5))</f>
        <v>97.064458573273242</v>
      </c>
      <c r="F4" s="31" t="s">
        <v>53</v>
      </c>
      <c r="G4" s="15">
        <v>30</v>
      </c>
      <c r="H4" s="15">
        <v>45</v>
      </c>
    </row>
    <row r="5" spans="2:8" x14ac:dyDescent="0.25">
      <c r="B5" s="3">
        <v>2</v>
      </c>
      <c r="C5" s="32">
        <f t="shared" si="0"/>
        <v>95.484160391041655</v>
      </c>
      <c r="D5">
        <f t="shared" si="1"/>
        <v>94.591812522665393</v>
      </c>
      <c r="F5" s="35" t="s">
        <v>59</v>
      </c>
      <c r="G5" s="15" t="s">
        <v>60</v>
      </c>
      <c r="H5" s="15">
        <v>0.9</v>
      </c>
    </row>
    <row r="6" spans="2:8" x14ac:dyDescent="0.25">
      <c r="B6" s="3">
        <v>4</v>
      </c>
      <c r="C6" s="32">
        <f t="shared" si="0"/>
        <v>91.172248855821678</v>
      </c>
      <c r="D6">
        <f t="shared" si="1"/>
        <v>90.144892671268622</v>
      </c>
    </row>
    <row r="7" spans="2:8" x14ac:dyDescent="0.25">
      <c r="B7" s="3">
        <v>6</v>
      </c>
      <c r="C7" s="32">
        <f t="shared" si="0"/>
        <v>87.055056329612412</v>
      </c>
      <c r="D7">
        <f t="shared" si="1"/>
        <v>86.118675990610768</v>
      </c>
    </row>
    <row r="8" spans="2:8" x14ac:dyDescent="0.25">
      <c r="B8" s="3">
        <v>8</v>
      </c>
      <c r="C8" s="32">
        <f t="shared" si="0"/>
        <v>83.123789614278778</v>
      </c>
      <c r="D8">
        <f t="shared" si="1"/>
        <v>82.3980943939046</v>
      </c>
    </row>
    <row r="9" spans="2:8" x14ac:dyDescent="0.25">
      <c r="B9" s="3">
        <v>10</v>
      </c>
      <c r="C9" s="32">
        <f t="shared" si="0"/>
        <v>79.370052598409984</v>
      </c>
      <c r="D9">
        <f t="shared" si="1"/>
        <v>78.925220537571477</v>
      </c>
    </row>
    <row r="10" spans="2:8" x14ac:dyDescent="0.25">
      <c r="B10" s="3">
        <v>15</v>
      </c>
      <c r="C10" s="32">
        <f t="shared" si="0"/>
        <v>70.710678118654755</v>
      </c>
      <c r="D10">
        <f t="shared" si="1"/>
        <v>71.113160110456874</v>
      </c>
    </row>
    <row r="11" spans="2:8" x14ac:dyDescent="0.25">
      <c r="B11" s="3">
        <v>20</v>
      </c>
      <c r="C11" s="32">
        <f t="shared" si="0"/>
        <v>62.996052494743658</v>
      </c>
      <c r="D11">
        <f t="shared" si="1"/>
        <v>64.29806574927926</v>
      </c>
    </row>
    <row r="12" spans="2:8" x14ac:dyDescent="0.25">
      <c r="B12" s="3">
        <v>25</v>
      </c>
      <c r="C12" s="32">
        <f t="shared" si="0"/>
        <v>56.123102415468651</v>
      </c>
      <c r="D12">
        <f t="shared" si="1"/>
        <v>58.282485186967683</v>
      </c>
    </row>
    <row r="13" spans="2:8" x14ac:dyDescent="0.25">
      <c r="B13" s="3">
        <v>30</v>
      </c>
      <c r="C13" s="32">
        <f t="shared" si="0"/>
        <v>50</v>
      </c>
      <c r="D13">
        <f t="shared" si="1"/>
        <v>52.933290315596146</v>
      </c>
    </row>
    <row r="14" spans="2:8" x14ac:dyDescent="0.25">
      <c r="B14" s="3">
        <v>35</v>
      </c>
      <c r="C14" s="32">
        <f t="shared" si="0"/>
        <v>44.544935907016963</v>
      </c>
      <c r="D14">
        <f t="shared" si="1"/>
        <v>48.151978235305769</v>
      </c>
    </row>
    <row r="15" spans="2:8" x14ac:dyDescent="0.25">
      <c r="B15" s="3">
        <v>40</v>
      </c>
      <c r="C15" s="32">
        <f t="shared" si="0"/>
        <v>39.685026299204992</v>
      </c>
      <c r="D15">
        <f t="shared" si="1"/>
        <v>43.861617315434934</v>
      </c>
    </row>
    <row r="16" spans="2:8" x14ac:dyDescent="0.25">
      <c r="B16" s="3">
        <v>45</v>
      </c>
      <c r="C16" s="32">
        <f t="shared" si="0"/>
        <v>35.355339059327378</v>
      </c>
      <c r="D16">
        <f t="shared" si="1"/>
        <v>40</v>
      </c>
    </row>
    <row r="17" spans="2:4" x14ac:dyDescent="0.25">
      <c r="B17" s="3">
        <v>50</v>
      </c>
      <c r="C17" s="32">
        <f t="shared" si="0"/>
        <v>31.498026247371829</v>
      </c>
      <c r="D17">
        <f t="shared" si="1"/>
        <v>36.51560942092317</v>
      </c>
    </row>
    <row r="18" spans="2:4" x14ac:dyDescent="0.25">
      <c r="B18" s="3">
        <v>60</v>
      </c>
      <c r="C18" s="32">
        <f t="shared" si="0"/>
        <v>25</v>
      </c>
      <c r="D18">
        <f t="shared" si="1"/>
        <v>30.511241564292174</v>
      </c>
    </row>
    <row r="19" spans="2:4" x14ac:dyDescent="0.25">
      <c r="B19" s="3">
        <v>70</v>
      </c>
      <c r="C19" s="32">
        <f t="shared" si="0"/>
        <v>19.842513149602492</v>
      </c>
      <c r="D19">
        <f t="shared" si="1"/>
        <v>25.570371161108223</v>
      </c>
    </row>
    <row r="20" spans="2:4" x14ac:dyDescent="0.25">
      <c r="B20" s="3">
        <v>80</v>
      </c>
      <c r="C20" s="32">
        <f t="shared" si="0"/>
        <v>15.749013123685918</v>
      </c>
      <c r="D20">
        <f t="shared" si="1"/>
        <v>21.48356373280761</v>
      </c>
    </row>
    <row r="21" spans="2:4" x14ac:dyDescent="0.25">
      <c r="B21" s="3">
        <v>90</v>
      </c>
      <c r="C21" s="32">
        <f t="shared" si="0"/>
        <v>12.5</v>
      </c>
      <c r="D21">
        <f t="shared" si="1"/>
        <v>18.089130275866257</v>
      </c>
    </row>
    <row r="22" spans="2:4" x14ac:dyDescent="0.25">
      <c r="B22" s="3">
        <v>100</v>
      </c>
      <c r="C22" s="32">
        <f t="shared" si="0"/>
        <v>9.921256574801248</v>
      </c>
      <c r="D22">
        <f t="shared" si="1"/>
        <v>15.260055429207236</v>
      </c>
    </row>
    <row r="23" spans="2:4" x14ac:dyDescent="0.25">
      <c r="B23" s="3">
        <v>120</v>
      </c>
      <c r="C23" s="32">
        <f t="shared" si="0"/>
        <v>6.25</v>
      </c>
      <c r="D23">
        <f t="shared" si="1"/>
        <v>10.913602200790223</v>
      </c>
    </row>
    <row r="24" spans="2:4" x14ac:dyDescent="0.25">
      <c r="B24" s="3">
        <v>140</v>
      </c>
      <c r="C24" s="32">
        <f t="shared" si="0"/>
        <v>3.9372532809214773</v>
      </c>
      <c r="D24">
        <f t="shared" si="1"/>
        <v>7.8487089083892334</v>
      </c>
    </row>
    <row r="25" spans="2:4" x14ac:dyDescent="0.25">
      <c r="B25" s="3">
        <v>160</v>
      </c>
      <c r="C25" s="32">
        <f t="shared" si="0"/>
        <v>2.480314143700312</v>
      </c>
      <c r="D25">
        <f t="shared" si="1"/>
        <v>5.6710872889019068</v>
      </c>
    </row>
    <row r="26" spans="2:4" x14ac:dyDescent="0.25">
      <c r="B26" s="3">
        <v>180</v>
      </c>
      <c r="C26" s="32">
        <f t="shared" si="0"/>
        <v>1.5625</v>
      </c>
      <c r="D26">
        <f t="shared" si="1"/>
        <v>4.1142663640113337</v>
      </c>
    </row>
    <row r="27" spans="2:4" x14ac:dyDescent="0.25">
      <c r="B27" s="3">
        <v>200</v>
      </c>
      <c r="C27" s="32">
        <f t="shared" si="0"/>
        <v>0.98431332023036966</v>
      </c>
      <c r="D27">
        <f t="shared" si="1"/>
        <v>2.9954483247075605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"/>
  <sheetViews>
    <sheetView workbookViewId="0">
      <selection activeCell="B1" sqref="B1"/>
    </sheetView>
  </sheetViews>
  <sheetFormatPr defaultRowHeight="15" x14ac:dyDescent="0.25"/>
  <cols>
    <col min="3" max="4" width="0" hidden="1" customWidth="1"/>
    <col min="8" max="9" width="9.140625" hidden="1" customWidth="1"/>
  </cols>
  <sheetData>
    <row r="1" spans="1:10" x14ac:dyDescent="0.25">
      <c r="A1" t="s">
        <v>18</v>
      </c>
    </row>
    <row r="2" spans="1:10" x14ac:dyDescent="0.25">
      <c r="A2" t="s">
        <v>19</v>
      </c>
    </row>
    <row r="5" spans="1:10" x14ac:dyDescent="0.25">
      <c r="B5" s="12" t="s">
        <v>5</v>
      </c>
      <c r="C5" s="12"/>
      <c r="D5" s="12"/>
      <c r="E5" s="12" t="s">
        <v>4</v>
      </c>
      <c r="G5" s="12" t="s">
        <v>5</v>
      </c>
      <c r="H5" s="12"/>
      <c r="I5" s="12"/>
      <c r="J5" s="12" t="s">
        <v>4</v>
      </c>
    </row>
    <row r="6" spans="1:10" x14ac:dyDescent="0.25">
      <c r="B6">
        <v>0</v>
      </c>
      <c r="C6">
        <f>(B6/1000) + 0.25</f>
        <v>0.25</v>
      </c>
      <c r="D6">
        <f>SQRT(C6)-0.5</f>
        <v>0</v>
      </c>
      <c r="E6">
        <f>FLOOR(D6,1)</f>
        <v>0</v>
      </c>
      <c r="G6">
        <f>-B6</f>
        <v>0</v>
      </c>
      <c r="H6">
        <f>(-G6/1000) + 0.25</f>
        <v>0.25</v>
      </c>
      <c r="I6">
        <f>SQRT(H6)-0.5</f>
        <v>0</v>
      </c>
      <c r="J6">
        <v>0</v>
      </c>
    </row>
    <row r="7" spans="1:10" x14ac:dyDescent="0.25">
      <c r="B7">
        <v>200</v>
      </c>
      <c r="C7">
        <f t="shared" ref="C7:C50" si="0">(B7/1000) + 0.25</f>
        <v>0.45</v>
      </c>
      <c r="D7">
        <f t="shared" ref="D7:D50" si="1">SQRT(C7)-0.5</f>
        <v>0.17082039324993692</v>
      </c>
      <c r="E7">
        <f t="shared" ref="E7:E50" si="2">FLOOR(D7,1)</f>
        <v>0</v>
      </c>
      <c r="G7">
        <f t="shared" ref="G7:G39" si="3">-B7</f>
        <v>-200</v>
      </c>
      <c r="H7">
        <f t="shared" ref="H7:H39" si="4">(-G7/1000) + 0.25</f>
        <v>0.45</v>
      </c>
      <c r="I7">
        <f t="shared" ref="I7:I39" si="5">SQRT(H7)-0.5</f>
        <v>0.17082039324993692</v>
      </c>
      <c r="J7">
        <f t="shared" ref="J7:J39" si="6">-FLOOR(I7,1)-1</f>
        <v>-1</v>
      </c>
    </row>
    <row r="8" spans="1:10" x14ac:dyDescent="0.25">
      <c r="B8">
        <v>400</v>
      </c>
      <c r="C8">
        <f t="shared" si="0"/>
        <v>0.65</v>
      </c>
      <c r="D8">
        <f t="shared" si="1"/>
        <v>0.30622577482985502</v>
      </c>
      <c r="E8">
        <f t="shared" si="2"/>
        <v>0</v>
      </c>
      <c r="G8">
        <f t="shared" si="3"/>
        <v>-400</v>
      </c>
      <c r="H8">
        <f t="shared" si="4"/>
        <v>0.65</v>
      </c>
      <c r="I8">
        <f t="shared" si="5"/>
        <v>0.30622577482985502</v>
      </c>
      <c r="J8">
        <f t="shared" si="6"/>
        <v>-1</v>
      </c>
    </row>
    <row r="9" spans="1:10" x14ac:dyDescent="0.25">
      <c r="B9">
        <v>600</v>
      </c>
      <c r="C9">
        <f t="shared" si="0"/>
        <v>0.85</v>
      </c>
      <c r="D9">
        <f t="shared" si="1"/>
        <v>0.42195444572928875</v>
      </c>
      <c r="E9">
        <f t="shared" si="2"/>
        <v>0</v>
      </c>
      <c r="G9">
        <f t="shared" si="3"/>
        <v>-600</v>
      </c>
      <c r="H9">
        <f t="shared" si="4"/>
        <v>0.85</v>
      </c>
      <c r="I9">
        <f t="shared" si="5"/>
        <v>0.42195444572928875</v>
      </c>
      <c r="J9">
        <f t="shared" si="6"/>
        <v>-1</v>
      </c>
    </row>
    <row r="10" spans="1:10" x14ac:dyDescent="0.25">
      <c r="B10">
        <v>800</v>
      </c>
      <c r="C10">
        <f t="shared" si="0"/>
        <v>1.05</v>
      </c>
      <c r="D10">
        <f t="shared" si="1"/>
        <v>0.52469507659595993</v>
      </c>
      <c r="E10">
        <f t="shared" si="2"/>
        <v>0</v>
      </c>
      <c r="G10">
        <f t="shared" si="3"/>
        <v>-800</v>
      </c>
      <c r="H10">
        <f t="shared" si="4"/>
        <v>1.05</v>
      </c>
      <c r="I10">
        <f t="shared" si="5"/>
        <v>0.52469507659595993</v>
      </c>
      <c r="J10">
        <f t="shared" si="6"/>
        <v>-1</v>
      </c>
    </row>
    <row r="11" spans="1:10" x14ac:dyDescent="0.25">
      <c r="B11">
        <v>1000</v>
      </c>
      <c r="C11">
        <f t="shared" si="0"/>
        <v>1.25</v>
      </c>
      <c r="D11">
        <f t="shared" si="1"/>
        <v>0.6180339887498949</v>
      </c>
      <c r="E11">
        <f t="shared" si="2"/>
        <v>0</v>
      </c>
      <c r="G11">
        <f t="shared" si="3"/>
        <v>-1000</v>
      </c>
      <c r="H11">
        <f t="shared" si="4"/>
        <v>1.25</v>
      </c>
      <c r="I11">
        <f t="shared" si="5"/>
        <v>0.6180339887498949</v>
      </c>
      <c r="J11">
        <f t="shared" si="6"/>
        <v>-1</v>
      </c>
    </row>
    <row r="12" spans="1:10" x14ac:dyDescent="0.25">
      <c r="B12">
        <v>1500</v>
      </c>
      <c r="C12">
        <f t="shared" si="0"/>
        <v>1.75</v>
      </c>
      <c r="D12">
        <f t="shared" si="1"/>
        <v>0.82287565553229536</v>
      </c>
      <c r="E12">
        <f t="shared" si="2"/>
        <v>0</v>
      </c>
      <c r="G12">
        <f t="shared" si="3"/>
        <v>-1500</v>
      </c>
      <c r="H12">
        <f t="shared" si="4"/>
        <v>1.75</v>
      </c>
      <c r="I12">
        <f t="shared" si="5"/>
        <v>0.82287565553229536</v>
      </c>
      <c r="J12">
        <f t="shared" si="6"/>
        <v>-1</v>
      </c>
    </row>
    <row r="13" spans="1:10" x14ac:dyDescent="0.25">
      <c r="B13">
        <v>2000</v>
      </c>
      <c r="C13">
        <f t="shared" si="0"/>
        <v>2.25</v>
      </c>
      <c r="D13">
        <f t="shared" si="1"/>
        <v>1</v>
      </c>
      <c r="E13">
        <f t="shared" si="2"/>
        <v>1</v>
      </c>
      <c r="G13">
        <f t="shared" si="3"/>
        <v>-2000</v>
      </c>
      <c r="H13">
        <f t="shared" si="4"/>
        <v>2.25</v>
      </c>
      <c r="I13">
        <f t="shared" si="5"/>
        <v>1</v>
      </c>
      <c r="J13">
        <f t="shared" si="6"/>
        <v>-2</v>
      </c>
    </row>
    <row r="14" spans="1:10" x14ac:dyDescent="0.25">
      <c r="B14">
        <v>2500</v>
      </c>
      <c r="C14">
        <f t="shared" si="0"/>
        <v>2.75</v>
      </c>
      <c r="D14">
        <f t="shared" si="1"/>
        <v>1.1583123951776999</v>
      </c>
      <c r="E14">
        <f t="shared" si="2"/>
        <v>1</v>
      </c>
      <c r="G14">
        <f t="shared" si="3"/>
        <v>-2500</v>
      </c>
      <c r="H14">
        <f t="shared" si="4"/>
        <v>2.75</v>
      </c>
      <c r="I14">
        <f t="shared" si="5"/>
        <v>1.1583123951776999</v>
      </c>
      <c r="J14">
        <f t="shared" si="6"/>
        <v>-2</v>
      </c>
    </row>
    <row r="15" spans="1:10" x14ac:dyDescent="0.25">
      <c r="B15">
        <v>3000</v>
      </c>
      <c r="C15">
        <f t="shared" si="0"/>
        <v>3.25</v>
      </c>
      <c r="D15">
        <f t="shared" si="1"/>
        <v>1.3027756377319946</v>
      </c>
      <c r="E15">
        <f t="shared" si="2"/>
        <v>1</v>
      </c>
      <c r="G15">
        <f t="shared" si="3"/>
        <v>-3000</v>
      </c>
      <c r="H15">
        <f t="shared" si="4"/>
        <v>3.25</v>
      </c>
      <c r="I15">
        <f t="shared" si="5"/>
        <v>1.3027756377319946</v>
      </c>
      <c r="J15">
        <f t="shared" si="6"/>
        <v>-2</v>
      </c>
    </row>
    <row r="16" spans="1:10" x14ac:dyDescent="0.25">
      <c r="B16">
        <v>3500</v>
      </c>
      <c r="C16">
        <f t="shared" si="0"/>
        <v>3.75</v>
      </c>
      <c r="D16">
        <f t="shared" si="1"/>
        <v>1.4364916731037085</v>
      </c>
      <c r="E16">
        <f t="shared" si="2"/>
        <v>1</v>
      </c>
      <c r="G16">
        <f t="shared" si="3"/>
        <v>-3500</v>
      </c>
      <c r="H16">
        <f t="shared" si="4"/>
        <v>3.75</v>
      </c>
      <c r="I16">
        <f t="shared" si="5"/>
        <v>1.4364916731037085</v>
      </c>
      <c r="J16">
        <f t="shared" si="6"/>
        <v>-2</v>
      </c>
    </row>
    <row r="17" spans="2:10" x14ac:dyDescent="0.25">
      <c r="B17">
        <v>4000</v>
      </c>
      <c r="C17">
        <f t="shared" si="0"/>
        <v>4.25</v>
      </c>
      <c r="D17">
        <f t="shared" si="1"/>
        <v>1.5615528128088303</v>
      </c>
      <c r="E17">
        <f t="shared" si="2"/>
        <v>1</v>
      </c>
      <c r="G17">
        <f t="shared" si="3"/>
        <v>-4000</v>
      </c>
      <c r="H17">
        <f t="shared" si="4"/>
        <v>4.25</v>
      </c>
      <c r="I17">
        <f t="shared" si="5"/>
        <v>1.5615528128088303</v>
      </c>
      <c r="J17">
        <f t="shared" si="6"/>
        <v>-2</v>
      </c>
    </row>
    <row r="18" spans="2:10" x14ac:dyDescent="0.25">
      <c r="B18">
        <v>4500</v>
      </c>
      <c r="C18">
        <f t="shared" si="0"/>
        <v>4.75</v>
      </c>
      <c r="D18">
        <f t="shared" si="1"/>
        <v>1.679449471770337</v>
      </c>
      <c r="E18">
        <f t="shared" si="2"/>
        <v>1</v>
      </c>
      <c r="G18">
        <f t="shared" si="3"/>
        <v>-4500</v>
      </c>
      <c r="H18">
        <f t="shared" si="4"/>
        <v>4.75</v>
      </c>
      <c r="I18">
        <f t="shared" si="5"/>
        <v>1.679449471770337</v>
      </c>
      <c r="J18">
        <f t="shared" si="6"/>
        <v>-2</v>
      </c>
    </row>
    <row r="19" spans="2:10" x14ac:dyDescent="0.25">
      <c r="B19">
        <v>5000</v>
      </c>
      <c r="C19">
        <f t="shared" si="0"/>
        <v>5.25</v>
      </c>
      <c r="D19">
        <f t="shared" si="1"/>
        <v>1.7912878474779199</v>
      </c>
      <c r="E19">
        <f t="shared" si="2"/>
        <v>1</v>
      </c>
      <c r="G19">
        <f t="shared" si="3"/>
        <v>-5000</v>
      </c>
      <c r="H19">
        <f t="shared" si="4"/>
        <v>5.25</v>
      </c>
      <c r="I19">
        <f t="shared" si="5"/>
        <v>1.7912878474779199</v>
      </c>
      <c r="J19">
        <f t="shared" si="6"/>
        <v>-2</v>
      </c>
    </row>
    <row r="20" spans="2:10" x14ac:dyDescent="0.25">
      <c r="B20">
        <v>6000</v>
      </c>
      <c r="C20">
        <f t="shared" si="0"/>
        <v>6.25</v>
      </c>
      <c r="D20">
        <f t="shared" si="1"/>
        <v>2</v>
      </c>
      <c r="E20">
        <f t="shared" si="2"/>
        <v>2</v>
      </c>
      <c r="G20">
        <f t="shared" si="3"/>
        <v>-6000</v>
      </c>
      <c r="H20">
        <f t="shared" si="4"/>
        <v>6.25</v>
      </c>
      <c r="I20">
        <f t="shared" si="5"/>
        <v>2</v>
      </c>
      <c r="J20">
        <f t="shared" si="6"/>
        <v>-3</v>
      </c>
    </row>
    <row r="21" spans="2:10" x14ac:dyDescent="0.25">
      <c r="B21">
        <v>7000</v>
      </c>
      <c r="C21">
        <f t="shared" si="0"/>
        <v>7.25</v>
      </c>
      <c r="D21">
        <f t="shared" si="1"/>
        <v>2.1925824035672519</v>
      </c>
      <c r="E21">
        <f t="shared" si="2"/>
        <v>2</v>
      </c>
      <c r="G21">
        <f t="shared" si="3"/>
        <v>-7000</v>
      </c>
      <c r="H21">
        <f t="shared" si="4"/>
        <v>7.25</v>
      </c>
      <c r="I21">
        <f t="shared" si="5"/>
        <v>2.1925824035672519</v>
      </c>
      <c r="J21">
        <f t="shared" si="6"/>
        <v>-3</v>
      </c>
    </row>
    <row r="22" spans="2:10" x14ac:dyDescent="0.25">
      <c r="B22">
        <v>8000</v>
      </c>
      <c r="C22">
        <f t="shared" si="0"/>
        <v>8.25</v>
      </c>
      <c r="D22">
        <f t="shared" si="1"/>
        <v>2.3722813232690143</v>
      </c>
      <c r="E22">
        <f t="shared" si="2"/>
        <v>2</v>
      </c>
      <c r="G22">
        <f t="shared" si="3"/>
        <v>-8000</v>
      </c>
      <c r="H22">
        <f t="shared" si="4"/>
        <v>8.25</v>
      </c>
      <c r="I22">
        <f t="shared" si="5"/>
        <v>2.3722813232690143</v>
      </c>
      <c r="J22">
        <f t="shared" si="6"/>
        <v>-3</v>
      </c>
    </row>
    <row r="23" spans="2:10" x14ac:dyDescent="0.25">
      <c r="B23">
        <v>9000</v>
      </c>
      <c r="C23">
        <f t="shared" si="0"/>
        <v>9.25</v>
      </c>
      <c r="D23">
        <f t="shared" si="1"/>
        <v>2.5413812651491097</v>
      </c>
      <c r="E23">
        <f t="shared" si="2"/>
        <v>2</v>
      </c>
      <c r="G23">
        <f t="shared" si="3"/>
        <v>-9000</v>
      </c>
      <c r="H23">
        <f t="shared" si="4"/>
        <v>9.25</v>
      </c>
      <c r="I23">
        <f t="shared" si="5"/>
        <v>2.5413812651491097</v>
      </c>
      <c r="J23">
        <f t="shared" si="6"/>
        <v>-3</v>
      </c>
    </row>
    <row r="24" spans="2:10" x14ac:dyDescent="0.25">
      <c r="B24">
        <v>10000</v>
      </c>
      <c r="C24">
        <f t="shared" si="0"/>
        <v>10.25</v>
      </c>
      <c r="D24">
        <f t="shared" si="1"/>
        <v>2.7015621187164243</v>
      </c>
      <c r="E24">
        <f t="shared" si="2"/>
        <v>2</v>
      </c>
      <c r="G24">
        <f t="shared" si="3"/>
        <v>-10000</v>
      </c>
      <c r="H24">
        <f t="shared" si="4"/>
        <v>10.25</v>
      </c>
      <c r="I24">
        <f t="shared" si="5"/>
        <v>2.7015621187164243</v>
      </c>
      <c r="J24">
        <f t="shared" si="6"/>
        <v>-3</v>
      </c>
    </row>
    <row r="25" spans="2:10" x14ac:dyDescent="0.25">
      <c r="B25">
        <v>11000</v>
      </c>
      <c r="C25">
        <f t="shared" si="0"/>
        <v>11.25</v>
      </c>
      <c r="D25">
        <f t="shared" si="1"/>
        <v>2.8541019662496847</v>
      </c>
      <c r="E25">
        <f t="shared" si="2"/>
        <v>2</v>
      </c>
      <c r="G25">
        <f t="shared" si="3"/>
        <v>-11000</v>
      </c>
      <c r="H25">
        <f t="shared" si="4"/>
        <v>11.25</v>
      </c>
      <c r="I25">
        <f t="shared" si="5"/>
        <v>2.8541019662496847</v>
      </c>
      <c r="J25">
        <f t="shared" si="6"/>
        <v>-3</v>
      </c>
    </row>
    <row r="26" spans="2:10" x14ac:dyDescent="0.25">
      <c r="B26">
        <v>12000</v>
      </c>
      <c r="C26">
        <f t="shared" si="0"/>
        <v>12.25</v>
      </c>
      <c r="D26">
        <f t="shared" si="1"/>
        <v>3</v>
      </c>
      <c r="E26">
        <f t="shared" si="2"/>
        <v>3</v>
      </c>
      <c r="G26">
        <f t="shared" si="3"/>
        <v>-12000</v>
      </c>
      <c r="H26">
        <f t="shared" si="4"/>
        <v>12.25</v>
      </c>
      <c r="I26">
        <f t="shared" si="5"/>
        <v>3</v>
      </c>
      <c r="J26">
        <f t="shared" si="6"/>
        <v>-4</v>
      </c>
    </row>
    <row r="27" spans="2:10" x14ac:dyDescent="0.25">
      <c r="B27">
        <v>13000</v>
      </c>
      <c r="C27">
        <f t="shared" si="0"/>
        <v>13.25</v>
      </c>
      <c r="D27">
        <f t="shared" si="1"/>
        <v>3.140054944640259</v>
      </c>
      <c r="E27">
        <f t="shared" si="2"/>
        <v>3</v>
      </c>
      <c r="G27">
        <f t="shared" si="3"/>
        <v>-13000</v>
      </c>
      <c r="H27">
        <f t="shared" si="4"/>
        <v>13.25</v>
      </c>
      <c r="I27">
        <f t="shared" si="5"/>
        <v>3.140054944640259</v>
      </c>
      <c r="J27">
        <f t="shared" si="6"/>
        <v>-4</v>
      </c>
    </row>
    <row r="28" spans="2:10" x14ac:dyDescent="0.25">
      <c r="B28">
        <v>14000</v>
      </c>
      <c r="C28">
        <f t="shared" si="0"/>
        <v>14.25</v>
      </c>
      <c r="D28">
        <f t="shared" si="1"/>
        <v>3.2749172176353749</v>
      </c>
      <c r="E28">
        <f t="shared" si="2"/>
        <v>3</v>
      </c>
      <c r="G28">
        <f t="shared" si="3"/>
        <v>-14000</v>
      </c>
      <c r="H28">
        <f t="shared" si="4"/>
        <v>14.25</v>
      </c>
      <c r="I28">
        <f t="shared" si="5"/>
        <v>3.2749172176353749</v>
      </c>
      <c r="J28">
        <f t="shared" si="6"/>
        <v>-4</v>
      </c>
    </row>
    <row r="29" spans="2:10" x14ac:dyDescent="0.25">
      <c r="B29">
        <v>15000</v>
      </c>
      <c r="C29">
        <f t="shared" si="0"/>
        <v>15.25</v>
      </c>
      <c r="D29">
        <f t="shared" si="1"/>
        <v>3.405124837953327</v>
      </c>
      <c r="E29">
        <f t="shared" si="2"/>
        <v>3</v>
      </c>
      <c r="G29">
        <f t="shared" si="3"/>
        <v>-15000</v>
      </c>
      <c r="H29">
        <f t="shared" si="4"/>
        <v>15.25</v>
      </c>
      <c r="I29">
        <f t="shared" si="5"/>
        <v>3.405124837953327</v>
      </c>
      <c r="J29">
        <f t="shared" si="6"/>
        <v>-4</v>
      </c>
    </row>
    <row r="30" spans="2:10" x14ac:dyDescent="0.25">
      <c r="B30">
        <v>16000</v>
      </c>
      <c r="C30">
        <f t="shared" si="0"/>
        <v>16.25</v>
      </c>
      <c r="D30">
        <f t="shared" si="1"/>
        <v>3.5311288741492746</v>
      </c>
      <c r="E30">
        <f t="shared" si="2"/>
        <v>3</v>
      </c>
      <c r="G30">
        <f t="shared" si="3"/>
        <v>-16000</v>
      </c>
      <c r="H30">
        <f t="shared" si="4"/>
        <v>16.25</v>
      </c>
      <c r="I30">
        <f t="shared" si="5"/>
        <v>3.5311288741492746</v>
      </c>
      <c r="J30">
        <f t="shared" si="6"/>
        <v>-4</v>
      </c>
    </row>
    <row r="31" spans="2:10" x14ac:dyDescent="0.25">
      <c r="B31">
        <v>17000</v>
      </c>
      <c r="C31">
        <f t="shared" si="0"/>
        <v>17.25</v>
      </c>
      <c r="D31">
        <f t="shared" si="1"/>
        <v>3.6533119314590374</v>
      </c>
      <c r="E31">
        <f t="shared" si="2"/>
        <v>3</v>
      </c>
      <c r="G31">
        <f t="shared" si="3"/>
        <v>-17000</v>
      </c>
      <c r="H31">
        <f t="shared" si="4"/>
        <v>17.25</v>
      </c>
      <c r="I31">
        <f t="shared" si="5"/>
        <v>3.6533119314590374</v>
      </c>
      <c r="J31">
        <f t="shared" si="6"/>
        <v>-4</v>
      </c>
    </row>
    <row r="32" spans="2:10" x14ac:dyDescent="0.25">
      <c r="B32">
        <v>18000</v>
      </c>
      <c r="C32">
        <f t="shared" si="0"/>
        <v>18.25</v>
      </c>
      <c r="D32">
        <f t="shared" si="1"/>
        <v>3.7720018726587652</v>
      </c>
      <c r="E32">
        <f t="shared" si="2"/>
        <v>3</v>
      </c>
      <c r="G32">
        <f t="shared" si="3"/>
        <v>-18000</v>
      </c>
      <c r="H32">
        <f t="shared" si="4"/>
        <v>18.25</v>
      </c>
      <c r="I32">
        <f t="shared" si="5"/>
        <v>3.7720018726587652</v>
      </c>
      <c r="J32">
        <f t="shared" si="6"/>
        <v>-4</v>
      </c>
    </row>
    <row r="33" spans="2:10" x14ac:dyDescent="0.25">
      <c r="B33">
        <v>19000</v>
      </c>
      <c r="C33">
        <f t="shared" si="0"/>
        <v>19.25</v>
      </c>
      <c r="D33">
        <f t="shared" si="1"/>
        <v>3.8874821936960613</v>
      </c>
      <c r="E33">
        <f t="shared" si="2"/>
        <v>3</v>
      </c>
      <c r="G33">
        <f t="shared" si="3"/>
        <v>-19000</v>
      </c>
      <c r="H33">
        <f t="shared" si="4"/>
        <v>19.25</v>
      </c>
      <c r="I33">
        <f t="shared" si="5"/>
        <v>3.8874821936960613</v>
      </c>
      <c r="J33">
        <f t="shared" si="6"/>
        <v>-4</v>
      </c>
    </row>
    <row r="34" spans="2:10" x14ac:dyDescent="0.25">
      <c r="B34">
        <v>20000</v>
      </c>
      <c r="C34">
        <f t="shared" si="0"/>
        <v>20.25</v>
      </c>
      <c r="D34">
        <f t="shared" si="1"/>
        <v>4</v>
      </c>
      <c r="E34">
        <f t="shared" si="2"/>
        <v>4</v>
      </c>
      <c r="G34">
        <f t="shared" si="3"/>
        <v>-20000</v>
      </c>
      <c r="H34">
        <f t="shared" si="4"/>
        <v>20.25</v>
      </c>
      <c r="I34">
        <f t="shared" si="5"/>
        <v>4</v>
      </c>
      <c r="J34">
        <f t="shared" si="6"/>
        <v>-5</v>
      </c>
    </row>
    <row r="35" spans="2:10" x14ac:dyDescent="0.25">
      <c r="B35">
        <v>21000</v>
      </c>
      <c r="C35">
        <f t="shared" si="0"/>
        <v>21.25</v>
      </c>
      <c r="D35">
        <f t="shared" si="1"/>
        <v>4.1097722286464435</v>
      </c>
      <c r="E35">
        <f t="shared" si="2"/>
        <v>4</v>
      </c>
      <c r="G35">
        <f t="shared" si="3"/>
        <v>-21000</v>
      </c>
      <c r="H35">
        <f t="shared" si="4"/>
        <v>21.25</v>
      </c>
      <c r="I35">
        <f t="shared" si="5"/>
        <v>4.1097722286464435</v>
      </c>
      <c r="J35">
        <f t="shared" si="6"/>
        <v>-5</v>
      </c>
    </row>
    <row r="36" spans="2:10" x14ac:dyDescent="0.25">
      <c r="B36">
        <v>22000</v>
      </c>
      <c r="C36">
        <f t="shared" si="0"/>
        <v>22.25</v>
      </c>
      <c r="D36">
        <f t="shared" si="1"/>
        <v>4.2169905660283016</v>
      </c>
      <c r="E36">
        <f t="shared" si="2"/>
        <v>4</v>
      </c>
      <c r="G36">
        <f t="shared" si="3"/>
        <v>-22000</v>
      </c>
      <c r="H36">
        <f t="shared" si="4"/>
        <v>22.25</v>
      </c>
      <c r="I36">
        <f t="shared" si="5"/>
        <v>4.2169905660283016</v>
      </c>
      <c r="J36">
        <f t="shared" si="6"/>
        <v>-5</v>
      </c>
    </row>
    <row r="37" spans="2:10" x14ac:dyDescent="0.25">
      <c r="B37">
        <v>23000</v>
      </c>
      <c r="C37">
        <f t="shared" si="0"/>
        <v>23.25</v>
      </c>
      <c r="D37">
        <f t="shared" si="1"/>
        <v>4.3218253804964775</v>
      </c>
      <c r="E37">
        <f t="shared" si="2"/>
        <v>4</v>
      </c>
      <c r="G37">
        <f t="shared" si="3"/>
        <v>-23000</v>
      </c>
      <c r="H37">
        <f t="shared" si="4"/>
        <v>23.25</v>
      </c>
      <c r="I37">
        <f t="shared" si="5"/>
        <v>4.3218253804964775</v>
      </c>
      <c r="J37">
        <f t="shared" si="6"/>
        <v>-5</v>
      </c>
    </row>
    <row r="38" spans="2:10" x14ac:dyDescent="0.25">
      <c r="B38">
        <v>24000</v>
      </c>
      <c r="C38">
        <f t="shared" si="0"/>
        <v>24.25</v>
      </c>
      <c r="D38">
        <f t="shared" si="1"/>
        <v>4.424428900898052</v>
      </c>
      <c r="E38">
        <f t="shared" si="2"/>
        <v>4</v>
      </c>
      <c r="G38">
        <f t="shared" si="3"/>
        <v>-24000</v>
      </c>
      <c r="H38">
        <f t="shared" si="4"/>
        <v>24.25</v>
      </c>
      <c r="I38">
        <f t="shared" si="5"/>
        <v>4.424428900898052</v>
      </c>
      <c r="J38">
        <f t="shared" si="6"/>
        <v>-5</v>
      </c>
    </row>
    <row r="39" spans="2:10" x14ac:dyDescent="0.25">
      <c r="B39">
        <v>25000</v>
      </c>
      <c r="C39">
        <f t="shared" si="0"/>
        <v>25.25</v>
      </c>
      <c r="D39">
        <f t="shared" si="1"/>
        <v>4.524937810560445</v>
      </c>
      <c r="E39">
        <f t="shared" si="2"/>
        <v>4</v>
      </c>
      <c r="G39">
        <f t="shared" si="3"/>
        <v>-25000</v>
      </c>
      <c r="H39">
        <f t="shared" si="4"/>
        <v>25.25</v>
      </c>
      <c r="I39">
        <f t="shared" si="5"/>
        <v>4.524937810560445</v>
      </c>
      <c r="J39">
        <f t="shared" si="6"/>
        <v>-5</v>
      </c>
    </row>
    <row r="40" spans="2:10" x14ac:dyDescent="0.25">
      <c r="B40">
        <v>26000</v>
      </c>
      <c r="C40">
        <f t="shared" si="0"/>
        <v>26.25</v>
      </c>
      <c r="D40">
        <f t="shared" si="1"/>
        <v>4.623475382979799</v>
      </c>
      <c r="E40">
        <f t="shared" si="2"/>
        <v>4</v>
      </c>
    </row>
    <row r="41" spans="2:10" x14ac:dyDescent="0.25">
      <c r="B41">
        <v>27000</v>
      </c>
      <c r="C41">
        <f t="shared" si="0"/>
        <v>27.25</v>
      </c>
      <c r="D41">
        <f t="shared" si="1"/>
        <v>4.7201532544552753</v>
      </c>
      <c r="E41">
        <f t="shared" si="2"/>
        <v>4</v>
      </c>
    </row>
    <row r="42" spans="2:10" x14ac:dyDescent="0.25">
      <c r="B42">
        <v>28000</v>
      </c>
      <c r="C42">
        <f t="shared" si="0"/>
        <v>28.25</v>
      </c>
      <c r="D42">
        <f t="shared" si="1"/>
        <v>4.815072906367325</v>
      </c>
      <c r="E42">
        <f t="shared" si="2"/>
        <v>4</v>
      </c>
    </row>
    <row r="43" spans="2:10" x14ac:dyDescent="0.25">
      <c r="B43">
        <v>29000</v>
      </c>
      <c r="C43">
        <f t="shared" si="0"/>
        <v>29.25</v>
      </c>
      <c r="D43">
        <f t="shared" si="1"/>
        <v>4.9083269131959844</v>
      </c>
      <c r="E43">
        <f t="shared" si="2"/>
        <v>4</v>
      </c>
    </row>
    <row r="44" spans="2:10" x14ac:dyDescent="0.25">
      <c r="B44">
        <v>30000</v>
      </c>
      <c r="C44">
        <f t="shared" si="0"/>
        <v>30.25</v>
      </c>
      <c r="D44">
        <f t="shared" si="1"/>
        <v>5</v>
      </c>
      <c r="E44">
        <f t="shared" si="2"/>
        <v>5</v>
      </c>
    </row>
    <row r="45" spans="2:10" x14ac:dyDescent="0.25">
      <c r="B45">
        <v>31000</v>
      </c>
      <c r="C45">
        <f t="shared" si="0"/>
        <v>31.25</v>
      </c>
      <c r="D45">
        <f t="shared" si="1"/>
        <v>5.0901699437494745</v>
      </c>
      <c r="E45">
        <f t="shared" si="2"/>
        <v>5</v>
      </c>
    </row>
    <row r="46" spans="2:10" x14ac:dyDescent="0.25">
      <c r="B46">
        <v>32000</v>
      </c>
      <c r="C46">
        <f t="shared" si="0"/>
        <v>32.25</v>
      </c>
      <c r="D46">
        <f t="shared" si="1"/>
        <v>5.1789083458002736</v>
      </c>
      <c r="E46">
        <f t="shared" si="2"/>
        <v>5</v>
      </c>
    </row>
    <row r="47" spans="2:10" x14ac:dyDescent="0.25">
      <c r="B47">
        <v>33000</v>
      </c>
      <c r="C47">
        <f t="shared" si="0"/>
        <v>33.25</v>
      </c>
      <c r="D47">
        <f t="shared" si="1"/>
        <v>5.2662812973353983</v>
      </c>
      <c r="E47">
        <f t="shared" si="2"/>
        <v>5</v>
      </c>
    </row>
    <row r="48" spans="2:10" x14ac:dyDescent="0.25">
      <c r="B48">
        <v>34000</v>
      </c>
      <c r="C48">
        <f t="shared" si="0"/>
        <v>34.25</v>
      </c>
      <c r="D48">
        <f t="shared" si="1"/>
        <v>5.3523499553598128</v>
      </c>
      <c r="E48">
        <f t="shared" si="2"/>
        <v>5</v>
      </c>
    </row>
    <row r="49" spans="2:5" x14ac:dyDescent="0.25">
      <c r="B49">
        <v>35000</v>
      </c>
      <c r="C49">
        <f t="shared" si="0"/>
        <v>35.25</v>
      </c>
      <c r="D49">
        <f t="shared" si="1"/>
        <v>5.4371710435189584</v>
      </c>
      <c r="E49">
        <f t="shared" si="2"/>
        <v>5</v>
      </c>
    </row>
    <row r="50" spans="2:5" x14ac:dyDescent="0.25">
      <c r="B50">
        <v>40000</v>
      </c>
      <c r="C50">
        <f t="shared" si="0"/>
        <v>40.25</v>
      </c>
      <c r="D50">
        <f t="shared" si="1"/>
        <v>5.8442887702247601</v>
      </c>
      <c r="E50">
        <f t="shared" si="2"/>
        <v>5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2"/>
  <sheetViews>
    <sheetView tabSelected="1" workbookViewId="0">
      <selection activeCell="F5" sqref="F5"/>
    </sheetView>
  </sheetViews>
  <sheetFormatPr defaultRowHeight="15" x14ac:dyDescent="0.25"/>
  <sheetData>
    <row r="2" spans="2:6" x14ac:dyDescent="0.25">
      <c r="B2" s="2" t="s">
        <v>4</v>
      </c>
      <c r="C2" s="1" t="s">
        <v>17</v>
      </c>
    </row>
    <row r="3" spans="2:6" x14ac:dyDescent="0.25">
      <c r="B3" s="3">
        <v>1</v>
      </c>
      <c r="C3" s="4">
        <f t="shared" ref="C3:C22" si="0">$B3*POWER($F$4,$F$5*$B3)*$F$3</f>
        <v>8.0823725227664784</v>
      </c>
      <c r="E3" t="s">
        <v>6</v>
      </c>
      <c r="F3">
        <v>6</v>
      </c>
    </row>
    <row r="4" spans="2:6" x14ac:dyDescent="0.25">
      <c r="B4" s="3">
        <v>2</v>
      </c>
      <c r="C4" s="4">
        <f t="shared" si="0"/>
        <v>21.774915198923519</v>
      </c>
      <c r="E4" t="s">
        <v>7</v>
      </c>
      <c r="F4">
        <v>1.18</v>
      </c>
    </row>
    <row r="5" spans="2:6" x14ac:dyDescent="0.25">
      <c r="B5" s="3">
        <v>3</v>
      </c>
      <c r="C5" s="4">
        <f t="shared" si="0"/>
        <v>43.998244072337414</v>
      </c>
      <c r="E5" t="s">
        <v>5</v>
      </c>
      <c r="F5">
        <v>1.8</v>
      </c>
    </row>
    <row r="6" spans="2:6" x14ac:dyDescent="0.25">
      <c r="B6" s="3">
        <v>4</v>
      </c>
      <c r="C6" s="4">
        <f t="shared" si="0"/>
        <v>79.024488653385092</v>
      </c>
    </row>
    <row r="7" spans="2:6" x14ac:dyDescent="0.25">
      <c r="B7" s="3">
        <v>5</v>
      </c>
      <c r="C7" s="4">
        <f t="shared" si="0"/>
        <v>133.06361577453981</v>
      </c>
    </row>
    <row r="8" spans="2:6" x14ac:dyDescent="0.25">
      <c r="B8" s="3">
        <v>6</v>
      </c>
      <c r="C8" s="4">
        <f t="shared" si="0"/>
        <v>215.09394238321934</v>
      </c>
    </row>
    <row r="9" spans="2:6" x14ac:dyDescent="0.25">
      <c r="B9" s="3">
        <v>7</v>
      </c>
      <c r="C9" s="4">
        <f t="shared" si="0"/>
        <v>338.03571078115363</v>
      </c>
    </row>
    <row r="10" spans="2:6" x14ac:dyDescent="0.25">
      <c r="B10" s="3">
        <v>8</v>
      </c>
      <c r="C10" s="4">
        <f t="shared" si="0"/>
        <v>520.40581724408241</v>
      </c>
    </row>
    <row r="11" spans="2:6" x14ac:dyDescent="0.25">
      <c r="B11" s="3">
        <v>9</v>
      </c>
      <c r="C11" s="4">
        <f t="shared" si="0"/>
        <v>788.64631462151328</v>
      </c>
    </row>
    <row r="12" spans="2:6" x14ac:dyDescent="0.25">
      <c r="B12" s="3">
        <v>10</v>
      </c>
      <c r="C12" s="4">
        <f t="shared" si="0"/>
        <v>1180.3950561996239</v>
      </c>
    </row>
    <row r="13" spans="2:6" x14ac:dyDescent="0.25">
      <c r="B13" s="3">
        <v>11</v>
      </c>
      <c r="C13" s="4">
        <f t="shared" si="0"/>
        <v>1749.0719708434926</v>
      </c>
    </row>
    <row r="14" spans="2:6" x14ac:dyDescent="0.25">
      <c r="B14" s="3">
        <v>12</v>
      </c>
      <c r="C14" s="4">
        <f t="shared" si="0"/>
        <v>2570.300224997538</v>
      </c>
    </row>
    <row r="15" spans="2:6" x14ac:dyDescent="0.25">
      <c r="B15" s="3">
        <v>13</v>
      </c>
      <c r="C15" s="4">
        <f t="shared" si="0"/>
        <v>3750.8834844326066</v>
      </c>
    </row>
    <row r="16" spans="2:6" x14ac:dyDescent="0.25">
      <c r="B16" s="3">
        <v>14</v>
      </c>
      <c r="C16" s="4">
        <f t="shared" si="0"/>
        <v>5441.3400839676069</v>
      </c>
    </row>
    <row r="17" spans="2:3" x14ac:dyDescent="0.25">
      <c r="B17" s="3">
        <v>15</v>
      </c>
      <c r="C17" s="4">
        <f t="shared" si="0"/>
        <v>7853.3817110156533</v>
      </c>
    </row>
    <row r="18" spans="2:3" x14ac:dyDescent="0.25">
      <c r="B18" s="3">
        <v>16</v>
      </c>
      <c r="C18" s="4">
        <f t="shared" si="0"/>
        <v>11284.258942561721</v>
      </c>
    </row>
    <row r="19" spans="2:3" x14ac:dyDescent="0.25">
      <c r="B19" s="3">
        <v>17</v>
      </c>
      <c r="C19" s="4">
        <f t="shared" si="0"/>
        <v>16150.634740535708</v>
      </c>
    </row>
    <row r="20" spans="2:3" x14ac:dyDescent="0.25">
      <c r="B20" s="3">
        <v>18</v>
      </c>
      <c r="C20" s="4">
        <f t="shared" si="0"/>
        <v>23035.667020966474</v>
      </c>
    </row>
    <row r="21" spans="2:3" x14ac:dyDescent="0.25">
      <c r="B21" s="3">
        <v>19</v>
      </c>
      <c r="C21" s="4">
        <f t="shared" si="0"/>
        <v>32754.388900956412</v>
      </c>
    </row>
    <row r="22" spans="2:3" x14ac:dyDescent="0.25">
      <c r="B22" s="3">
        <v>20</v>
      </c>
      <c r="C22" s="4">
        <f t="shared" si="0"/>
        <v>46444.4162900171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Creatures Per Level</vt:lpstr>
      <vt:lpstr>Levels and Experience</vt:lpstr>
      <vt:lpstr>Mission Items</vt:lpstr>
      <vt:lpstr>Ships</vt:lpstr>
      <vt:lpstr>Map Size</vt:lpstr>
      <vt:lpstr>Encumbrance</vt:lpstr>
      <vt:lpstr>Armour Reduction</vt:lpstr>
      <vt:lpstr>Relations Levels</vt:lpstr>
      <vt:lpstr>Mercenary Cost</vt:lpstr>
      <vt:lpstr>Difficulty Scaling</vt:lpstr>
      <vt:lpstr>Colony Growth</vt:lpstr>
      <vt:lpstr>Build Diff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Colin Frayn</dc:creator>
  <cp:lastModifiedBy>Colin Frayn</cp:lastModifiedBy>
  <dcterms:created xsi:type="dcterms:W3CDTF">2020-07-07T12:49:27Z</dcterms:created>
  <dcterms:modified xsi:type="dcterms:W3CDTF">2025-06-10T10:18:47Z</dcterms:modified>
</cp:coreProperties>
</file>