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OneDrive\桌面\LCA_Fish\Fish\"/>
    </mc:Choice>
  </mc:AlternateContent>
  <xr:revisionPtr revIDLastSave="0" documentId="13_ncr:1_{4C799F35-78EF-492E-9AA2-300B76360E38}" xr6:coauthVersionLast="47" xr6:coauthVersionMax="47" xr10:uidLastSave="{00000000-0000-0000-0000-000000000000}"/>
  <bookViews>
    <workbookView xWindow="-110" yWindow="-110" windowWidth="38620" windowHeight="21220" tabRatio="500" xr2:uid="{00000000-000D-0000-FFFF-FFFF00000000}"/>
  </bookViews>
  <sheets>
    <sheet name="鱼类" sheetId="1" r:id="rId1"/>
    <sheet name="大黄鱼排放系数" sheetId="4" r:id="rId2"/>
    <sheet name="石斑鱼排放系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1" i="1" l="1"/>
  <c r="J162" i="1"/>
  <c r="J133" i="1"/>
  <c r="J157" i="1"/>
  <c r="J131" i="1"/>
  <c r="J22" i="1"/>
  <c r="J25" i="1" s="1"/>
  <c r="J125" i="1"/>
  <c r="J19" i="1" l="1"/>
  <c r="J23" i="1" s="1"/>
  <c r="J15" i="1"/>
  <c r="D212" i="1" l="1"/>
  <c r="D211" i="1"/>
  <c r="D210" i="1"/>
  <c r="D209" i="1"/>
  <c r="H176" i="1"/>
  <c r="H202" i="1" s="1"/>
  <c r="G176" i="1"/>
  <c r="H203" i="1" s="1"/>
  <c r="G144" i="1"/>
  <c r="D136" i="1"/>
  <c r="G112" i="1"/>
  <c r="H89" i="1"/>
  <c r="H107" i="1" s="1"/>
  <c r="H62" i="1"/>
  <c r="H83" i="1" s="1"/>
  <c r="D50" i="1"/>
  <c r="D49" i="1"/>
  <c r="D48" i="1"/>
  <c r="D46" i="1"/>
  <c r="H45" i="1"/>
  <c r="H33" i="1"/>
  <c r="H56" i="1" s="1"/>
  <c r="H46" i="1" l="1"/>
  <c r="H84" i="1"/>
  <c r="H204" i="1"/>
  <c r="H74" i="1"/>
  <c r="H77" i="1"/>
  <c r="H79" i="1"/>
  <c r="H212" i="1"/>
  <c r="H49" i="1"/>
  <c r="H76" i="1"/>
  <c r="H80" i="1"/>
  <c r="H48" i="1"/>
  <c r="H205" i="1"/>
  <c r="H81" i="1"/>
  <c r="J81" i="1" s="1"/>
  <c r="H206" i="1"/>
  <c r="H78" i="1"/>
  <c r="H82" i="1"/>
  <c r="J82" i="1" s="1"/>
  <c r="H50" i="1"/>
  <c r="H75" i="1"/>
  <c r="H209" i="1"/>
  <c r="H210" i="1"/>
  <c r="H211" i="1"/>
  <c r="H207" i="1"/>
  <c r="H187" i="1"/>
  <c r="H47" i="1"/>
  <c r="H188" i="1"/>
  <c r="H191" i="1"/>
  <c r="H51" i="1"/>
  <c r="H102" i="1"/>
  <c r="H197" i="1"/>
  <c r="H213" i="1"/>
  <c r="H208" i="1"/>
  <c r="H101" i="1"/>
  <c r="H52" i="1"/>
  <c r="H103" i="1"/>
  <c r="H198" i="1"/>
  <c r="H214" i="1"/>
  <c r="H190" i="1"/>
  <c r="H53" i="1"/>
  <c r="J53" i="1" s="1"/>
  <c r="H104" i="1"/>
  <c r="H199" i="1"/>
  <c r="J199" i="1" s="1"/>
  <c r="H215" i="1"/>
  <c r="H189" i="1"/>
  <c r="H194" i="1"/>
  <c r="H54" i="1"/>
  <c r="J54" i="1" s="1"/>
  <c r="H106" i="1"/>
  <c r="H200" i="1"/>
  <c r="H55" i="1"/>
  <c r="H201" i="1"/>
  <c r="H192" i="1"/>
  <c r="H193" i="1"/>
  <c r="J193" i="1" s="1"/>
  <c r="J201" i="1" l="1"/>
  <c r="J191" i="1"/>
  <c r="J187" i="1"/>
  <c r="J189" i="1"/>
  <c r="J211" i="1"/>
  <c r="J10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G176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Administrator:浙江</t>
        </r>
      </text>
    </comment>
    <comment ref="H176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福建</t>
        </r>
      </text>
    </comment>
  </commentList>
</comments>
</file>

<file path=xl/sharedStrings.xml><?xml version="1.0" encoding="utf-8"?>
<sst xmlns="http://schemas.openxmlformats.org/spreadsheetml/2006/main" count="1311" uniqueCount="364">
  <si>
    <t>2023.09.09，福建省宁德市蕉城区三都镇</t>
  </si>
  <si>
    <t>case ID：5</t>
  </si>
  <si>
    <t>记录人：吴康妮</t>
  </si>
  <si>
    <t>受访者：陈XX</t>
  </si>
  <si>
    <t>网箱养殖</t>
  </si>
  <si>
    <t>大黄鱼养殖清单</t>
  </si>
  <si>
    <t>原始功能单位：养殖90吨，1年</t>
  </si>
  <si>
    <t>FU=1000kg</t>
  </si>
  <si>
    <t>1000/900000</t>
  </si>
  <si>
    <t>kgCO2-eq</t>
  </si>
  <si>
    <t>投入类型</t>
  </si>
  <si>
    <t>项目</t>
  </si>
  <si>
    <t>材料</t>
  </si>
  <si>
    <t>原数据</t>
  </si>
  <si>
    <t>每年养殖次数</t>
  </si>
  <si>
    <t>使用年限</t>
  </si>
  <si>
    <t>单位</t>
  </si>
  <si>
    <t>数据分摊</t>
  </si>
  <si>
    <t>CF</t>
  </si>
  <si>
    <t>饲料生产</t>
  </si>
  <si>
    <t>1t大黄鱼膨化饲料（4号海水鱼配合饲料）</t>
  </si>
  <si>
    <t>秘鲁鱼粉650720</t>
  </si>
  <si>
    <t>kg</t>
  </si>
  <si>
    <t>-</t>
  </si>
  <si>
    <t>泰国鱼粉60</t>
  </si>
  <si>
    <t>面粉</t>
  </si>
  <si>
    <t>糖蜜酵母</t>
  </si>
  <si>
    <t>去皮豆粕46</t>
  </si>
  <si>
    <t>玉米蛋白粉</t>
  </si>
  <si>
    <t>赖氨酸</t>
  </si>
  <si>
    <t>叶黄素</t>
  </si>
  <si>
    <t>大黄鱼核心料</t>
  </si>
  <si>
    <t>配合饲料</t>
  </si>
  <si>
    <t>饲料用量</t>
  </si>
  <si>
    <t>t</t>
  </si>
  <si>
    <t>能源</t>
  </si>
  <si>
    <t>柴油</t>
  </si>
  <si>
    <t>L</t>
  </si>
  <si>
    <t>养殖器具</t>
  </si>
  <si>
    <t>聚丙烯桶</t>
  </si>
  <si>
    <t>item</t>
  </si>
  <si>
    <t>高压洗网机</t>
  </si>
  <si>
    <t>小型工作船</t>
  </si>
  <si>
    <t>船</t>
  </si>
  <si>
    <t>搅料机</t>
  </si>
  <si>
    <t>基建</t>
  </si>
  <si>
    <t>鱼排浮板</t>
  </si>
  <si>
    <t>聚乙烯</t>
  </si>
  <si>
    <t>竹子，约2kg/m</t>
  </si>
  <si>
    <t>竹子</t>
  </si>
  <si>
    <t>m</t>
  </si>
  <si>
    <t>木板</t>
  </si>
  <si>
    <t>m3</t>
  </si>
  <si>
    <t>轨道，35kg/m，宽度0.8m</t>
  </si>
  <si>
    <t>钢铁</t>
  </si>
  <si>
    <t>聚乙烯网</t>
  </si>
  <si>
    <t>防鸟罩网</t>
  </si>
  <si>
    <t>活动板房</t>
  </si>
  <si>
    <t>彩钢,4.71kg/m2</t>
  </si>
  <si>
    <t>m2</t>
  </si>
  <si>
    <t>运输</t>
  </si>
  <si>
    <t>小船</t>
  </si>
  <si>
    <t>tkm</t>
  </si>
  <si>
    <t>其他</t>
  </si>
  <si>
    <t>大黄鱼苗</t>
  </si>
  <si>
    <t>养殖面积</t>
  </si>
  <si>
    <t>海域占用</t>
  </si>
  <si>
    <t>合计</t>
  </si>
  <si>
    <t>2023.09.24，福建省漳州市漳浦县</t>
  </si>
  <si>
    <t>受访者：艺祺水产养殖公司</t>
  </si>
  <si>
    <t>石斑鱼配合饲料（1t）</t>
  </si>
  <si>
    <t>鱼粉</t>
  </si>
  <si>
    <t>豆粕</t>
  </si>
  <si>
    <t>虾皮</t>
  </si>
  <si>
    <t>酵母粉40</t>
  </si>
  <si>
    <t>酪蛋白</t>
  </si>
  <si>
    <t>鱼油</t>
  </si>
  <si>
    <t>多维</t>
  </si>
  <si>
    <t>益生菌</t>
  </si>
  <si>
    <t>矿物质</t>
  </si>
  <si>
    <t>豆油</t>
  </si>
  <si>
    <t>鲜饵料</t>
  </si>
  <si>
    <t>电力</t>
  </si>
  <si>
    <t>电</t>
  </si>
  <si>
    <t>kwh</t>
  </si>
  <si>
    <t>增氧机</t>
  </si>
  <si>
    <t>厂房</t>
  </si>
  <si>
    <t>水泥</t>
  </si>
  <si>
    <t>砂子</t>
  </si>
  <si>
    <t>砖头</t>
  </si>
  <si>
    <t>曝气管</t>
  </si>
  <si>
    <t>PVC,2.6kg/m</t>
  </si>
  <si>
    <t>1口池</t>
  </si>
  <si>
    <t>总计</t>
  </si>
  <si>
    <t>case ID：8</t>
  </si>
  <si>
    <t>室内水泥池养殖</t>
  </si>
  <si>
    <t>石斑鱼（珍珠石斑）养殖清单</t>
  </si>
  <si>
    <t>原始功能单位：养殖1口池1年（约825kg)</t>
  </si>
  <si>
    <t>1000/825</t>
  </si>
  <si>
    <t>鼓风机</t>
  </si>
  <si>
    <t>抽水机</t>
  </si>
  <si>
    <t>发电机</t>
  </si>
  <si>
    <t>化学品</t>
  </si>
  <si>
    <t>甲醛消毒剂</t>
  </si>
  <si>
    <t>甲醛</t>
  </si>
  <si>
    <t>g</t>
  </si>
  <si>
    <t>石斑鱼鱼苗</t>
  </si>
  <si>
    <t>鱼苗</t>
  </si>
  <si>
    <r>
      <rPr>
        <sz val="12"/>
        <color theme="1"/>
        <rFont val="DengXian"/>
        <charset val="134"/>
        <scheme val="minor"/>
      </rPr>
      <t>m</t>
    </r>
    <r>
      <rPr>
        <vertAlign val="superscript"/>
        <sz val="12"/>
        <color theme="1"/>
        <rFont val="DengXian"/>
        <charset val="134"/>
        <scheme val="minor"/>
      </rPr>
      <t>2</t>
    </r>
  </si>
  <si>
    <t>case ID：9</t>
  </si>
  <si>
    <t>高位池养殖</t>
  </si>
  <si>
    <t>原始功能单位：养殖1口池1年（约6000kg）</t>
  </si>
  <si>
    <t>1000/6000</t>
  </si>
  <si>
    <t>水车</t>
  </si>
  <si>
    <t>养殖池</t>
  </si>
  <si>
    <t>砖头,2.63kg/块</t>
  </si>
  <si>
    <t>地膜</t>
  </si>
  <si>
    <t>聚乙烯地膜，0.3kg/m2</t>
  </si>
  <si>
    <t>case ID：10</t>
  </si>
  <si>
    <t>原始功能单位：养殖1框1期（约750Kg），1年1期</t>
  </si>
  <si>
    <t>1000/750</t>
  </si>
  <si>
    <t>聚乙烯浮板</t>
  </si>
  <si>
    <t>聚乙烯网，网眼网眼3.5-4cm</t>
  </si>
  <si>
    <t>1框</t>
  </si>
  <si>
    <t>2024.03.18，宁德市霞浦县三沙</t>
  </si>
  <si>
    <t>外海深海区</t>
  </si>
  <si>
    <t>受访者：林XX</t>
  </si>
  <si>
    <t>case ID：22</t>
  </si>
  <si>
    <t>养殖品种：大黄鱼</t>
  </si>
  <si>
    <r>
      <rPr>
        <sz val="12"/>
        <color theme="1"/>
        <rFont val="DengXian"/>
        <charset val="134"/>
        <scheme val="minor"/>
      </rPr>
      <t>原始功能单位：养殖1期360口（3920.4m</t>
    </r>
    <r>
      <rPr>
        <vertAlign val="superscript"/>
        <sz val="12"/>
        <color theme="1"/>
        <rFont val="DengXian"/>
        <charset val="134"/>
        <scheme val="minor"/>
      </rPr>
      <t>2</t>
    </r>
    <r>
      <rPr>
        <sz val="12"/>
        <color theme="1"/>
        <rFont val="DengXian"/>
        <charset val="134"/>
        <scheme val="minor"/>
      </rPr>
      <t>）（约480t鲜重）</t>
    </r>
  </si>
  <si>
    <t>kgCO2/t</t>
  </si>
  <si>
    <t>鲜杂鱼</t>
  </si>
  <si>
    <t>柴油
（机械、船用）</t>
  </si>
  <si>
    <t>搅拌机</t>
  </si>
  <si>
    <t>水泵</t>
  </si>
  <si>
    <t>快艇</t>
  </si>
  <si>
    <t>小型工作船（9m）</t>
  </si>
  <si>
    <t>泡沫船</t>
  </si>
  <si>
    <t>彩钢活动板房</t>
  </si>
  <si>
    <t>彩钢</t>
  </si>
  <si>
    <t>铁轨</t>
  </si>
  <si>
    <t>钢</t>
  </si>
  <si>
    <t>渔排浮板</t>
  </si>
  <si>
    <t>HDPE</t>
  </si>
  <si>
    <t>大型浮球</t>
  </si>
  <si>
    <t>钢管</t>
  </si>
  <si>
    <t>铬钢</t>
  </si>
  <si>
    <t>太阳能板6块</t>
  </si>
  <si>
    <t>太阳能板</t>
  </si>
  <si>
    <t>饲料运输</t>
  </si>
  <si>
    <t>大型货船</t>
  </si>
  <si>
    <t>幼苗</t>
  </si>
  <si>
    <t>大黄鱼幼苗</t>
  </si>
  <si>
    <t>case ID：23</t>
  </si>
  <si>
    <r>
      <rPr>
        <sz val="12"/>
        <color theme="1"/>
        <rFont val="DengXian"/>
        <charset val="134"/>
        <scheme val="minor"/>
      </rPr>
      <t>原始功能单位：养殖1期15口（7935m</t>
    </r>
    <r>
      <rPr>
        <vertAlign val="superscript"/>
        <sz val="12"/>
        <color theme="1"/>
        <rFont val="DengXian"/>
        <charset val="134"/>
        <scheme val="minor"/>
      </rPr>
      <t>2</t>
    </r>
    <r>
      <rPr>
        <sz val="12"/>
        <color theme="1"/>
        <rFont val="DengXian"/>
        <charset val="134"/>
        <scheme val="minor"/>
      </rPr>
      <t>）（约540t鲜重）</t>
    </r>
  </si>
  <si>
    <t>柴油
（设备用）</t>
  </si>
  <si>
    <t>大型电瓶</t>
  </si>
  <si>
    <t>电瓶</t>
  </si>
  <si>
    <t>太阳能板12块</t>
  </si>
  <si>
    <t>最终在霞浦产出1吨大黄鱼，需要浙江运回的1/0.98吨大黄鱼</t>
  </si>
  <si>
    <r>
      <rPr>
        <b/>
        <sz val="12"/>
        <color theme="1"/>
        <rFont val="DengXian"/>
        <charset val="134"/>
        <scheme val="minor"/>
      </rPr>
      <t>2024.03.18，霞浦县</t>
    </r>
    <r>
      <rPr>
        <b/>
        <sz val="12"/>
        <color theme="1"/>
        <rFont val="Arial"/>
        <family val="2"/>
      </rPr>
      <t>←→</t>
    </r>
    <r>
      <rPr>
        <b/>
        <sz val="12"/>
        <color theme="1"/>
        <rFont val="DengXian"/>
        <charset val="134"/>
        <scheme val="minor"/>
      </rPr>
      <t>象山石浦</t>
    </r>
  </si>
  <si>
    <t>case ID：25</t>
  </si>
  <si>
    <r>
      <rPr>
        <sz val="12"/>
        <color theme="1"/>
        <rFont val="DengXian"/>
        <charset val="134"/>
        <scheme val="minor"/>
      </rPr>
      <t>原始功能单位：养殖1期960口（11520m</t>
    </r>
    <r>
      <rPr>
        <vertAlign val="superscript"/>
        <sz val="12"/>
        <color theme="1"/>
        <rFont val="DengXian"/>
        <charset val="134"/>
        <scheme val="minor"/>
      </rPr>
      <t>2</t>
    </r>
    <r>
      <rPr>
        <sz val="12"/>
        <color theme="1"/>
        <rFont val="DengXian"/>
        <charset val="134"/>
        <scheme val="minor"/>
      </rPr>
      <t>）（浙江约1200t鲜重，霞浦约2940t）</t>
    </r>
  </si>
  <si>
    <t>浙江饲料用量</t>
  </si>
  <si>
    <t>福建饲料用量</t>
  </si>
  <si>
    <t>浙江鲜杂鱼</t>
  </si>
  <si>
    <t>福建鲜杂鱼</t>
  </si>
  <si>
    <t>浙江设备用柴油</t>
  </si>
  <si>
    <t>浙江-搅拌机</t>
  </si>
  <si>
    <t>福建-搅拌机</t>
  </si>
  <si>
    <t>浙江-水泵</t>
  </si>
  <si>
    <t>福建-水泵</t>
  </si>
  <si>
    <t>浙江-快艇</t>
  </si>
  <si>
    <t>福建-快艇</t>
  </si>
  <si>
    <t>浙江-彩钢活动板房</t>
  </si>
  <si>
    <t>福建-彩钢活动板房</t>
  </si>
  <si>
    <t>浙江-渔排浮板</t>
  </si>
  <si>
    <t>福建-渔排浮板</t>
  </si>
  <si>
    <t>浙江-大型浮球</t>
  </si>
  <si>
    <t>福建-大型浮球</t>
  </si>
  <si>
    <t>浙江-钢管</t>
  </si>
  <si>
    <t>福建-钢管</t>
  </si>
  <si>
    <t>浙江-聚乙烯网</t>
  </si>
  <si>
    <t>福建-聚乙烯网</t>
  </si>
  <si>
    <t>200g/条从浙江运到霞浦</t>
  </si>
  <si>
    <t>50吨活水船</t>
  </si>
  <si>
    <t>苗从霞浦运到浙江象山</t>
  </si>
  <si>
    <t>幼苗(霞浦运到浙江)</t>
  </si>
  <si>
    <t>浙江海域占用</t>
  </si>
  <si>
    <t>福建海域占用</t>
  </si>
  <si>
    <t>室内水泥池养殖</t>
    <phoneticPr fontId="9" type="noConversion"/>
  </si>
  <si>
    <t>8</t>
    <phoneticPr fontId="11" type="noConversion"/>
  </si>
  <si>
    <t>679</t>
    <phoneticPr fontId="11" type="noConversion"/>
  </si>
  <si>
    <t>7</t>
    <phoneticPr fontId="11" type="noConversion"/>
  </si>
  <si>
    <t>38</t>
    <phoneticPr fontId="11" type="noConversion"/>
  </si>
  <si>
    <t>248</t>
    <phoneticPr fontId="11" type="noConversion"/>
  </si>
  <si>
    <t>238</t>
    <phoneticPr fontId="11" type="noConversion"/>
  </si>
  <si>
    <t>2679</t>
    <phoneticPr fontId="11" type="noConversion"/>
  </si>
  <si>
    <t>1345679</t>
    <phoneticPr fontId="11" type="noConversion"/>
  </si>
  <si>
    <t>15679</t>
    <phoneticPr fontId="11" type="noConversion"/>
  </si>
  <si>
    <t>12345679</t>
    <phoneticPr fontId="11" type="noConversion"/>
  </si>
  <si>
    <t>1679</t>
    <phoneticPr fontId="11" type="noConversion"/>
  </si>
  <si>
    <t>14679</t>
    <phoneticPr fontId="11" type="noConversion"/>
  </si>
  <si>
    <t>123456789</t>
    <phoneticPr fontId="11" type="noConversion"/>
  </si>
  <si>
    <r>
      <rPr>
        <sz val="10"/>
        <color theme="1"/>
        <rFont val="宋体"/>
        <family val="3"/>
        <charset val="134"/>
      </rPr>
      <t>货车运输</t>
    </r>
    <phoneticPr fontId="11" type="noConversion"/>
  </si>
  <si>
    <r>
      <rPr>
        <sz val="10"/>
        <color theme="1"/>
        <rFont val="宋体"/>
        <family val="3"/>
        <charset val="134"/>
      </rPr>
      <t>货船运输</t>
    </r>
    <phoneticPr fontId="11" type="noConversion"/>
  </si>
  <si>
    <r>
      <rPr>
        <sz val="11"/>
        <color theme="1"/>
        <rFont val="宋体"/>
        <family val="3"/>
        <charset val="134"/>
      </rPr>
      <t>消毒剂</t>
    </r>
  </si>
  <si>
    <r>
      <rPr>
        <sz val="11"/>
        <color theme="1"/>
        <rFont val="宋体"/>
        <family val="3"/>
        <charset val="134"/>
      </rPr>
      <t>海水砂滤</t>
    </r>
  </si>
  <si>
    <r>
      <rPr>
        <sz val="10"/>
        <color theme="1"/>
        <rFont val="宋体"/>
        <family val="3"/>
        <charset val="134"/>
      </rPr>
      <t>电瓶</t>
    </r>
    <phoneticPr fontId="11" type="noConversion"/>
  </si>
  <si>
    <r>
      <rPr>
        <sz val="10"/>
        <color theme="1"/>
        <rFont val="宋体"/>
        <family val="3"/>
        <charset val="134"/>
      </rPr>
      <t>太阳能板</t>
    </r>
    <phoneticPr fontId="11" type="noConversion"/>
  </si>
  <si>
    <r>
      <rPr>
        <sz val="10"/>
        <color theme="1"/>
        <rFont val="宋体"/>
        <family val="3"/>
        <charset val="134"/>
      </rPr>
      <t>水泵</t>
    </r>
    <phoneticPr fontId="11" type="noConversion"/>
  </si>
  <si>
    <r>
      <rPr>
        <sz val="10"/>
        <color theme="1"/>
        <rFont val="宋体"/>
        <family val="3"/>
        <charset val="134"/>
      </rPr>
      <t>搅拌机</t>
    </r>
    <phoneticPr fontId="11" type="noConversion"/>
  </si>
  <si>
    <r>
      <rPr>
        <sz val="10"/>
        <color theme="1"/>
        <rFont val="宋体"/>
        <family val="3"/>
        <charset val="134"/>
      </rPr>
      <t>水车</t>
    </r>
    <phoneticPr fontId="11" type="noConversion"/>
  </si>
  <si>
    <r>
      <rPr>
        <sz val="10"/>
        <color theme="1"/>
        <rFont val="宋体"/>
        <family val="3"/>
        <charset val="134"/>
      </rPr>
      <t>发电机</t>
    </r>
    <phoneticPr fontId="11" type="noConversion"/>
  </si>
  <si>
    <r>
      <rPr>
        <sz val="10"/>
        <color theme="1"/>
        <rFont val="宋体"/>
        <family val="3"/>
        <charset val="134"/>
      </rPr>
      <t>抽水机</t>
    </r>
    <phoneticPr fontId="11" type="noConversion"/>
  </si>
  <si>
    <r>
      <rPr>
        <sz val="10"/>
        <color theme="1"/>
        <rFont val="宋体"/>
        <family val="3"/>
        <charset val="134"/>
      </rPr>
      <t>鼓风机</t>
    </r>
    <phoneticPr fontId="11" type="noConversion"/>
  </si>
  <si>
    <r>
      <rPr>
        <sz val="10"/>
        <color theme="1"/>
        <rFont val="宋体"/>
        <family val="3"/>
        <charset val="134"/>
      </rPr>
      <t>砖头</t>
    </r>
    <phoneticPr fontId="11" type="noConversion"/>
  </si>
  <si>
    <r>
      <rPr>
        <sz val="10"/>
        <color theme="1"/>
        <rFont val="宋体"/>
        <family val="3"/>
        <charset val="134"/>
      </rPr>
      <t>沙子</t>
    </r>
    <phoneticPr fontId="11" type="noConversion"/>
  </si>
  <si>
    <r>
      <rPr>
        <sz val="10"/>
        <color theme="1"/>
        <rFont val="宋体"/>
        <family val="3"/>
        <charset val="134"/>
      </rPr>
      <t>水泥</t>
    </r>
    <phoneticPr fontId="11" type="noConversion"/>
  </si>
  <si>
    <r>
      <rPr>
        <sz val="10"/>
        <color theme="1"/>
        <rFont val="宋体"/>
        <family val="3"/>
        <charset val="134"/>
      </rPr>
      <t>制冷机</t>
    </r>
    <phoneticPr fontId="11" type="noConversion"/>
  </si>
  <si>
    <r>
      <rPr>
        <sz val="10"/>
        <color theme="1"/>
        <rFont val="宋体"/>
        <family val="3"/>
        <charset val="134"/>
      </rPr>
      <t>锅炉</t>
    </r>
    <phoneticPr fontId="11" type="noConversion"/>
  </si>
  <si>
    <r>
      <rPr>
        <sz val="10"/>
        <color theme="1"/>
        <rFont val="宋体"/>
        <family val="3"/>
        <charset val="134"/>
      </rPr>
      <t>增氧机</t>
    </r>
    <phoneticPr fontId="11" type="noConversion"/>
  </si>
  <si>
    <r>
      <rPr>
        <sz val="10"/>
        <color theme="1"/>
        <rFont val="宋体"/>
        <family val="3"/>
        <charset val="134"/>
      </rPr>
      <t>生物质燃料</t>
    </r>
    <phoneticPr fontId="11" type="noConversion"/>
  </si>
  <si>
    <r>
      <rPr>
        <sz val="10"/>
        <color theme="1"/>
        <rFont val="宋体"/>
        <family val="3"/>
        <charset val="134"/>
      </rPr>
      <t>电力</t>
    </r>
    <phoneticPr fontId="11" type="noConversion"/>
  </si>
  <si>
    <r>
      <rPr>
        <sz val="10"/>
        <color theme="1"/>
        <rFont val="宋体"/>
        <family val="3"/>
        <charset val="134"/>
      </rPr>
      <t>鲜饵料</t>
    </r>
    <phoneticPr fontId="11" type="noConversion"/>
  </si>
  <si>
    <r>
      <rPr>
        <sz val="10"/>
        <color theme="1"/>
        <rFont val="宋体"/>
        <family val="3"/>
        <charset val="134"/>
      </rPr>
      <t>幼苗</t>
    </r>
    <phoneticPr fontId="11" type="noConversion"/>
  </si>
  <si>
    <r>
      <rPr>
        <sz val="10"/>
        <color theme="1"/>
        <rFont val="宋体"/>
        <family val="3"/>
        <charset val="134"/>
      </rPr>
      <t>船</t>
    </r>
    <phoneticPr fontId="11" type="noConversion"/>
  </si>
  <si>
    <r>
      <rPr>
        <sz val="10"/>
        <color theme="1"/>
        <rFont val="宋体"/>
        <family val="3"/>
        <charset val="134"/>
      </rPr>
      <t>塑料</t>
    </r>
    <phoneticPr fontId="11" type="noConversion"/>
  </si>
  <si>
    <r>
      <rPr>
        <sz val="10"/>
        <color theme="1"/>
        <rFont val="宋体"/>
        <family val="3"/>
        <charset val="134"/>
      </rPr>
      <t>钢铁</t>
    </r>
    <phoneticPr fontId="11" type="noConversion"/>
  </si>
  <si>
    <r>
      <rPr>
        <sz val="10"/>
        <color theme="1"/>
        <rFont val="宋体"/>
        <family val="3"/>
        <charset val="134"/>
      </rPr>
      <t>木板</t>
    </r>
    <phoneticPr fontId="11" type="noConversion"/>
  </si>
  <si>
    <r>
      <rPr>
        <sz val="10"/>
        <color theme="1"/>
        <rFont val="宋体"/>
        <family val="3"/>
        <charset val="134"/>
      </rPr>
      <t>竹子</t>
    </r>
    <phoneticPr fontId="11" type="noConversion"/>
  </si>
  <si>
    <r>
      <rPr>
        <sz val="10"/>
        <color theme="1"/>
        <rFont val="宋体"/>
        <family val="3"/>
        <charset val="134"/>
      </rPr>
      <t>聚丙烯桶</t>
    </r>
    <phoneticPr fontId="11" type="noConversion"/>
  </si>
  <si>
    <r>
      <rPr>
        <sz val="10"/>
        <color theme="1"/>
        <rFont val="宋体"/>
        <family val="3"/>
        <charset val="134"/>
      </rPr>
      <t>柴油</t>
    </r>
    <phoneticPr fontId="11" type="noConversion"/>
  </si>
  <si>
    <r>
      <rPr>
        <sz val="10"/>
        <color theme="1"/>
        <rFont val="宋体"/>
        <family val="3"/>
        <charset val="134"/>
      </rPr>
      <t>配合饲料</t>
    </r>
    <phoneticPr fontId="11" type="noConversion"/>
  </si>
  <si>
    <t>大黄鱼</t>
    <phoneticPr fontId="11" type="noConversion"/>
  </si>
  <si>
    <t>网箱养殖</t>
    <phoneticPr fontId="11" type="noConversion"/>
  </si>
  <si>
    <t>石斑鱼</t>
    <phoneticPr fontId="11" type="noConversion"/>
  </si>
  <si>
    <t>室内育苗</t>
    <phoneticPr fontId="11" type="noConversion"/>
  </si>
  <si>
    <t>高位池养殖</t>
    <phoneticPr fontId="11" type="noConversion"/>
  </si>
  <si>
    <t>养殖</t>
    <phoneticPr fontId="9" type="noConversion"/>
  </si>
  <si>
    <t>3</t>
    <phoneticPr fontId="11" type="noConversion"/>
  </si>
  <si>
    <t>育苗</t>
    <phoneticPr fontId="9" type="noConversion"/>
  </si>
  <si>
    <t>28</t>
    <phoneticPr fontId="11" type="noConversion"/>
  </si>
  <si>
    <t>2</t>
    <phoneticPr fontId="11" type="noConversion"/>
  </si>
  <si>
    <t>总</t>
    <phoneticPr fontId="9" type="noConversion"/>
  </si>
  <si>
    <t>大黄鱼育苗</t>
    <phoneticPr fontId="9" type="noConversion"/>
  </si>
  <si>
    <t>石斑鱼育苗</t>
    <phoneticPr fontId="9" type="noConversion"/>
  </si>
  <si>
    <t>大黄鱼养殖</t>
    <phoneticPr fontId="9" type="noConversion"/>
  </si>
  <si>
    <t>石斑鱼养殖</t>
    <phoneticPr fontId="9" type="noConversion"/>
  </si>
  <si>
    <t>石斑鱼配合饲料（1t）</t>
    <phoneticPr fontId="9" type="noConversion"/>
  </si>
  <si>
    <t>34</t>
    <phoneticPr fontId="11" type="noConversion"/>
  </si>
  <si>
    <t>34</t>
    <phoneticPr fontId="9" type="noConversion"/>
  </si>
  <si>
    <t>50L聚丙烯桶，3.28689kg/个</t>
    <phoneticPr fontId="9" type="noConversion"/>
  </si>
  <si>
    <t>货船运输</t>
    <phoneticPr fontId="11" type="noConversion"/>
  </si>
  <si>
    <t>养殖最终版</t>
    <phoneticPr fontId="11" type="noConversion"/>
  </si>
  <si>
    <t>3石斑鱼室内水泥池</t>
    <phoneticPr fontId="11" type="noConversion"/>
  </si>
  <si>
    <t>4石斑鱼高位池</t>
    <phoneticPr fontId="11" type="noConversion"/>
  </si>
  <si>
    <t>5石斑鱼网箱</t>
    <phoneticPr fontId="11" type="noConversion"/>
  </si>
  <si>
    <t>1大黄鱼网箱1</t>
    <phoneticPr fontId="11" type="noConversion"/>
  </si>
  <si>
    <t>6大黄鱼网箱2</t>
    <phoneticPr fontId="11" type="noConversion"/>
  </si>
  <si>
    <t>7大黄鱼网箱3</t>
    <phoneticPr fontId="11" type="noConversion"/>
  </si>
  <si>
    <t>9大黄鱼网箱4</t>
    <phoneticPr fontId="11" type="noConversion"/>
  </si>
  <si>
    <r>
      <rPr>
        <sz val="11"/>
        <color theme="1"/>
        <rFont val="宋体"/>
        <family val="3"/>
        <charset val="134"/>
      </rPr>
      <t>全球变暖</t>
    </r>
  </si>
  <si>
    <r>
      <rPr>
        <sz val="11"/>
        <color theme="1"/>
        <rFont val="宋体"/>
        <family val="3"/>
        <charset val="134"/>
      </rPr>
      <t>单位</t>
    </r>
    <phoneticPr fontId="9" type="noConversion"/>
  </si>
  <si>
    <r>
      <rPr>
        <sz val="11"/>
        <color theme="1"/>
        <rFont val="宋体"/>
        <family val="3"/>
        <charset val="134"/>
      </rPr>
      <t>吨</t>
    </r>
    <phoneticPr fontId="9" type="noConversion"/>
  </si>
  <si>
    <r>
      <rPr>
        <sz val="11"/>
        <color theme="1"/>
        <rFont val="宋体"/>
        <family val="3"/>
        <charset val="134"/>
      </rPr>
      <t>千克</t>
    </r>
    <phoneticPr fontId="9" type="noConversion"/>
  </si>
  <si>
    <t>千克</t>
    <phoneticPr fontId="9" type="noConversion"/>
  </si>
  <si>
    <r>
      <rPr>
        <sz val="11"/>
        <color theme="1"/>
        <rFont val="宋体"/>
        <family val="3"/>
        <charset val="134"/>
      </rPr>
      <t>个</t>
    </r>
    <phoneticPr fontId="9" type="noConversion"/>
  </si>
  <si>
    <t>升</t>
    <phoneticPr fontId="9" type="noConversion"/>
  </si>
  <si>
    <t>tkm</t>
    <phoneticPr fontId="9" type="noConversion"/>
  </si>
  <si>
    <t>kwh</t>
    <phoneticPr fontId="9" type="noConversion"/>
  </si>
  <si>
    <t>立方米</t>
    <phoneticPr fontId="9" type="noConversion"/>
  </si>
  <si>
    <t>kg</t>
    <phoneticPr fontId="9" type="noConversion"/>
  </si>
  <si>
    <t>自然收支</t>
    <phoneticPr fontId="9" type="noConversion"/>
  </si>
  <si>
    <r>
      <rPr>
        <sz val="10"/>
        <color theme="1"/>
        <rFont val="DengXian"/>
        <family val="2"/>
      </rPr>
      <t>自然收支</t>
    </r>
    <phoneticPr fontId="9" type="noConversion"/>
  </si>
  <si>
    <r>
      <rPr>
        <sz val="10"/>
        <color theme="1"/>
        <rFont val="DengXian"/>
        <family val="2"/>
      </rPr>
      <t>鱼类养殖</t>
    </r>
    <phoneticPr fontId="9" type="noConversion"/>
  </si>
  <si>
    <t>南北网箱养殖</t>
    <phoneticPr fontId="11" type="noConversion"/>
  </si>
  <si>
    <t>另外有两个新网箱案例</t>
    <phoneticPr fontId="9" type="noConversion"/>
  </si>
  <si>
    <t>过程</t>
  </si>
  <si>
    <t>用量</t>
  </si>
  <si>
    <t>转换值</t>
  </si>
  <si>
    <t>使用年限/年</t>
  </si>
  <si>
    <t>数据转化</t>
  </si>
  <si>
    <r>
      <rPr>
        <sz val="11"/>
        <color theme="1"/>
        <rFont val="Times New Roman"/>
        <family val="1"/>
      </rPr>
      <t>flow</t>
    </r>
    <r>
      <rPr>
        <sz val="11"/>
        <color theme="1"/>
        <rFont val="DengXian"/>
        <family val="3"/>
        <charset val="134"/>
        <scheme val="minor"/>
      </rPr>
      <t>参考</t>
    </r>
  </si>
  <si>
    <t>养殖周期转换后用量</t>
    <phoneticPr fontId="11" type="noConversion"/>
  </si>
  <si>
    <t>饲料</t>
  </si>
  <si>
    <t>939kg</t>
  </si>
  <si>
    <t>fishmeal, 63-65% protein</t>
  </si>
  <si>
    <t>1565kg</t>
  </si>
  <si>
    <t>394.4kg</t>
  </si>
  <si>
    <t>soybean meal</t>
  </si>
  <si>
    <t>657.33kg</t>
  </si>
  <si>
    <t>375.6kg</t>
  </si>
  <si>
    <t>wheat flour mix</t>
  </si>
  <si>
    <t>626kg</t>
  </si>
  <si>
    <t>饲料运输：马力为300的运输船</t>
  </si>
  <si>
    <t>交通</t>
  </si>
  <si>
    <t>柴油热值：1L=35.5MJ</t>
  </si>
  <si>
    <t>MJ</t>
  </si>
  <si>
    <t>426MJ</t>
  </si>
  <si>
    <t xml:space="preserve">diesel, burned in fishing vessel </t>
  </si>
  <si>
    <t>710MJ</t>
  </si>
  <si>
    <t>网（尼龙）</t>
  </si>
  <si>
    <t>8.69kg</t>
  </si>
  <si>
    <t xml:space="preserve">nylon 6-6 </t>
  </si>
  <si>
    <t>14.48kg</t>
  </si>
  <si>
    <t>鱼排</t>
  </si>
  <si>
    <t>12.0615kg</t>
  </si>
  <si>
    <t xml:space="preserve"> polyethylene, low density, granulate </t>
  </si>
  <si>
    <t>20.1025kg</t>
  </si>
  <si>
    <t>浮桶</t>
  </si>
  <si>
    <t>6.29kg</t>
  </si>
  <si>
    <t>10.48kg</t>
  </si>
  <si>
    <t>m³</t>
  </si>
  <si>
    <t>0.021m³</t>
  </si>
  <si>
    <t xml:space="preserve">sawnwood, board, hardwood, dried (u=10%), planed
</t>
  </si>
  <si>
    <t>0.035m³</t>
  </si>
  <si>
    <t>竹竿</t>
  </si>
  <si>
    <t>0.53kg</t>
  </si>
  <si>
    <t xml:space="preserve"> bamboo culm </t>
  </si>
  <si>
    <t>0.88kg</t>
  </si>
  <si>
    <t>每周期电费（元）</t>
  </si>
  <si>
    <t>kWh</t>
  </si>
  <si>
    <t>12kWh=43.2MJ</t>
  </si>
  <si>
    <t>electricity, high voltage</t>
  </si>
  <si>
    <t>72kwh</t>
    <phoneticPr fontId="11" type="noConversion"/>
  </si>
  <si>
    <t>数量（台）</t>
  </si>
  <si>
    <t>water pump, 22kW</t>
  </si>
  <si>
    <t>数量（艘）</t>
  </si>
  <si>
    <t xml:space="preserve"> marine engine </t>
  </si>
  <si>
    <t xml:space="preserve"> water pump, 22kW </t>
  </si>
  <si>
    <t>送料车</t>
  </si>
  <si>
    <t>恩诺沙星</t>
  </si>
  <si>
    <t>10kg</t>
  </si>
  <si>
    <t>16.67KG</t>
  </si>
  <si>
    <t>新大黄鱼网箱1</t>
    <phoneticPr fontId="21" type="noConversion"/>
  </si>
  <si>
    <r>
      <rPr>
        <sz val="11"/>
        <color theme="1"/>
        <rFont val="Times New Roman"/>
        <family val="1"/>
      </rPr>
      <t>flow</t>
    </r>
    <r>
      <rPr>
        <sz val="12"/>
        <color theme="1"/>
        <rFont val="DengXian"/>
        <charset val="134"/>
        <scheme val="minor"/>
      </rPr>
      <t>参考</t>
    </r>
  </si>
  <si>
    <t>748.82kg</t>
  </si>
  <si>
    <t>314.52kg</t>
  </si>
  <si>
    <t>299.53kg</t>
  </si>
  <si>
    <t>饲料运输：马力为250的运输船，重30吨，一年的运输次数在40次</t>
  </si>
  <si>
    <t>1475.32MJ</t>
  </si>
  <si>
    <t>4.73kg</t>
  </si>
  <si>
    <t>110.15kg</t>
  </si>
  <si>
    <t>60.05kg</t>
  </si>
  <si>
    <t>0.117m³</t>
  </si>
  <si>
    <t>镀锌钢管</t>
  </si>
  <si>
    <t>0.092kg</t>
  </si>
  <si>
    <t xml:space="preserve"> steel, low-alloyed </t>
  </si>
  <si>
    <t>3.445kg</t>
  </si>
  <si>
    <t>4000*12</t>
  </si>
  <si>
    <t>商业用电（一度电电费）</t>
  </si>
  <si>
    <t>566.7kWh=2040.142MJ</t>
  </si>
  <si>
    <t>43.269kg</t>
  </si>
  <si>
    <t>鱼排养殖：200筐鱼，每筐700尾，最后的售卖在1.3斤左右，最后的售卖大概在77t</t>
  </si>
  <si>
    <t>新大黄鱼网箱2</t>
    <phoneticPr fontId="21" type="noConversion"/>
  </si>
  <si>
    <t>应当是122810/77</t>
    <phoneticPr fontId="21" type="noConversion"/>
  </si>
  <si>
    <t>t</t>
    <phoneticPr fontId="21" type="noConversion"/>
  </si>
  <si>
    <t xml:space="preserve"> </t>
    <phoneticPr fontId="21" type="noConversion"/>
  </si>
  <si>
    <t>这里转换后应该是600/500*20/12</t>
    <phoneticPr fontId="21" type="noConversion"/>
  </si>
  <si>
    <t>单位</t>
    <phoneticPr fontId="21" type="noConversion"/>
  </si>
  <si>
    <t>产量是500吨，但周期是20个月</t>
    <phoneticPr fontId="21" type="noConversion"/>
  </si>
  <si>
    <t>上面这个是1000吨的比例</t>
    <phoneticPr fontId="9" type="noConversion"/>
  </si>
  <si>
    <t>/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</si>
</sst>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2">
    <font>
      <sz val="12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b/>
      <sz val="12"/>
      <color theme="1"/>
      <name val="DengXian"/>
      <charset val="134"/>
      <scheme val="minor"/>
    </font>
    <font>
      <sz val="12"/>
      <color theme="1"/>
      <name val="DengXian"/>
      <charset val="134"/>
      <scheme val="minor"/>
    </font>
    <font>
      <sz val="12"/>
      <color rgb="FF0070C0"/>
      <name val="DengXian"/>
      <charset val="134"/>
      <scheme val="minor"/>
    </font>
    <font>
      <vertAlign val="superscript"/>
      <sz val="12"/>
      <color theme="1"/>
      <name val="DengXian"/>
      <charset val="134"/>
      <scheme val="minor"/>
    </font>
    <font>
      <b/>
      <sz val="12"/>
      <color theme="1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DengXian"/>
      <charset val="134"/>
      <scheme val="minor"/>
    </font>
    <font>
      <sz val="11"/>
      <color theme="1"/>
      <name val="Times New Roman"/>
      <family val="1"/>
    </font>
    <font>
      <sz val="9"/>
      <name val="DengXian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DengXian"/>
      <family val="3"/>
      <charset val="134"/>
      <scheme val="minor"/>
    </font>
    <font>
      <sz val="11"/>
      <color theme="1"/>
      <name val="Times New Roman"/>
      <family val="3"/>
    </font>
    <font>
      <sz val="11"/>
      <color theme="1"/>
      <name val="宋体"/>
      <family val="1"/>
      <charset val="134"/>
    </font>
    <font>
      <sz val="10"/>
      <color theme="1"/>
      <name val="DengXian"/>
      <family val="2"/>
    </font>
    <font>
      <sz val="10"/>
      <color theme="1"/>
      <name val="宋体"/>
      <family val="1"/>
      <charset val="134"/>
    </font>
    <font>
      <sz val="11"/>
      <color theme="1"/>
      <name val="DengXian"/>
      <family val="3"/>
      <charset val="134"/>
      <scheme val="minor"/>
    </font>
    <font>
      <sz val="9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35">
    <xf numFmtId="0" fontId="0" fillId="0" borderId="0" xfId="0"/>
    <xf numFmtId="176" fontId="0" fillId="0" borderId="0" xfId="0" applyNumberFormat="1" applyAlignment="1">
      <alignment horizontal="right"/>
    </xf>
    <xf numFmtId="176" fontId="2" fillId="0" borderId="1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3" fillId="0" borderId="3" xfId="0" applyNumberFormat="1" applyFont="1" applyBorder="1" applyAlignment="1">
      <alignment horizontal="right" vertical="center"/>
    </xf>
    <xf numFmtId="176" fontId="2" fillId="0" borderId="4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6" fontId="3" fillId="0" borderId="5" xfId="0" applyNumberFormat="1" applyFont="1" applyBorder="1" applyAlignment="1">
      <alignment horizontal="right" vertical="center"/>
    </xf>
    <xf numFmtId="176" fontId="4" fillId="0" borderId="1" xfId="0" applyNumberFormat="1" applyFont="1" applyBorder="1" applyAlignment="1">
      <alignment horizontal="right" vertical="center"/>
    </xf>
    <xf numFmtId="176" fontId="3" fillId="0" borderId="6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right"/>
    </xf>
    <xf numFmtId="176" fontId="0" fillId="0" borderId="0" xfId="0" applyNumberFormat="1" applyAlignment="1">
      <alignment horizontal="right" vertical="center"/>
    </xf>
    <xf numFmtId="176" fontId="0" fillId="0" borderId="1" xfId="0" applyNumberFormat="1" applyBorder="1" applyAlignment="1">
      <alignment horizontal="right"/>
    </xf>
    <xf numFmtId="176" fontId="3" fillId="0" borderId="11" xfId="0" applyNumberFormat="1" applyFont="1" applyBorder="1" applyAlignment="1">
      <alignment horizontal="right" vertical="center"/>
    </xf>
    <xf numFmtId="176" fontId="3" fillId="0" borderId="12" xfId="0" applyNumberFormat="1" applyFont="1" applyBorder="1" applyAlignment="1">
      <alignment horizontal="right" vertical="center"/>
    </xf>
    <xf numFmtId="176" fontId="2" fillId="0" borderId="14" xfId="0" applyNumberFormat="1" applyFont="1" applyBorder="1" applyAlignment="1">
      <alignment horizontal="right" vertical="center"/>
    </xf>
    <xf numFmtId="176" fontId="3" fillId="0" borderId="8" xfId="0" applyNumberFormat="1" applyFont="1" applyBorder="1" applyAlignment="1">
      <alignment horizontal="right" vertical="center"/>
    </xf>
    <xf numFmtId="176" fontId="3" fillId="0" borderId="6" xfId="0" applyNumberFormat="1" applyFont="1" applyBorder="1" applyAlignment="1">
      <alignment horizontal="right" vertical="center" wrapText="1"/>
    </xf>
    <xf numFmtId="176" fontId="2" fillId="0" borderId="17" xfId="0" applyNumberFormat="1" applyFont="1" applyBorder="1" applyAlignment="1">
      <alignment horizontal="right" vertical="center" wrapText="1"/>
    </xf>
    <xf numFmtId="176" fontId="2" fillId="0" borderId="18" xfId="0" applyNumberFormat="1" applyFont="1" applyBorder="1" applyAlignment="1">
      <alignment horizontal="right" vertical="center"/>
    </xf>
    <xf numFmtId="176" fontId="2" fillId="0" borderId="19" xfId="0" applyNumberFormat="1" applyFont="1" applyBorder="1" applyAlignment="1">
      <alignment horizontal="right" vertical="center"/>
    </xf>
    <xf numFmtId="176" fontId="3" fillId="0" borderId="10" xfId="0" applyNumberFormat="1" applyFont="1" applyBorder="1" applyAlignment="1">
      <alignment horizontal="right" vertical="center"/>
    </xf>
    <xf numFmtId="176" fontId="2" fillId="0" borderId="6" xfId="0" applyNumberFormat="1" applyFon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76" fontId="3" fillId="0" borderId="11" xfId="0" applyNumberFormat="1" applyFont="1" applyBorder="1" applyAlignment="1">
      <alignment horizontal="right"/>
    </xf>
    <xf numFmtId="176" fontId="3" fillId="0" borderId="12" xfId="0" applyNumberFormat="1" applyFont="1" applyBorder="1" applyAlignment="1">
      <alignment horizontal="right"/>
    </xf>
    <xf numFmtId="176" fontId="3" fillId="0" borderId="24" xfId="0" applyNumberFormat="1" applyFont="1" applyBorder="1" applyAlignment="1">
      <alignment horizontal="right" vertical="center"/>
    </xf>
    <xf numFmtId="176" fontId="3" fillId="0" borderId="8" xfId="0" applyNumberFormat="1" applyFont="1" applyBorder="1" applyAlignment="1">
      <alignment horizontal="right"/>
    </xf>
    <xf numFmtId="176" fontId="3" fillId="0" borderId="25" xfId="0" applyNumberFormat="1" applyFont="1" applyBorder="1" applyAlignment="1">
      <alignment horizontal="right" vertical="center"/>
    </xf>
    <xf numFmtId="176" fontId="3" fillId="0" borderId="19" xfId="0" applyNumberFormat="1" applyFont="1" applyBorder="1" applyAlignment="1">
      <alignment horizontal="right" vertical="center" wrapText="1"/>
    </xf>
    <xf numFmtId="176" fontId="3" fillId="0" borderId="18" xfId="0" applyNumberFormat="1" applyFont="1" applyBorder="1" applyAlignment="1">
      <alignment horizontal="right"/>
    </xf>
    <xf numFmtId="176" fontId="3" fillId="0" borderId="14" xfId="0" applyNumberFormat="1" applyFont="1" applyBorder="1" applyAlignment="1">
      <alignment horizontal="right" vertical="center"/>
    </xf>
    <xf numFmtId="176" fontId="3" fillId="0" borderId="19" xfId="0" applyNumberFormat="1" applyFont="1" applyBorder="1" applyAlignment="1">
      <alignment horizontal="right" vertical="center"/>
    </xf>
    <xf numFmtId="176" fontId="3" fillId="0" borderId="0" xfId="0" applyNumberFormat="1" applyFont="1" applyAlignment="1">
      <alignment horizontal="right"/>
    </xf>
    <xf numFmtId="176" fontId="3" fillId="0" borderId="4" xfId="0" applyNumberFormat="1" applyFont="1" applyBorder="1" applyAlignment="1">
      <alignment horizontal="right" vertical="center" wrapText="1"/>
    </xf>
    <xf numFmtId="176" fontId="3" fillId="0" borderId="28" xfId="0" applyNumberFormat="1" applyFont="1" applyBorder="1" applyAlignment="1">
      <alignment horizontal="right"/>
    </xf>
    <xf numFmtId="176" fontId="3" fillId="0" borderId="27" xfId="0" applyNumberFormat="1" applyFont="1" applyBorder="1" applyAlignment="1">
      <alignment horizontal="right" vertical="center"/>
    </xf>
    <xf numFmtId="176" fontId="3" fillId="0" borderId="6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 vertical="center"/>
    </xf>
    <xf numFmtId="49" fontId="12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176" fontId="0" fillId="0" borderId="5" xfId="0" applyNumberFormat="1" applyFill="1" applyBorder="1" applyAlignment="1">
      <alignment horizontal="right"/>
    </xf>
    <xf numFmtId="0" fontId="12" fillId="3" borderId="0" xfId="1" applyFont="1" applyFill="1" applyAlignment="1">
      <alignment horizontal="center" vertical="center"/>
    </xf>
    <xf numFmtId="49" fontId="12" fillId="3" borderId="0" xfId="1" applyNumberFormat="1" applyFont="1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176" fontId="0" fillId="0" borderId="0" xfId="0" applyNumberFormat="1"/>
    <xf numFmtId="176" fontId="0" fillId="0" borderId="5" xfId="0" applyNumberFormat="1" applyBorder="1" applyAlignment="1">
      <alignment horizontal="right" vertical="center"/>
    </xf>
    <xf numFmtId="176" fontId="0" fillId="0" borderId="0" xfId="0" applyNumberFormat="1" applyBorder="1" applyAlignment="1">
      <alignment horizontal="right" vertical="center"/>
    </xf>
    <xf numFmtId="176" fontId="0" fillId="3" borderId="0" xfId="0" applyNumberFormat="1" applyFill="1" applyBorder="1" applyAlignment="1">
      <alignment horizontal="right" vertical="center"/>
    </xf>
    <xf numFmtId="0" fontId="13" fillId="0" borderId="0" xfId="1" applyFont="1" applyAlignment="1">
      <alignment horizontal="center" vertical="center"/>
    </xf>
    <xf numFmtId="0" fontId="10" fillId="0" borderId="0" xfId="0" applyFont="1"/>
    <xf numFmtId="0" fontId="14" fillId="0" borderId="0" xfId="0" applyFont="1"/>
    <xf numFmtId="0" fontId="10" fillId="0" borderId="0" xfId="0" applyFont="1" applyAlignment="1">
      <alignment horizontal="right"/>
    </xf>
    <xf numFmtId="0" fontId="17" fillId="0" borderId="0" xfId="0" applyFont="1"/>
    <xf numFmtId="0" fontId="16" fillId="0" borderId="0" xfId="0" applyFont="1"/>
    <xf numFmtId="0" fontId="13" fillId="0" borderId="0" xfId="1" applyNumberFormat="1" applyFont="1" applyAlignment="1">
      <alignment horizontal="center" vertical="center"/>
    </xf>
    <xf numFmtId="0" fontId="16" fillId="0" borderId="0" xfId="0" applyNumberFormat="1" applyFont="1"/>
    <xf numFmtId="0" fontId="0" fillId="0" borderId="0" xfId="0" applyNumberFormat="1"/>
    <xf numFmtId="11" fontId="12" fillId="0" borderId="0" xfId="1" applyNumberFormat="1" applyFont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11" fontId="12" fillId="0" borderId="0" xfId="1" applyNumberFormat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0" fillId="0" borderId="0" xfId="0" applyFont="1" applyFill="1"/>
    <xf numFmtId="0" fontId="0" fillId="0" borderId="0" xfId="0" applyFill="1"/>
    <xf numFmtId="0" fontId="3" fillId="0" borderId="0" xfId="0" applyFont="1" applyAlignment="1">
      <alignment vertical="center"/>
    </xf>
    <xf numFmtId="0" fontId="14" fillId="0" borderId="0" xfId="0" applyFont="1" applyFill="1"/>
    <xf numFmtId="0" fontId="3" fillId="0" borderId="0" xfId="0" applyFont="1"/>
    <xf numFmtId="0" fontId="12" fillId="0" borderId="0" xfId="1" applyNumberFormat="1" applyFont="1" applyFill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0" fontId="17" fillId="0" borderId="0" xfId="0" applyNumberFormat="1" applyFont="1"/>
    <xf numFmtId="11" fontId="0" fillId="0" borderId="0" xfId="0" applyNumberFormat="1"/>
    <xf numFmtId="0" fontId="2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76" fontId="0" fillId="0" borderId="1" xfId="0" applyNumberFormat="1" applyFill="1" applyBorder="1" applyAlignment="1">
      <alignment horizontal="right"/>
    </xf>
    <xf numFmtId="176" fontId="0" fillId="0" borderId="0" xfId="0" applyNumberFormat="1" applyFill="1" applyAlignment="1">
      <alignment horizontal="right"/>
    </xf>
    <xf numFmtId="176" fontId="2" fillId="0" borderId="2" xfId="0" applyNumberFormat="1" applyFont="1" applyFill="1" applyBorder="1" applyAlignment="1">
      <alignment horizontal="right" vertical="center"/>
    </xf>
    <xf numFmtId="176" fontId="3" fillId="0" borderId="2" xfId="0" applyNumberFormat="1" applyFont="1" applyFill="1" applyBorder="1" applyAlignment="1">
      <alignment horizontal="right" vertical="center"/>
    </xf>
    <xf numFmtId="176" fontId="3" fillId="0" borderId="15" xfId="0" applyNumberFormat="1" applyFont="1" applyFill="1" applyBorder="1" applyAlignment="1">
      <alignment horizontal="right" vertical="center"/>
    </xf>
    <xf numFmtId="176" fontId="2" fillId="0" borderId="20" xfId="0" applyNumberFormat="1" applyFont="1" applyFill="1" applyBorder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176" fontId="2" fillId="0" borderId="23" xfId="0" applyNumberFormat="1" applyFont="1" applyFill="1" applyBorder="1" applyAlignment="1">
      <alignment horizontal="right" vertical="center"/>
    </xf>
    <xf numFmtId="176" fontId="2" fillId="0" borderId="15" xfId="0" applyNumberFormat="1" applyFont="1" applyFill="1" applyBorder="1" applyAlignment="1">
      <alignment horizontal="right" vertical="center"/>
    </xf>
    <xf numFmtId="176" fontId="3" fillId="0" borderId="20" xfId="0" applyNumberFormat="1" applyFont="1" applyFill="1" applyBorder="1" applyAlignment="1">
      <alignment horizontal="right" vertical="center"/>
    </xf>
    <xf numFmtId="176" fontId="3" fillId="0" borderId="26" xfId="0" applyNumberFormat="1" applyFont="1" applyFill="1" applyBorder="1" applyAlignment="1">
      <alignment horizontal="right" vertical="center"/>
    </xf>
    <xf numFmtId="176" fontId="3" fillId="0" borderId="0" xfId="0" applyNumberFormat="1" applyFont="1" applyFill="1" applyAlignment="1">
      <alignment horizontal="right"/>
    </xf>
    <xf numFmtId="0" fontId="0" fillId="3" borderId="0" xfId="0" applyFill="1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76" fontId="2" fillId="0" borderId="6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4" xfId="0" applyNumberFormat="1" applyFont="1" applyBorder="1" applyAlignment="1">
      <alignment horizontal="right" vertical="center"/>
    </xf>
    <xf numFmtId="176" fontId="3" fillId="0" borderId="11" xfId="0" applyNumberFormat="1" applyFont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right" vertical="center" wrapText="1"/>
    </xf>
    <xf numFmtId="176" fontId="2" fillId="0" borderId="2" xfId="0" applyNumberFormat="1" applyFont="1" applyBorder="1" applyAlignment="1">
      <alignment horizontal="right" vertical="center"/>
    </xf>
    <xf numFmtId="176" fontId="2" fillId="0" borderId="7" xfId="0" applyNumberFormat="1" applyFont="1" applyBorder="1" applyAlignment="1">
      <alignment horizontal="right" vertical="center"/>
    </xf>
    <xf numFmtId="176" fontId="2" fillId="2" borderId="7" xfId="0" applyNumberFormat="1" applyFont="1" applyFill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3" fillId="0" borderId="7" xfId="0" applyNumberFormat="1" applyFont="1" applyBorder="1" applyAlignment="1">
      <alignment horizontal="right" vertical="center"/>
    </xf>
    <xf numFmtId="176" fontId="3" fillId="0" borderId="3" xfId="0" applyNumberFormat="1" applyFont="1" applyBorder="1" applyAlignment="1">
      <alignment horizontal="right" vertical="center"/>
    </xf>
    <xf numFmtId="176" fontId="3" fillId="0" borderId="13" xfId="0" applyNumberFormat="1" applyFont="1" applyBorder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76" fontId="3" fillId="0" borderId="5" xfId="0" applyNumberFormat="1" applyFont="1" applyBorder="1" applyAlignment="1">
      <alignment horizontal="right" vertical="center"/>
    </xf>
    <xf numFmtId="176" fontId="3" fillId="0" borderId="6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6" fontId="0" fillId="0" borderId="4" xfId="0" applyNumberFormat="1" applyBorder="1" applyAlignment="1">
      <alignment horizontal="right" vertical="center" wrapText="1"/>
    </xf>
    <xf numFmtId="176" fontId="0" fillId="0" borderId="5" xfId="0" applyNumberFormat="1" applyBorder="1" applyAlignment="1">
      <alignment horizontal="right" vertical="center" wrapText="1"/>
    </xf>
    <xf numFmtId="176" fontId="0" fillId="0" borderId="6" xfId="0" applyNumberFormat="1" applyBorder="1" applyAlignment="1">
      <alignment horizontal="right" vertical="center" wrapText="1"/>
    </xf>
    <xf numFmtId="176" fontId="3" fillId="0" borderId="22" xfId="0" applyNumberFormat="1" applyFont="1" applyBorder="1" applyAlignment="1">
      <alignment horizontal="right" vertical="center"/>
    </xf>
    <xf numFmtId="176" fontId="3" fillId="0" borderId="10" xfId="0" applyNumberFormat="1" applyFont="1" applyBorder="1" applyAlignment="1">
      <alignment horizontal="right" vertical="center" wrapText="1"/>
    </xf>
    <xf numFmtId="176" fontId="3" fillId="0" borderId="5" xfId="0" applyNumberFormat="1" applyFont="1" applyBorder="1" applyAlignment="1">
      <alignment horizontal="right" vertical="center" wrapText="1"/>
    </xf>
    <xf numFmtId="176" fontId="3" fillId="0" borderId="6" xfId="0" applyNumberFormat="1" applyFont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right" vertical="center"/>
    </xf>
    <xf numFmtId="176" fontId="2" fillId="0" borderId="9" xfId="0" applyNumberFormat="1" applyFont="1" applyBorder="1" applyAlignment="1">
      <alignment horizontal="right" vertical="center"/>
    </xf>
    <xf numFmtId="176" fontId="2" fillId="0" borderId="16" xfId="0" applyNumberFormat="1" applyFont="1" applyBorder="1" applyAlignment="1">
      <alignment horizontal="right" vertical="center"/>
    </xf>
    <xf numFmtId="176" fontId="2" fillId="0" borderId="21" xfId="0" applyNumberFormat="1" applyFont="1" applyBorder="1" applyAlignment="1">
      <alignment horizontal="right" vertical="center"/>
    </xf>
    <xf numFmtId="176" fontId="0" fillId="0" borderId="4" xfId="0" applyNumberFormat="1" applyBorder="1" applyAlignment="1">
      <alignment horizontal="right" vertical="center"/>
    </xf>
    <xf numFmtId="176" fontId="0" fillId="0" borderId="6" xfId="0" applyNumberFormat="1" applyBorder="1" applyAlignment="1">
      <alignment horizontal="right" vertical="center"/>
    </xf>
    <xf numFmtId="176" fontId="2" fillId="0" borderId="24" xfId="0" applyNumberFormat="1" applyFont="1" applyBorder="1" applyAlignment="1">
      <alignment horizontal="right" vertical="center"/>
    </xf>
    <xf numFmtId="176" fontId="2" fillId="0" borderId="25" xfId="0" applyNumberFormat="1" applyFont="1" applyBorder="1" applyAlignment="1">
      <alignment horizontal="right" vertical="center"/>
    </xf>
    <xf numFmtId="176" fontId="2" fillId="0" borderId="14" xfId="0" applyNumberFormat="1" applyFont="1" applyBorder="1" applyAlignment="1">
      <alignment horizontal="right" vertical="center"/>
    </xf>
    <xf numFmtId="176" fontId="2" fillId="0" borderId="27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 wrapText="1"/>
    </xf>
    <xf numFmtId="176" fontId="3" fillId="0" borderId="17" xfId="0" applyNumberFormat="1" applyFont="1" applyBorder="1" applyAlignment="1">
      <alignment horizontal="right" vertical="center" wrapText="1"/>
    </xf>
  </cellXfs>
  <cellStyles count="2">
    <cellStyle name="常规" xfId="0" builtinId="0"/>
    <cellStyle name="常规 3" xfId="1" xr:uid="{434724B7-D207-407F-8AAD-2FD09078B6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67"/>
  <sheetViews>
    <sheetView tabSelected="1" topLeftCell="A205" zoomScale="70" zoomScaleNormal="70" workbookViewId="0">
      <selection activeCell="K262" sqref="K262:M262"/>
    </sheetView>
  </sheetViews>
  <sheetFormatPr defaultColWidth="11" defaultRowHeight="15.5"/>
  <cols>
    <col min="1" max="3" width="11" style="1"/>
    <col min="4" max="4" width="14.765625" style="1" customWidth="1"/>
    <col min="5" max="5" width="14.15234375" style="1" customWidth="1"/>
    <col min="6" max="6" width="14.765625" style="1" customWidth="1"/>
    <col min="7" max="7" width="11" style="1"/>
    <col min="8" max="8" width="13.765625" style="82"/>
    <col min="9" max="9" width="12.61328125" style="13"/>
    <col min="10" max="10" width="11" style="13"/>
    <col min="11" max="11" width="16.07421875" customWidth="1"/>
  </cols>
  <sheetData>
    <row r="1" spans="1:41">
      <c r="A1" s="14" t="s">
        <v>0</v>
      </c>
      <c r="B1" s="14" t="s">
        <v>1</v>
      </c>
      <c r="C1" s="14"/>
      <c r="D1" s="14"/>
      <c r="E1" s="14" t="s">
        <v>2</v>
      </c>
      <c r="F1" s="14" t="s">
        <v>3</v>
      </c>
      <c r="G1" s="14" t="s">
        <v>1</v>
      </c>
      <c r="H1" s="81" t="s">
        <v>4</v>
      </c>
      <c r="I1" s="25"/>
      <c r="J1" s="53"/>
      <c r="K1" s="48" t="s">
        <v>244</v>
      </c>
      <c r="L1" s="44" t="s">
        <v>233</v>
      </c>
      <c r="M1" s="44" t="s">
        <v>232</v>
      </c>
      <c r="N1" s="44" t="s">
        <v>231</v>
      </c>
      <c r="O1" s="44" t="s">
        <v>230</v>
      </c>
      <c r="P1" s="44" t="s">
        <v>229</v>
      </c>
      <c r="Q1" s="44" t="s">
        <v>228</v>
      </c>
      <c r="R1" s="44" t="s">
        <v>227</v>
      </c>
      <c r="S1" s="44" t="s">
        <v>226</v>
      </c>
      <c r="T1" s="44" t="s">
        <v>225</v>
      </c>
      <c r="U1" s="44" t="s">
        <v>224</v>
      </c>
      <c r="V1" s="44" t="s">
        <v>223</v>
      </c>
      <c r="W1" s="44" t="s">
        <v>222</v>
      </c>
      <c r="X1" s="44" t="s">
        <v>221</v>
      </c>
      <c r="Y1" s="44" t="s">
        <v>220</v>
      </c>
      <c r="Z1" s="44" t="s">
        <v>219</v>
      </c>
      <c r="AA1" s="44" t="s">
        <v>218</v>
      </c>
      <c r="AB1" s="44" t="s">
        <v>217</v>
      </c>
      <c r="AC1" s="44" t="s">
        <v>216</v>
      </c>
      <c r="AD1" s="44" t="s">
        <v>215</v>
      </c>
      <c r="AE1" s="44" t="s">
        <v>214</v>
      </c>
      <c r="AF1" s="44" t="s">
        <v>213</v>
      </c>
      <c r="AG1" s="44" t="s">
        <v>212</v>
      </c>
      <c r="AH1" s="44" t="s">
        <v>211</v>
      </c>
      <c r="AI1" s="44" t="s">
        <v>210</v>
      </c>
      <c r="AJ1" s="44" t="s">
        <v>209</v>
      </c>
      <c r="AK1" s="44" t="s">
        <v>208</v>
      </c>
      <c r="AL1" s="45" t="s">
        <v>207</v>
      </c>
      <c r="AM1" s="45" t="s">
        <v>206</v>
      </c>
      <c r="AN1" s="44" t="s">
        <v>205</v>
      </c>
      <c r="AO1" s="44" t="s">
        <v>204</v>
      </c>
    </row>
    <row r="2" spans="1:41">
      <c r="A2" s="14" t="s">
        <v>5</v>
      </c>
      <c r="B2" s="14"/>
      <c r="C2" s="14"/>
      <c r="D2" s="14" t="s">
        <v>6</v>
      </c>
      <c r="E2" s="14"/>
      <c r="F2" s="14" t="s">
        <v>7</v>
      </c>
      <c r="G2" s="14" t="s">
        <v>8</v>
      </c>
      <c r="H2" s="81">
        <v>1.1111111111111099E-2</v>
      </c>
      <c r="I2" s="25" t="s">
        <v>9</v>
      </c>
      <c r="J2" s="54"/>
      <c r="L2" s="43" t="s">
        <v>203</v>
      </c>
      <c r="M2" s="43" t="s">
        <v>202</v>
      </c>
      <c r="N2" s="43">
        <v>1</v>
      </c>
      <c r="O2" s="43">
        <v>1</v>
      </c>
      <c r="P2" s="43">
        <v>1</v>
      </c>
      <c r="Q2" s="43" t="s">
        <v>201</v>
      </c>
      <c r="R2" s="43" t="s">
        <v>200</v>
      </c>
      <c r="S2" s="43" t="s">
        <v>199</v>
      </c>
      <c r="T2" s="43" t="s">
        <v>198</v>
      </c>
      <c r="U2" s="43" t="s">
        <v>197</v>
      </c>
      <c r="V2" s="43" t="s">
        <v>196</v>
      </c>
      <c r="W2" s="43">
        <v>2</v>
      </c>
      <c r="X2" s="43" t="s">
        <v>196</v>
      </c>
      <c r="Y2" s="42">
        <v>2</v>
      </c>
      <c r="Z2" s="42">
        <v>2</v>
      </c>
      <c r="AA2" s="42" t="s">
        <v>195</v>
      </c>
      <c r="AB2" s="42" t="s">
        <v>195</v>
      </c>
      <c r="AC2" s="42" t="s">
        <v>195</v>
      </c>
      <c r="AD2" s="42">
        <v>3</v>
      </c>
      <c r="AE2" s="42">
        <v>3</v>
      </c>
      <c r="AF2" s="42" t="s">
        <v>194</v>
      </c>
      <c r="AG2" s="42">
        <v>4</v>
      </c>
      <c r="AH2" s="42" t="s">
        <v>192</v>
      </c>
      <c r="AI2" s="42" t="s">
        <v>192</v>
      </c>
      <c r="AJ2" s="42" t="s">
        <v>192</v>
      </c>
      <c r="AK2" s="42" t="s">
        <v>193</v>
      </c>
      <c r="AL2" s="42" t="s">
        <v>191</v>
      </c>
      <c r="AM2" s="42" t="s">
        <v>191</v>
      </c>
      <c r="AN2" s="42" t="s">
        <v>192</v>
      </c>
      <c r="AO2" s="42" t="s">
        <v>191</v>
      </c>
    </row>
    <row r="3" spans="1:41">
      <c r="A3" s="14" t="s">
        <v>10</v>
      </c>
      <c r="B3" s="14" t="s">
        <v>11</v>
      </c>
      <c r="C3" s="14" t="s">
        <v>12</v>
      </c>
      <c r="D3" s="14" t="s">
        <v>13</v>
      </c>
      <c r="E3" s="14" t="s">
        <v>14</v>
      </c>
      <c r="F3" s="14" t="s">
        <v>15</v>
      </c>
      <c r="G3" s="14" t="s">
        <v>16</v>
      </c>
      <c r="H3" s="81" t="s">
        <v>17</v>
      </c>
      <c r="I3" s="25" t="s">
        <v>18</v>
      </c>
      <c r="J3" s="54"/>
    </row>
    <row r="4" spans="1:41">
      <c r="A4" s="100" t="s">
        <v>19</v>
      </c>
      <c r="B4" s="116" t="s">
        <v>20</v>
      </c>
      <c r="C4" s="14" t="s">
        <v>21</v>
      </c>
      <c r="D4" s="14">
        <v>200</v>
      </c>
      <c r="E4" s="14">
        <v>1</v>
      </c>
      <c r="F4" s="14"/>
      <c r="G4" s="14" t="s">
        <v>22</v>
      </c>
      <c r="H4" s="81" t="s">
        <v>23</v>
      </c>
      <c r="I4" s="25"/>
      <c r="J4" s="54"/>
    </row>
    <row r="5" spans="1:41">
      <c r="A5" s="100"/>
      <c r="B5" s="117"/>
      <c r="C5" s="14" t="s">
        <v>24</v>
      </c>
      <c r="D5" s="14">
        <v>301.2</v>
      </c>
      <c r="E5" s="14"/>
      <c r="F5" s="14"/>
      <c r="G5" s="14" t="s">
        <v>22</v>
      </c>
      <c r="H5" s="81" t="s">
        <v>23</v>
      </c>
      <c r="I5" s="25"/>
      <c r="J5" s="54"/>
    </row>
    <row r="6" spans="1:41">
      <c r="A6" s="100"/>
      <c r="B6" s="117"/>
      <c r="C6" s="14" t="s">
        <v>25</v>
      </c>
      <c r="D6" s="14">
        <v>200</v>
      </c>
      <c r="E6" s="14"/>
      <c r="F6" s="14"/>
      <c r="G6" s="14" t="s">
        <v>22</v>
      </c>
      <c r="H6" s="81" t="s">
        <v>23</v>
      </c>
      <c r="I6" s="25"/>
      <c r="J6" s="54"/>
      <c r="K6" t="s">
        <v>239</v>
      </c>
      <c r="L6" s="44" t="s">
        <v>233</v>
      </c>
      <c r="M6" s="44" t="s">
        <v>232</v>
      </c>
      <c r="N6" s="44" t="s">
        <v>231</v>
      </c>
      <c r="O6" s="44" t="s">
        <v>230</v>
      </c>
      <c r="P6" s="44" t="s">
        <v>229</v>
      </c>
      <c r="Q6" s="44" t="s">
        <v>228</v>
      </c>
      <c r="R6" s="44" t="s">
        <v>227</v>
      </c>
      <c r="S6" s="44" t="s">
        <v>226</v>
      </c>
      <c r="T6" s="44" t="s">
        <v>225</v>
      </c>
      <c r="U6" s="44" t="s">
        <v>224</v>
      </c>
      <c r="V6" s="44" t="s">
        <v>223</v>
      </c>
      <c r="W6" s="44" t="s">
        <v>221</v>
      </c>
      <c r="X6" s="44" t="s">
        <v>218</v>
      </c>
      <c r="Y6" s="44" t="s">
        <v>217</v>
      </c>
      <c r="Z6" s="44" t="s">
        <v>216</v>
      </c>
      <c r="AA6" s="44" t="s">
        <v>215</v>
      </c>
      <c r="AB6" s="44" t="s">
        <v>214</v>
      </c>
      <c r="AC6" s="44" t="s">
        <v>213</v>
      </c>
      <c r="AD6" s="44" t="s">
        <v>212</v>
      </c>
      <c r="AE6" s="44" t="s">
        <v>211</v>
      </c>
      <c r="AF6" s="44" t="s">
        <v>210</v>
      </c>
      <c r="AG6" s="44" t="s">
        <v>209</v>
      </c>
      <c r="AH6" s="44" t="s">
        <v>208</v>
      </c>
      <c r="AI6" s="44" t="s">
        <v>205</v>
      </c>
    </row>
    <row r="7" spans="1:41">
      <c r="A7" s="100"/>
      <c r="B7" s="117"/>
      <c r="C7" s="14" t="s">
        <v>26</v>
      </c>
      <c r="D7" s="14">
        <v>12.5</v>
      </c>
      <c r="E7" s="14"/>
      <c r="F7" s="14"/>
      <c r="G7" s="14" t="s">
        <v>22</v>
      </c>
      <c r="H7" s="81" t="s">
        <v>23</v>
      </c>
      <c r="I7" s="25"/>
      <c r="J7" s="54"/>
      <c r="L7" s="43" t="s">
        <v>198</v>
      </c>
      <c r="M7" s="43" t="s">
        <v>202</v>
      </c>
      <c r="N7" s="43">
        <v>1</v>
      </c>
      <c r="O7" s="43">
        <v>1</v>
      </c>
      <c r="P7" s="43">
        <v>1</v>
      </c>
      <c r="Q7" s="43" t="s">
        <v>201</v>
      </c>
      <c r="R7" s="43" t="s">
        <v>198</v>
      </c>
      <c r="S7" s="43" t="s">
        <v>199</v>
      </c>
      <c r="T7" s="43" t="s">
        <v>198</v>
      </c>
      <c r="U7" s="43" t="s">
        <v>192</v>
      </c>
      <c r="V7" s="43" t="s">
        <v>240</v>
      </c>
      <c r="W7" s="43" t="s">
        <v>240</v>
      </c>
      <c r="X7" s="42" t="s">
        <v>250</v>
      </c>
      <c r="Y7" s="42" t="s">
        <v>251</v>
      </c>
      <c r="Z7" s="42" t="s">
        <v>251</v>
      </c>
      <c r="AA7" s="42">
        <v>3</v>
      </c>
      <c r="AB7" s="42">
        <v>3</v>
      </c>
      <c r="AC7" s="42" t="s">
        <v>240</v>
      </c>
      <c r="AD7" s="42">
        <v>4</v>
      </c>
      <c r="AE7" s="42" t="s">
        <v>192</v>
      </c>
      <c r="AF7" s="42" t="s">
        <v>192</v>
      </c>
      <c r="AG7" s="42" t="s">
        <v>192</v>
      </c>
      <c r="AH7" s="42" t="s">
        <v>193</v>
      </c>
      <c r="AI7" s="42" t="s">
        <v>192</v>
      </c>
    </row>
    <row r="8" spans="1:41">
      <c r="A8" s="100"/>
      <c r="B8" s="117"/>
      <c r="C8" s="14" t="s">
        <v>27</v>
      </c>
      <c r="D8" s="14">
        <v>200</v>
      </c>
      <c r="E8" s="14"/>
      <c r="F8" s="14"/>
      <c r="G8" s="14" t="s">
        <v>22</v>
      </c>
      <c r="H8" s="81" t="s">
        <v>23</v>
      </c>
      <c r="I8" s="25"/>
      <c r="J8" s="54"/>
    </row>
    <row r="9" spans="1:41">
      <c r="A9" s="100"/>
      <c r="B9" s="117"/>
      <c r="C9" s="14" t="s">
        <v>28</v>
      </c>
      <c r="D9" s="14">
        <v>50</v>
      </c>
      <c r="E9" s="14"/>
      <c r="F9" s="14"/>
      <c r="G9" s="14" t="s">
        <v>22</v>
      </c>
      <c r="H9" s="81" t="s">
        <v>23</v>
      </c>
      <c r="I9" s="25"/>
      <c r="J9" s="54"/>
      <c r="K9" t="s">
        <v>241</v>
      </c>
      <c r="L9" s="44" t="s">
        <v>233</v>
      </c>
      <c r="M9" s="44" t="s">
        <v>227</v>
      </c>
      <c r="N9" s="44" t="s">
        <v>224</v>
      </c>
      <c r="O9" s="44" t="s">
        <v>223</v>
      </c>
      <c r="P9" s="44" t="s">
        <v>222</v>
      </c>
      <c r="Q9" s="44" t="s">
        <v>221</v>
      </c>
      <c r="R9" s="44" t="s">
        <v>220</v>
      </c>
      <c r="S9" s="44" t="s">
        <v>219</v>
      </c>
      <c r="T9" s="44" t="s">
        <v>218</v>
      </c>
      <c r="U9" s="44" t="s">
        <v>217</v>
      </c>
      <c r="V9" s="44" t="s">
        <v>216</v>
      </c>
      <c r="W9" s="44" t="s">
        <v>213</v>
      </c>
      <c r="X9" s="45" t="s">
        <v>207</v>
      </c>
      <c r="Y9" s="45" t="s">
        <v>206</v>
      </c>
      <c r="Z9" s="44" t="s">
        <v>204</v>
      </c>
    </row>
    <row r="10" spans="1:41">
      <c r="A10" s="100"/>
      <c r="B10" s="117"/>
      <c r="C10" s="14" t="s">
        <v>29</v>
      </c>
      <c r="D10" s="14">
        <v>12.5</v>
      </c>
      <c r="E10" s="14"/>
      <c r="F10" s="14"/>
      <c r="G10" s="14" t="s">
        <v>22</v>
      </c>
      <c r="H10" s="81" t="s">
        <v>23</v>
      </c>
      <c r="I10" s="25"/>
      <c r="J10" s="54"/>
      <c r="L10" s="43" t="s">
        <v>242</v>
      </c>
      <c r="M10" s="43" t="s">
        <v>243</v>
      </c>
      <c r="N10" s="43" t="s">
        <v>243</v>
      </c>
      <c r="O10" s="43" t="s">
        <v>242</v>
      </c>
      <c r="P10" s="43">
        <v>2</v>
      </c>
      <c r="Q10" s="43" t="s">
        <v>242</v>
      </c>
      <c r="R10" s="42">
        <v>2</v>
      </c>
      <c r="S10" s="42">
        <v>2</v>
      </c>
      <c r="T10" s="42" t="s">
        <v>242</v>
      </c>
      <c r="U10" s="42" t="s">
        <v>242</v>
      </c>
      <c r="V10" s="42" t="s">
        <v>242</v>
      </c>
      <c r="W10" s="42" t="s">
        <v>191</v>
      </c>
      <c r="X10" s="42" t="s">
        <v>191</v>
      </c>
      <c r="Y10" s="42" t="s">
        <v>191</v>
      </c>
      <c r="Z10" s="42" t="s">
        <v>191</v>
      </c>
    </row>
    <row r="11" spans="1:41">
      <c r="A11" s="100"/>
      <c r="B11" s="117"/>
      <c r="C11" s="14" t="s">
        <v>30</v>
      </c>
      <c r="D11" s="14">
        <v>2</v>
      </c>
      <c r="E11" s="14"/>
      <c r="F11" s="14"/>
      <c r="G11" s="14" t="s">
        <v>22</v>
      </c>
      <c r="H11" s="81" t="s">
        <v>23</v>
      </c>
      <c r="I11" s="25"/>
      <c r="J11" s="54"/>
    </row>
    <row r="12" spans="1:41">
      <c r="A12" s="100"/>
      <c r="B12" s="118"/>
      <c r="C12" s="14" t="s">
        <v>31</v>
      </c>
      <c r="D12" s="14">
        <v>40</v>
      </c>
      <c r="E12" s="14"/>
      <c r="F12" s="14"/>
      <c r="G12" s="14" t="s">
        <v>22</v>
      </c>
      <c r="H12" s="81" t="s">
        <v>23</v>
      </c>
      <c r="I12" s="25"/>
      <c r="J12" s="54"/>
      <c r="K12" t="s">
        <v>245</v>
      </c>
      <c r="L12" s="44" t="s">
        <v>233</v>
      </c>
      <c r="M12" s="44" t="s">
        <v>223</v>
      </c>
      <c r="N12" s="44" t="s">
        <v>221</v>
      </c>
      <c r="O12" s="44" t="s">
        <v>218</v>
      </c>
      <c r="P12" s="44" t="s">
        <v>217</v>
      </c>
      <c r="Q12" s="44" t="s">
        <v>216</v>
      </c>
      <c r="R12" s="44" t="s">
        <v>213</v>
      </c>
      <c r="S12" s="45" t="s">
        <v>207</v>
      </c>
      <c r="T12" s="45" t="s">
        <v>206</v>
      </c>
      <c r="U12" s="44" t="s">
        <v>204</v>
      </c>
    </row>
    <row r="13" spans="1:41">
      <c r="A13" s="100"/>
      <c r="B13" s="14" t="s">
        <v>32</v>
      </c>
      <c r="C13" s="14" t="s">
        <v>33</v>
      </c>
      <c r="D13" s="14">
        <v>350</v>
      </c>
      <c r="E13" s="14"/>
      <c r="F13" s="14" t="s">
        <v>23</v>
      </c>
      <c r="G13" s="14" t="s">
        <v>34</v>
      </c>
      <c r="H13" s="81">
        <v>3.8888888888888902</v>
      </c>
      <c r="I13" s="25">
        <v>7049.16391666667</v>
      </c>
      <c r="J13" s="54"/>
      <c r="K13" t="s">
        <v>246</v>
      </c>
      <c r="L13" s="44" t="s">
        <v>233</v>
      </c>
      <c r="M13" s="44" t="s">
        <v>227</v>
      </c>
      <c r="N13" s="44" t="s">
        <v>224</v>
      </c>
      <c r="O13" s="44" t="s">
        <v>223</v>
      </c>
      <c r="P13" s="44" t="s">
        <v>222</v>
      </c>
      <c r="Q13" s="44" t="s">
        <v>221</v>
      </c>
      <c r="R13" s="44" t="s">
        <v>220</v>
      </c>
      <c r="S13" s="44" t="s">
        <v>219</v>
      </c>
      <c r="T13" s="44" t="s">
        <v>218</v>
      </c>
      <c r="U13" s="44" t="s">
        <v>217</v>
      </c>
      <c r="V13" s="44" t="s">
        <v>216</v>
      </c>
    </row>
    <row r="14" spans="1:41">
      <c r="A14" s="2" t="s">
        <v>35</v>
      </c>
      <c r="B14" s="14" t="s">
        <v>36</v>
      </c>
      <c r="C14" s="14" t="s">
        <v>36</v>
      </c>
      <c r="D14" s="14">
        <v>4651.2</v>
      </c>
      <c r="E14" s="14"/>
      <c r="F14" s="14" t="s">
        <v>23</v>
      </c>
      <c r="G14" s="14" t="s">
        <v>37</v>
      </c>
      <c r="H14" s="81">
        <v>51.68</v>
      </c>
      <c r="I14" s="25">
        <v>156.92964000000001</v>
      </c>
      <c r="J14" s="54"/>
      <c r="K14" t="s">
        <v>247</v>
      </c>
      <c r="L14" s="44" t="s">
        <v>233</v>
      </c>
      <c r="M14" s="44" t="s">
        <v>232</v>
      </c>
      <c r="N14" s="44" t="s">
        <v>231</v>
      </c>
      <c r="O14" s="44" t="s">
        <v>230</v>
      </c>
      <c r="P14" s="44" t="s">
        <v>229</v>
      </c>
      <c r="Q14" s="44" t="s">
        <v>228</v>
      </c>
      <c r="R14" s="44" t="s">
        <v>227</v>
      </c>
      <c r="S14" s="44" t="s">
        <v>226</v>
      </c>
      <c r="T14" s="44" t="s">
        <v>225</v>
      </c>
      <c r="U14" s="44" t="s">
        <v>224</v>
      </c>
      <c r="V14" s="44" t="s">
        <v>211</v>
      </c>
      <c r="W14" s="44" t="s">
        <v>210</v>
      </c>
      <c r="X14" s="44" t="s">
        <v>209</v>
      </c>
      <c r="Y14" s="44" t="s">
        <v>208</v>
      </c>
      <c r="Z14" s="44" t="s">
        <v>205</v>
      </c>
    </row>
    <row r="15" spans="1:41">
      <c r="A15" s="100" t="s">
        <v>38</v>
      </c>
      <c r="B15" s="14" t="s">
        <v>252</v>
      </c>
      <c r="C15" s="14" t="s">
        <v>39</v>
      </c>
      <c r="D15" s="14">
        <v>32</v>
      </c>
      <c r="E15" s="14"/>
      <c r="F15" s="14">
        <v>10</v>
      </c>
      <c r="G15" s="14" t="s">
        <v>40</v>
      </c>
      <c r="H15" s="81">
        <v>3.5555555555555597E-2</v>
      </c>
      <c r="I15" s="25">
        <v>0.29641000000000001</v>
      </c>
      <c r="J15" s="54">
        <f>H15*3.28689</f>
        <v>0.11686720000000014</v>
      </c>
      <c r="K15" t="s">
        <v>248</v>
      </c>
      <c r="L15" s="44" t="s">
        <v>233</v>
      </c>
      <c r="M15" s="44" t="s">
        <v>232</v>
      </c>
      <c r="N15" s="44" t="s">
        <v>227</v>
      </c>
      <c r="O15" s="44" t="s">
        <v>226</v>
      </c>
      <c r="P15" s="44" t="s">
        <v>225</v>
      </c>
      <c r="Q15" s="44" t="s">
        <v>223</v>
      </c>
      <c r="R15" s="44" t="s">
        <v>221</v>
      </c>
      <c r="S15" s="44" t="s">
        <v>218</v>
      </c>
      <c r="T15" s="44" t="s">
        <v>217</v>
      </c>
      <c r="U15" s="44" t="s">
        <v>216</v>
      </c>
      <c r="V15" s="44" t="s">
        <v>215</v>
      </c>
      <c r="W15" s="44" t="s">
        <v>214</v>
      </c>
      <c r="X15" s="44" t="s">
        <v>213</v>
      </c>
      <c r="Y15" s="44" t="s">
        <v>212</v>
      </c>
    </row>
    <row r="16" spans="1:41">
      <c r="A16" s="100"/>
      <c r="B16" s="14" t="s">
        <v>41</v>
      </c>
      <c r="C16" s="14" t="s">
        <v>23</v>
      </c>
      <c r="D16" s="14">
        <v>1</v>
      </c>
      <c r="E16" s="14"/>
      <c r="F16" s="14">
        <v>5</v>
      </c>
      <c r="G16" s="14" t="s">
        <v>40</v>
      </c>
      <c r="H16" s="81">
        <v>2.2222222222222201E-3</v>
      </c>
      <c r="I16" s="25">
        <v>2.75592811111111</v>
      </c>
      <c r="J16" s="54"/>
    </row>
    <row r="17" spans="1:34">
      <c r="A17" s="100"/>
      <c r="B17" s="14" t="s">
        <v>42</v>
      </c>
      <c r="C17" s="14" t="s">
        <v>43</v>
      </c>
      <c r="D17" s="14">
        <v>1</v>
      </c>
      <c r="E17" s="14"/>
      <c r="F17" s="14">
        <v>15</v>
      </c>
      <c r="G17" s="14" t="s">
        <v>40</v>
      </c>
      <c r="H17" s="81">
        <v>7.4074074074074103E-4</v>
      </c>
      <c r="I17" s="25">
        <v>3.6613885185185202</v>
      </c>
      <c r="J17" s="54"/>
    </row>
    <row r="18" spans="1:34">
      <c r="A18" s="100"/>
      <c r="B18" s="14" t="s">
        <v>44</v>
      </c>
      <c r="C18" s="14" t="s">
        <v>23</v>
      </c>
      <c r="D18" s="14">
        <v>3</v>
      </c>
      <c r="E18" s="14"/>
      <c r="F18" s="14">
        <v>5</v>
      </c>
      <c r="G18" s="14" t="s">
        <v>40</v>
      </c>
      <c r="H18" s="81">
        <v>6.6666666666666697E-3</v>
      </c>
      <c r="I18" s="25">
        <v>8.2677843333333296</v>
      </c>
      <c r="J18" s="54"/>
    </row>
    <row r="19" spans="1:34">
      <c r="A19" s="100" t="s">
        <v>45</v>
      </c>
      <c r="B19" s="14" t="s">
        <v>46</v>
      </c>
      <c r="C19" s="14" t="s">
        <v>47</v>
      </c>
      <c r="D19" s="14">
        <v>1872</v>
      </c>
      <c r="E19" s="14"/>
      <c r="F19" s="14">
        <v>10</v>
      </c>
      <c r="G19" s="14" t="s">
        <v>40</v>
      </c>
      <c r="H19" s="81">
        <v>2.08</v>
      </c>
      <c r="I19" s="25">
        <v>6274.5380100000002</v>
      </c>
      <c r="J19" s="54">
        <f>41.14*2.08</f>
        <v>85.571200000000005</v>
      </c>
    </row>
    <row r="20" spans="1:34">
      <c r="A20" s="100"/>
      <c r="B20" s="14" t="s">
        <v>48</v>
      </c>
      <c r="C20" s="14" t="s">
        <v>49</v>
      </c>
      <c r="D20" s="14">
        <v>14976</v>
      </c>
      <c r="E20" s="14"/>
      <c r="F20" s="14">
        <v>10</v>
      </c>
      <c r="G20" s="14" t="s">
        <v>50</v>
      </c>
      <c r="H20" s="81">
        <v>16.64</v>
      </c>
      <c r="I20" s="25">
        <v>0</v>
      </c>
      <c r="J20" s="54"/>
      <c r="K20" t="s">
        <v>239</v>
      </c>
      <c r="L20" s="44" t="s">
        <v>233</v>
      </c>
      <c r="M20" s="44" t="s">
        <v>232</v>
      </c>
      <c r="N20" s="49" t="s">
        <v>231</v>
      </c>
      <c r="O20" s="44" t="s">
        <v>229</v>
      </c>
      <c r="P20" s="44" t="s">
        <v>228</v>
      </c>
      <c r="Q20" s="44" t="s">
        <v>227</v>
      </c>
      <c r="R20" s="56" t="s">
        <v>253</v>
      </c>
      <c r="S20" s="44" t="s">
        <v>225</v>
      </c>
      <c r="T20" s="44" t="s">
        <v>224</v>
      </c>
      <c r="U20" s="44" t="s">
        <v>223</v>
      </c>
      <c r="V20" s="44" t="s">
        <v>221</v>
      </c>
      <c r="W20" s="44" t="s">
        <v>218</v>
      </c>
      <c r="X20" s="49" t="s">
        <v>217</v>
      </c>
      <c r="Y20" s="44" t="s">
        <v>216</v>
      </c>
      <c r="Z20" s="44" t="s">
        <v>215</v>
      </c>
      <c r="AA20" s="49" t="s">
        <v>214</v>
      </c>
      <c r="AB20" s="44" t="s">
        <v>213</v>
      </c>
      <c r="AC20" s="44" t="s">
        <v>212</v>
      </c>
      <c r="AD20" s="44" t="s">
        <v>211</v>
      </c>
      <c r="AE20" s="49" t="s">
        <v>210</v>
      </c>
      <c r="AF20" s="49" t="s">
        <v>209</v>
      </c>
      <c r="AG20" s="49" t="s">
        <v>208</v>
      </c>
      <c r="AH20" s="44" t="s">
        <v>205</v>
      </c>
    </row>
    <row r="21" spans="1:34">
      <c r="A21" s="100"/>
      <c r="B21" s="14" t="s">
        <v>51</v>
      </c>
      <c r="C21" s="14" t="s">
        <v>51</v>
      </c>
      <c r="D21" s="14">
        <v>27.6</v>
      </c>
      <c r="E21" s="14"/>
      <c r="F21" s="14">
        <v>10</v>
      </c>
      <c r="G21" s="14" t="s">
        <v>52</v>
      </c>
      <c r="H21" s="81">
        <v>3.06666666666667E-2</v>
      </c>
      <c r="I21" s="25">
        <v>7.1063099999999997</v>
      </c>
      <c r="J21" s="54"/>
      <c r="L21" s="43" t="s">
        <v>198</v>
      </c>
      <c r="M21" s="43" t="s">
        <v>202</v>
      </c>
      <c r="N21" s="50">
        <v>1</v>
      </c>
      <c r="O21" s="43">
        <v>1</v>
      </c>
      <c r="P21" s="43" t="s">
        <v>201</v>
      </c>
      <c r="Q21" s="43" t="s">
        <v>198</v>
      </c>
      <c r="R21" s="43" t="s">
        <v>199</v>
      </c>
      <c r="S21" s="43" t="s">
        <v>198</v>
      </c>
      <c r="T21" s="43" t="s">
        <v>192</v>
      </c>
      <c r="U21" s="43" t="s">
        <v>240</v>
      </c>
      <c r="V21" s="43" t="s">
        <v>240</v>
      </c>
      <c r="W21" s="42" t="s">
        <v>251</v>
      </c>
      <c r="X21" s="42" t="s">
        <v>251</v>
      </c>
      <c r="Y21" s="42" t="s">
        <v>251</v>
      </c>
      <c r="Z21" s="42">
        <v>3</v>
      </c>
      <c r="AA21" s="51">
        <v>3</v>
      </c>
      <c r="AB21" s="42" t="s">
        <v>240</v>
      </c>
      <c r="AC21" s="42">
        <v>4</v>
      </c>
      <c r="AD21" s="42" t="s">
        <v>192</v>
      </c>
      <c r="AE21" s="51" t="s">
        <v>192</v>
      </c>
      <c r="AF21" s="51" t="s">
        <v>192</v>
      </c>
      <c r="AG21" s="51" t="s">
        <v>193</v>
      </c>
      <c r="AH21" s="42" t="s">
        <v>192</v>
      </c>
    </row>
    <row r="22" spans="1:34">
      <c r="A22" s="100"/>
      <c r="B22" s="14" t="s">
        <v>53</v>
      </c>
      <c r="C22" s="14" t="s">
        <v>54</v>
      </c>
      <c r="D22" s="14">
        <v>576</v>
      </c>
      <c r="E22" s="14"/>
      <c r="F22" s="14">
        <v>10</v>
      </c>
      <c r="G22" s="14" t="s">
        <v>50</v>
      </c>
      <c r="H22" s="81">
        <v>0.64</v>
      </c>
      <c r="I22" s="25">
        <v>114.3533</v>
      </c>
      <c r="J22" s="54">
        <f>35*H22</f>
        <v>22.400000000000002</v>
      </c>
    </row>
    <row r="23" spans="1:34">
      <c r="A23" s="100"/>
      <c r="B23" s="14" t="s">
        <v>55</v>
      </c>
      <c r="C23" s="14" t="s">
        <v>55</v>
      </c>
      <c r="D23" s="14">
        <v>101.67270000000001</v>
      </c>
      <c r="E23" s="14"/>
      <c r="F23" s="14">
        <v>10</v>
      </c>
      <c r="G23" s="14" t="s">
        <v>22</v>
      </c>
      <c r="H23" s="81">
        <v>0.112969666666667</v>
      </c>
      <c r="I23" s="25">
        <v>0.25785999999999998</v>
      </c>
      <c r="J23" s="55">
        <f>J19+I23+I24+J15</f>
        <v>85.956876131286378</v>
      </c>
      <c r="K23" t="s">
        <v>241</v>
      </c>
      <c r="L23" s="44" t="s">
        <v>233</v>
      </c>
      <c r="M23" s="44" t="s">
        <v>227</v>
      </c>
      <c r="N23" s="44" t="s">
        <v>224</v>
      </c>
      <c r="O23" s="44" t="s">
        <v>223</v>
      </c>
      <c r="P23" s="44" t="s">
        <v>222</v>
      </c>
      <c r="Q23" s="44" t="s">
        <v>221</v>
      </c>
      <c r="R23" s="44" t="s">
        <v>220</v>
      </c>
      <c r="S23" s="44" t="s">
        <v>219</v>
      </c>
      <c r="T23" s="44" t="s">
        <v>218</v>
      </c>
      <c r="U23" s="44" t="s">
        <v>217</v>
      </c>
      <c r="V23" s="44" t="s">
        <v>216</v>
      </c>
      <c r="W23" s="44" t="s">
        <v>213</v>
      </c>
      <c r="X23" s="45" t="s">
        <v>207</v>
      </c>
      <c r="Y23" s="45" t="s">
        <v>206</v>
      </c>
      <c r="Z23" s="44" t="s">
        <v>204</v>
      </c>
    </row>
    <row r="24" spans="1:34">
      <c r="A24" s="100"/>
      <c r="B24" s="14" t="s">
        <v>56</v>
      </c>
      <c r="C24" s="14" t="s">
        <v>55</v>
      </c>
      <c r="D24" s="14">
        <v>4.3170999999999999</v>
      </c>
      <c r="E24" s="14"/>
      <c r="F24" s="14">
        <v>10</v>
      </c>
      <c r="G24" s="14" t="s">
        <v>22</v>
      </c>
      <c r="H24" s="81">
        <v>4.79677777777778E-3</v>
      </c>
      <c r="I24" s="25">
        <v>1.0948931286372801E-2</v>
      </c>
      <c r="J24" s="54"/>
      <c r="L24" s="43" t="s">
        <v>242</v>
      </c>
      <c r="M24" s="43" t="s">
        <v>243</v>
      </c>
      <c r="N24" s="43" t="s">
        <v>243</v>
      </c>
      <c r="O24" s="43" t="s">
        <v>242</v>
      </c>
      <c r="P24" s="43">
        <v>2</v>
      </c>
      <c r="Q24" s="43" t="s">
        <v>242</v>
      </c>
      <c r="R24" s="42">
        <v>2</v>
      </c>
      <c r="S24" s="42">
        <v>2</v>
      </c>
      <c r="T24" s="42" t="s">
        <v>242</v>
      </c>
      <c r="U24" s="42" t="s">
        <v>242</v>
      </c>
      <c r="V24" s="42" t="s">
        <v>242</v>
      </c>
      <c r="W24" s="42" t="s">
        <v>191</v>
      </c>
      <c r="X24" s="42" t="s">
        <v>191</v>
      </c>
      <c r="Y24" s="42" t="s">
        <v>191</v>
      </c>
      <c r="Z24" s="42" t="s">
        <v>191</v>
      </c>
    </row>
    <row r="25" spans="1:34">
      <c r="A25" s="100"/>
      <c r="B25" s="14" t="s">
        <v>57</v>
      </c>
      <c r="C25" s="14" t="s">
        <v>58</v>
      </c>
      <c r="D25" s="14">
        <v>240</v>
      </c>
      <c r="E25" s="14"/>
      <c r="F25" s="14">
        <v>10</v>
      </c>
      <c r="G25" s="14" t="s">
        <v>59</v>
      </c>
      <c r="H25" s="81">
        <v>0.266666666666667</v>
      </c>
      <c r="I25" s="25">
        <v>6.41195</v>
      </c>
      <c r="J25" s="55">
        <f>J22+4.71*H25</f>
        <v>23.656000000000002</v>
      </c>
    </row>
    <row r="26" spans="1:34">
      <c r="A26" s="2" t="s">
        <v>60</v>
      </c>
      <c r="B26" s="14" t="s">
        <v>61</v>
      </c>
      <c r="C26" s="14" t="s">
        <v>61</v>
      </c>
      <c r="D26" s="14">
        <v>2</v>
      </c>
      <c r="E26" s="14"/>
      <c r="F26" s="14" t="s">
        <v>23</v>
      </c>
      <c r="G26" s="14" t="s">
        <v>62</v>
      </c>
      <c r="H26" s="81">
        <v>2</v>
      </c>
      <c r="I26" s="25">
        <v>0.21808</v>
      </c>
      <c r="J26" s="54"/>
    </row>
    <row r="27" spans="1:34">
      <c r="A27" s="100" t="s">
        <v>63</v>
      </c>
      <c r="B27" s="14" t="s">
        <v>64</v>
      </c>
      <c r="C27" s="14" t="s">
        <v>64</v>
      </c>
      <c r="D27" s="14">
        <v>900000</v>
      </c>
      <c r="E27" s="14"/>
      <c r="F27" s="14" t="s">
        <v>23</v>
      </c>
      <c r="G27" s="14" t="s">
        <v>40</v>
      </c>
      <c r="H27" s="81">
        <v>10000</v>
      </c>
      <c r="I27" s="25">
        <v>0</v>
      </c>
      <c r="J27" s="54"/>
    </row>
    <row r="28" spans="1:34">
      <c r="A28" s="100"/>
      <c r="B28" s="14" t="s">
        <v>65</v>
      </c>
      <c r="C28" s="14" t="s">
        <v>66</v>
      </c>
      <c r="D28" s="14">
        <v>13824</v>
      </c>
      <c r="E28" s="14"/>
      <c r="F28" s="14" t="s">
        <v>23</v>
      </c>
      <c r="G28" s="14" t="s">
        <v>59</v>
      </c>
      <c r="H28" s="81">
        <v>153.6</v>
      </c>
      <c r="I28" s="25">
        <v>0</v>
      </c>
      <c r="J28" s="54"/>
      <c r="K28" t="s">
        <v>254</v>
      </c>
      <c r="L28" s="44" t="s">
        <v>233</v>
      </c>
      <c r="M28" s="44" t="s">
        <v>232</v>
      </c>
      <c r="N28" s="44" t="s">
        <v>229</v>
      </c>
      <c r="O28" s="44" t="s">
        <v>228</v>
      </c>
      <c r="P28" s="44" t="s">
        <v>227</v>
      </c>
      <c r="Q28" s="56" t="s">
        <v>253</v>
      </c>
      <c r="R28" s="44" t="s">
        <v>225</v>
      </c>
      <c r="S28" s="44" t="s">
        <v>223</v>
      </c>
      <c r="T28" s="44" t="s">
        <v>221</v>
      </c>
      <c r="U28" s="44" t="s">
        <v>218</v>
      </c>
      <c r="V28" s="44" t="s">
        <v>216</v>
      </c>
      <c r="W28" s="44" t="s">
        <v>215</v>
      </c>
      <c r="X28" s="44" t="s">
        <v>213</v>
      </c>
      <c r="Y28" s="44" t="s">
        <v>212</v>
      </c>
      <c r="Z28" s="44" t="s">
        <v>211</v>
      </c>
      <c r="AA28" s="68" t="s">
        <v>273</v>
      </c>
      <c r="AB28" s="68" t="s">
        <v>275</v>
      </c>
    </row>
    <row r="29" spans="1:34">
      <c r="A29" s="14" t="s">
        <v>67</v>
      </c>
      <c r="B29" s="14"/>
      <c r="C29" s="14"/>
      <c r="D29" s="14"/>
      <c r="E29" s="14"/>
      <c r="F29" s="14"/>
      <c r="G29" s="14"/>
      <c r="H29" s="81"/>
      <c r="I29" s="25">
        <v>13623.753446560901</v>
      </c>
      <c r="J29" s="54"/>
      <c r="L29" s="43" t="s">
        <v>198</v>
      </c>
      <c r="M29" s="43" t="s">
        <v>202</v>
      </c>
      <c r="N29" s="43">
        <v>1</v>
      </c>
      <c r="O29" s="43" t="s">
        <v>201</v>
      </c>
      <c r="P29" s="43" t="s">
        <v>198</v>
      </c>
      <c r="Q29" s="43" t="s">
        <v>199</v>
      </c>
      <c r="R29" s="43" t="s">
        <v>198</v>
      </c>
      <c r="S29" s="43" t="s">
        <v>240</v>
      </c>
      <c r="T29" s="43" t="s">
        <v>240</v>
      </c>
      <c r="U29" s="42" t="s">
        <v>250</v>
      </c>
      <c r="V29" s="42" t="s">
        <v>250</v>
      </c>
      <c r="W29" s="42" t="s">
        <v>240</v>
      </c>
      <c r="X29" s="42" t="s">
        <v>240</v>
      </c>
      <c r="Y29" s="42">
        <v>4</v>
      </c>
      <c r="Z29" s="42" t="s">
        <v>192</v>
      </c>
      <c r="AA29" s="42"/>
    </row>
    <row r="30" spans="1:34">
      <c r="K30" t="s">
        <v>255</v>
      </c>
      <c r="L30">
        <v>1.35</v>
      </c>
      <c r="M30">
        <v>0</v>
      </c>
      <c r="N30">
        <v>0</v>
      </c>
      <c r="O30">
        <v>0</v>
      </c>
      <c r="P30">
        <v>5.9128727272727275</v>
      </c>
      <c r="Q30">
        <v>0</v>
      </c>
      <c r="R30">
        <v>1333.3333333333333</v>
      </c>
      <c r="S30">
        <v>323.23232323232327</v>
      </c>
      <c r="T30">
        <v>0.24242424242424243</v>
      </c>
      <c r="U30">
        <v>56.318666666666672</v>
      </c>
      <c r="V30">
        <v>2735.0181818181823</v>
      </c>
      <c r="W30">
        <v>4.8484848484848485E-2</v>
      </c>
      <c r="X30">
        <v>1.3468013468013469E-3</v>
      </c>
      <c r="Y30">
        <v>0</v>
      </c>
      <c r="Z30">
        <v>0</v>
      </c>
      <c r="AA30">
        <v>1</v>
      </c>
      <c r="AB30">
        <v>0</v>
      </c>
    </row>
    <row r="31" spans="1:34">
      <c r="K31" t="s">
        <v>256</v>
      </c>
      <c r="L31">
        <v>1.35</v>
      </c>
      <c r="M31">
        <v>8.33</v>
      </c>
      <c r="N31">
        <v>0</v>
      </c>
      <c r="O31">
        <v>0</v>
      </c>
      <c r="P31">
        <v>8.93886</v>
      </c>
      <c r="Q31">
        <v>0</v>
      </c>
      <c r="R31">
        <v>1333.3333333333333</v>
      </c>
      <c r="S31">
        <v>0</v>
      </c>
      <c r="T31">
        <v>0</v>
      </c>
      <c r="U31">
        <v>99.030676666666665</v>
      </c>
      <c r="V31">
        <v>6530.3338333333322</v>
      </c>
      <c r="W31">
        <v>0</v>
      </c>
      <c r="X31">
        <v>0</v>
      </c>
      <c r="Y31">
        <v>6.6666666666666666E-2</v>
      </c>
      <c r="Z31">
        <v>0</v>
      </c>
      <c r="AA31">
        <v>1</v>
      </c>
      <c r="AB31">
        <v>0</v>
      </c>
    </row>
    <row r="32" spans="1:34">
      <c r="A32" s="2" t="s">
        <v>68</v>
      </c>
      <c r="B32" s="2"/>
      <c r="C32" s="2"/>
      <c r="D32" s="2"/>
      <c r="E32" s="2" t="s">
        <v>2</v>
      </c>
      <c r="F32" s="2" t="s">
        <v>69</v>
      </c>
      <c r="G32" s="2" t="s">
        <v>94</v>
      </c>
      <c r="H32" s="83" t="s">
        <v>190</v>
      </c>
      <c r="I32" s="25"/>
      <c r="J32" s="54"/>
      <c r="K32" t="s">
        <v>257</v>
      </c>
      <c r="L32">
        <v>1.35</v>
      </c>
      <c r="M32">
        <v>0</v>
      </c>
      <c r="N32">
        <v>0</v>
      </c>
      <c r="O32">
        <v>0</v>
      </c>
      <c r="P32">
        <v>50.409359999999992</v>
      </c>
      <c r="Q32">
        <v>2</v>
      </c>
      <c r="R32">
        <v>1333.3333333333333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</row>
    <row r="33" spans="1:28">
      <c r="A33" s="100" t="s">
        <v>96</v>
      </c>
      <c r="B33" s="100"/>
      <c r="C33" s="100"/>
      <c r="D33" s="108" t="s">
        <v>97</v>
      </c>
      <c r="E33" s="110"/>
      <c r="F33" s="3" t="s">
        <v>7</v>
      </c>
      <c r="G33" s="4" t="s">
        <v>98</v>
      </c>
      <c r="H33" s="84">
        <f>1000/825</f>
        <v>1.2121212121212122</v>
      </c>
      <c r="I33" s="25" t="s">
        <v>9</v>
      </c>
      <c r="J33" s="54"/>
      <c r="K33" t="s">
        <v>258</v>
      </c>
      <c r="L33">
        <v>3.8888888888888902</v>
      </c>
      <c r="M33">
        <v>51.68</v>
      </c>
      <c r="N33">
        <v>3.06666666666667E-2</v>
      </c>
      <c r="O33">
        <v>23.656000000000002</v>
      </c>
      <c r="P33">
        <v>85.956876131286378</v>
      </c>
      <c r="Q33">
        <v>2</v>
      </c>
      <c r="R33">
        <v>10000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</row>
    <row r="34" spans="1:28" ht="16" thickBot="1">
      <c r="A34" s="2" t="s">
        <v>10</v>
      </c>
      <c r="B34" s="2" t="s">
        <v>11</v>
      </c>
      <c r="C34" s="2" t="s">
        <v>12</v>
      </c>
      <c r="D34" s="2" t="s">
        <v>13</v>
      </c>
      <c r="E34" s="2" t="s">
        <v>14</v>
      </c>
      <c r="F34" s="2" t="s">
        <v>15</v>
      </c>
      <c r="G34" s="2" t="s">
        <v>16</v>
      </c>
      <c r="H34" s="83" t="s">
        <v>17</v>
      </c>
      <c r="I34" s="25" t="s">
        <v>18</v>
      </c>
      <c r="J34" s="54"/>
      <c r="K34" t="s">
        <v>259</v>
      </c>
      <c r="L34">
        <v>2.4</v>
      </c>
      <c r="M34">
        <v>10.173952095808383</v>
      </c>
      <c r="N34">
        <v>0</v>
      </c>
      <c r="O34">
        <v>0.34056166666666687</v>
      </c>
      <c r="P34">
        <v>14.144891805555559</v>
      </c>
      <c r="Q34">
        <v>133.34399999999999</v>
      </c>
      <c r="R34">
        <v>3750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4.1666666666666702E-4</v>
      </c>
      <c r="AA34">
        <v>1</v>
      </c>
      <c r="AB34">
        <v>0</v>
      </c>
    </row>
    <row r="35" spans="1:28" ht="16" thickBot="1">
      <c r="A35" s="124" t="s">
        <v>19</v>
      </c>
      <c r="B35" s="120" t="s">
        <v>249</v>
      </c>
      <c r="C35" s="15" t="s">
        <v>71</v>
      </c>
      <c r="D35" s="16">
        <v>550</v>
      </c>
      <c r="E35" s="111">
        <v>1</v>
      </c>
      <c r="F35" s="17" t="s">
        <v>23</v>
      </c>
      <c r="G35" s="15" t="s">
        <v>22</v>
      </c>
      <c r="H35" s="85" t="s">
        <v>23</v>
      </c>
      <c r="I35" s="25"/>
      <c r="J35" s="54"/>
      <c r="K35" t="s">
        <v>260</v>
      </c>
      <c r="L35">
        <v>2</v>
      </c>
      <c r="M35">
        <v>26.613439787092457</v>
      </c>
      <c r="N35">
        <v>0</v>
      </c>
      <c r="O35">
        <v>0.1062277777777778</v>
      </c>
      <c r="P35">
        <v>4.5253654320987691</v>
      </c>
      <c r="Q35">
        <v>386</v>
      </c>
      <c r="R35">
        <v>3703.7037037036998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3.7037037037037003E-4</v>
      </c>
      <c r="AA35">
        <v>1</v>
      </c>
      <c r="AB35">
        <v>0</v>
      </c>
    </row>
    <row r="36" spans="1:28" ht="16" thickBot="1">
      <c r="A36" s="125"/>
      <c r="B36" s="121"/>
      <c r="C36" s="6" t="s">
        <v>72</v>
      </c>
      <c r="D36" s="18">
        <v>100</v>
      </c>
      <c r="E36" s="112"/>
      <c r="F36" s="17" t="s">
        <v>23</v>
      </c>
      <c r="G36" s="6" t="s">
        <v>22</v>
      </c>
      <c r="H36" s="84" t="s">
        <v>23</v>
      </c>
      <c r="I36" s="25"/>
      <c r="J36" s="54"/>
      <c r="K36" t="s">
        <v>261</v>
      </c>
      <c r="L36">
        <v>3.869387755102041</v>
      </c>
      <c r="M36">
        <v>7.3979591836734695</v>
      </c>
      <c r="N36">
        <v>0</v>
      </c>
      <c r="O36">
        <v>0.19527119047619049</v>
      </c>
      <c r="P36">
        <v>12.228742063492064</v>
      </c>
      <c r="Q36">
        <v>483.92857142857144</v>
      </c>
      <c r="R36">
        <v>3401.3605442176868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2.380952380952381E-4</v>
      </c>
      <c r="AA36">
        <v>1</v>
      </c>
      <c r="AB36">
        <v>0</v>
      </c>
    </row>
    <row r="37" spans="1:28" ht="16" thickBot="1">
      <c r="A37" s="125"/>
      <c r="B37" s="121"/>
      <c r="C37" s="6" t="s">
        <v>73</v>
      </c>
      <c r="D37" s="18">
        <v>115</v>
      </c>
      <c r="E37" s="112"/>
      <c r="F37" s="17" t="s">
        <v>23</v>
      </c>
      <c r="G37" s="6" t="s">
        <v>22</v>
      </c>
      <c r="H37" s="84" t="s">
        <v>23</v>
      </c>
      <c r="I37" s="25"/>
      <c r="J37" s="54"/>
    </row>
    <row r="38" spans="1:28" ht="16" thickBot="1">
      <c r="A38" s="125"/>
      <c r="B38" s="121"/>
      <c r="C38" s="6" t="s">
        <v>74</v>
      </c>
      <c r="D38" s="18">
        <v>40</v>
      </c>
      <c r="E38" s="112"/>
      <c r="F38" s="17" t="s">
        <v>23</v>
      </c>
      <c r="G38" s="6" t="s">
        <v>22</v>
      </c>
      <c r="H38" s="84" t="s">
        <v>23</v>
      </c>
      <c r="I38" s="25"/>
      <c r="J38" s="54"/>
    </row>
    <row r="39" spans="1:28" ht="16" thickBot="1">
      <c r="A39" s="125"/>
      <c r="B39" s="121"/>
      <c r="C39" s="6" t="s">
        <v>75</v>
      </c>
      <c r="D39" s="18">
        <v>100</v>
      </c>
      <c r="E39" s="112"/>
      <c r="F39" s="17" t="s">
        <v>23</v>
      </c>
      <c r="G39" s="6" t="s">
        <v>22</v>
      </c>
      <c r="H39" s="84" t="s">
        <v>23</v>
      </c>
      <c r="I39" s="25"/>
      <c r="J39" s="54"/>
    </row>
    <row r="40" spans="1:28" ht="16" thickBot="1">
      <c r="A40" s="125"/>
      <c r="B40" s="121"/>
      <c r="C40" s="6" t="s">
        <v>76</v>
      </c>
      <c r="D40" s="18">
        <v>51.8</v>
      </c>
      <c r="E40" s="112"/>
      <c r="F40" s="17" t="s">
        <v>23</v>
      </c>
      <c r="G40" s="6" t="s">
        <v>22</v>
      </c>
      <c r="H40" s="84" t="s">
        <v>23</v>
      </c>
      <c r="I40" s="25"/>
      <c r="J40" s="54"/>
    </row>
    <row r="41" spans="1:28" ht="16" thickBot="1">
      <c r="A41" s="125"/>
      <c r="B41" s="121"/>
      <c r="C41" s="6" t="s">
        <v>77</v>
      </c>
      <c r="D41" s="18">
        <v>10</v>
      </c>
      <c r="E41" s="112"/>
      <c r="F41" s="17" t="s">
        <v>23</v>
      </c>
      <c r="G41" s="6" t="s">
        <v>22</v>
      </c>
      <c r="H41" s="84" t="s">
        <v>23</v>
      </c>
      <c r="I41" s="25"/>
      <c r="J41" s="54"/>
    </row>
    <row r="42" spans="1:28" ht="16" thickBot="1">
      <c r="A42" s="125"/>
      <c r="B42" s="121"/>
      <c r="C42" s="6" t="s">
        <v>78</v>
      </c>
      <c r="D42" s="18">
        <v>10</v>
      </c>
      <c r="E42" s="112"/>
      <c r="F42" s="17" t="s">
        <v>23</v>
      </c>
      <c r="G42" s="6" t="s">
        <v>22</v>
      </c>
      <c r="H42" s="84" t="s">
        <v>23</v>
      </c>
      <c r="I42" s="25"/>
      <c r="J42" s="54"/>
    </row>
    <row r="43" spans="1:28" ht="16" thickBot="1">
      <c r="A43" s="125"/>
      <c r="B43" s="121"/>
      <c r="C43" s="6" t="s">
        <v>79</v>
      </c>
      <c r="D43" s="18">
        <v>10</v>
      </c>
      <c r="E43" s="112"/>
      <c r="F43" s="17" t="s">
        <v>23</v>
      </c>
      <c r="G43" s="6" t="s">
        <v>22</v>
      </c>
      <c r="H43" s="84" t="s">
        <v>23</v>
      </c>
      <c r="I43" s="25"/>
      <c r="J43" s="54"/>
    </row>
    <row r="44" spans="1:28" ht="16" thickBot="1">
      <c r="A44" s="125"/>
      <c r="B44" s="122"/>
      <c r="C44" s="6" t="s">
        <v>80</v>
      </c>
      <c r="D44" s="18">
        <v>40.5</v>
      </c>
      <c r="E44" s="112"/>
      <c r="F44" s="17" t="s">
        <v>23</v>
      </c>
      <c r="G44" s="6" t="s">
        <v>22</v>
      </c>
      <c r="H44" s="84" t="s">
        <v>23</v>
      </c>
      <c r="I44" s="25"/>
      <c r="J44" s="54"/>
    </row>
    <row r="45" spans="1:28" ht="16" thickBot="1">
      <c r="A45" s="126"/>
      <c r="B45" s="20" t="s">
        <v>32</v>
      </c>
      <c r="C45" s="20" t="s">
        <v>33</v>
      </c>
      <c r="D45" s="21">
        <v>1.11375</v>
      </c>
      <c r="E45" s="112"/>
      <c r="F45" s="17" t="s">
        <v>23</v>
      </c>
      <c r="G45" s="22" t="s">
        <v>34</v>
      </c>
      <c r="H45" s="86">
        <f>D45*1000/825</f>
        <v>1.35</v>
      </c>
      <c r="I45" s="25">
        <v>1933.6702319999999</v>
      </c>
      <c r="J45" s="54"/>
    </row>
    <row r="46" spans="1:28">
      <c r="A46" s="23" t="s">
        <v>35</v>
      </c>
      <c r="B46" s="6" t="s">
        <v>82</v>
      </c>
      <c r="C46" s="6" t="s">
        <v>83</v>
      </c>
      <c r="D46" s="6">
        <f>8000/50/0.6</f>
        <v>266.66666666666669</v>
      </c>
      <c r="E46" s="112"/>
      <c r="F46" s="6" t="s">
        <v>23</v>
      </c>
      <c r="G46" s="6" t="s">
        <v>84</v>
      </c>
      <c r="H46" s="84">
        <f>D46*H33</f>
        <v>323.23232323232327</v>
      </c>
      <c r="I46" s="25">
        <v>21.646329999999999</v>
      </c>
      <c r="J46" s="54"/>
      <c r="L46" s="46">
        <v>1</v>
      </c>
      <c r="M46" s="46" t="s">
        <v>234</v>
      </c>
      <c r="N46" s="46" t="s">
        <v>235</v>
      </c>
    </row>
    <row r="47" spans="1:28">
      <c r="A47" s="102" t="s">
        <v>38</v>
      </c>
      <c r="B47" s="6" t="s">
        <v>85</v>
      </c>
      <c r="C47" s="6" t="s">
        <v>23</v>
      </c>
      <c r="D47" s="9">
        <v>1</v>
      </c>
      <c r="E47" s="112"/>
      <c r="F47" s="6">
        <v>5</v>
      </c>
      <c r="G47" s="6" t="s">
        <v>40</v>
      </c>
      <c r="H47" s="84">
        <f>D47*H33/F47</f>
        <v>0.24242424242424243</v>
      </c>
      <c r="I47" s="25">
        <v>300.646703030303</v>
      </c>
      <c r="J47" s="54"/>
      <c r="L47" s="47">
        <v>2</v>
      </c>
      <c r="M47" s="47" t="s">
        <v>236</v>
      </c>
      <c r="N47" s="47" t="s">
        <v>237</v>
      </c>
    </row>
    <row r="48" spans="1:28">
      <c r="A48" s="101"/>
      <c r="B48" s="6" t="s">
        <v>99</v>
      </c>
      <c r="C48" s="6" t="s">
        <v>23</v>
      </c>
      <c r="D48" s="9">
        <f>2/10</f>
        <v>0.2</v>
      </c>
      <c r="E48" s="112"/>
      <c r="F48" s="6">
        <v>5</v>
      </c>
      <c r="G48" s="6" t="s">
        <v>40</v>
      </c>
      <c r="H48" s="84">
        <f>D48*H33/F48</f>
        <v>4.8484848484848485E-2</v>
      </c>
      <c r="I48" s="25">
        <v>20.17484</v>
      </c>
      <c r="J48" s="54"/>
      <c r="L48" s="46">
        <v>3</v>
      </c>
      <c r="M48" s="46" t="s">
        <v>236</v>
      </c>
      <c r="N48" s="46" t="s">
        <v>95</v>
      </c>
    </row>
    <row r="49" spans="1:14">
      <c r="A49" s="101"/>
      <c r="B49" s="6" t="s">
        <v>100</v>
      </c>
      <c r="C49" s="6" t="s">
        <v>23</v>
      </c>
      <c r="D49" s="9">
        <f>1/180</f>
        <v>5.5555555555555558E-3</v>
      </c>
      <c r="E49" s="112"/>
      <c r="F49" s="6">
        <v>5</v>
      </c>
      <c r="G49" s="6" t="s">
        <v>40</v>
      </c>
      <c r="H49" s="84">
        <f>D49*H33/F49</f>
        <v>1.3468013468013469E-3</v>
      </c>
      <c r="I49" s="25">
        <v>1.6702594612794599</v>
      </c>
      <c r="J49" s="54"/>
      <c r="L49" s="46">
        <v>4</v>
      </c>
      <c r="M49" s="46" t="s">
        <v>236</v>
      </c>
      <c r="N49" s="46" t="s">
        <v>238</v>
      </c>
    </row>
    <row r="50" spans="1:14">
      <c r="A50" s="99"/>
      <c r="B50" s="6" t="s">
        <v>101</v>
      </c>
      <c r="C50" s="6" t="s">
        <v>23</v>
      </c>
      <c r="D50" s="9">
        <f>1/180</f>
        <v>5.5555555555555558E-3</v>
      </c>
      <c r="E50" s="112"/>
      <c r="F50" s="6">
        <v>5</v>
      </c>
      <c r="G50" s="6" t="s">
        <v>40</v>
      </c>
      <c r="H50" s="84">
        <f>D50*H33/F50</f>
        <v>1.3468013468013469E-3</v>
      </c>
      <c r="I50" s="25">
        <v>5.3850699999999998</v>
      </c>
      <c r="J50" s="54"/>
      <c r="L50" s="46">
        <v>5</v>
      </c>
      <c r="M50" s="46" t="s">
        <v>236</v>
      </c>
      <c r="N50" s="46" t="s">
        <v>235</v>
      </c>
    </row>
    <row r="51" spans="1:14">
      <c r="A51" s="100" t="s">
        <v>45</v>
      </c>
      <c r="B51" s="123" t="s">
        <v>86</v>
      </c>
      <c r="C51" s="6" t="s">
        <v>87</v>
      </c>
      <c r="D51" s="9">
        <v>929.25800000000004</v>
      </c>
      <c r="E51" s="112"/>
      <c r="F51" s="6">
        <v>20</v>
      </c>
      <c r="G51" s="6" t="s">
        <v>22</v>
      </c>
      <c r="H51" s="84">
        <f>D51*H33/F51</f>
        <v>56.318666666666672</v>
      </c>
      <c r="I51" s="25">
        <v>43.524218181818199</v>
      </c>
      <c r="J51" s="54"/>
      <c r="L51" s="46">
        <v>6</v>
      </c>
      <c r="M51" s="46" t="s">
        <v>234</v>
      </c>
      <c r="N51" s="46" t="s">
        <v>235</v>
      </c>
    </row>
    <row r="52" spans="1:14">
      <c r="A52" s="100"/>
      <c r="B52" s="123"/>
      <c r="C52" s="6" t="s">
        <v>88</v>
      </c>
      <c r="D52" s="9">
        <v>3752.0970000000002</v>
      </c>
      <c r="E52" s="112"/>
      <c r="F52" s="6">
        <v>20</v>
      </c>
      <c r="G52" s="6" t="s">
        <v>22</v>
      </c>
      <c r="H52" s="84">
        <f>D52*H33/F52</f>
        <v>227.39981818181818</v>
      </c>
      <c r="I52" s="25">
        <v>0</v>
      </c>
      <c r="J52" s="54"/>
      <c r="L52" s="46">
        <v>7</v>
      </c>
      <c r="M52" s="46" t="s">
        <v>234</v>
      </c>
      <c r="N52" s="71" t="s">
        <v>235</v>
      </c>
    </row>
    <row r="53" spans="1:14">
      <c r="A53" s="100"/>
      <c r="B53" s="123"/>
      <c r="C53" s="6" t="s">
        <v>89</v>
      </c>
      <c r="D53" s="9">
        <v>16714</v>
      </c>
      <c r="E53" s="112"/>
      <c r="F53" s="6">
        <v>20</v>
      </c>
      <c r="G53" s="6" t="s">
        <v>40</v>
      </c>
      <c r="H53" s="84">
        <f>D53*H33/F53</f>
        <v>1012.969696969697</v>
      </c>
      <c r="I53" s="25">
        <v>835.01694545454598</v>
      </c>
      <c r="J53">
        <f>2.7*H53</f>
        <v>2735.0181818181823</v>
      </c>
      <c r="L53" s="47">
        <v>8</v>
      </c>
      <c r="M53" s="47" t="s">
        <v>234</v>
      </c>
      <c r="N53" s="47" t="s">
        <v>237</v>
      </c>
    </row>
    <row r="54" spans="1:14">
      <c r="A54" s="100"/>
      <c r="B54" s="6" t="s">
        <v>90</v>
      </c>
      <c r="C54" s="6" t="s">
        <v>91</v>
      </c>
      <c r="D54" s="9">
        <v>9.3810000000000002</v>
      </c>
      <c r="E54" s="112"/>
      <c r="F54" s="6">
        <v>5</v>
      </c>
      <c r="G54" s="6" t="s">
        <v>50</v>
      </c>
      <c r="H54" s="84">
        <f>D54*H33/F54</f>
        <v>2.2741818181818183</v>
      </c>
      <c r="I54" s="25">
        <v>2.4735272727272699</v>
      </c>
      <c r="J54">
        <f>H54*2.6</f>
        <v>5.9128727272727275</v>
      </c>
      <c r="L54" s="46">
        <v>9</v>
      </c>
      <c r="M54" s="46" t="s">
        <v>234</v>
      </c>
      <c r="N54" s="71" t="s">
        <v>276</v>
      </c>
    </row>
    <row r="55" spans="1:14">
      <c r="A55" s="2" t="s">
        <v>102</v>
      </c>
      <c r="B55" s="6" t="s">
        <v>103</v>
      </c>
      <c r="C55" s="6" t="s">
        <v>104</v>
      </c>
      <c r="D55" s="6">
        <v>22</v>
      </c>
      <c r="E55" s="112"/>
      <c r="F55" s="6" t="s">
        <v>23</v>
      </c>
      <c r="G55" s="6" t="s">
        <v>105</v>
      </c>
      <c r="H55" s="84">
        <f>D55*H33</f>
        <v>26.666666666666668</v>
      </c>
      <c r="I55" s="25">
        <v>26.983250000000002</v>
      </c>
      <c r="J55"/>
    </row>
    <row r="56" spans="1:14">
      <c r="A56" s="100" t="s">
        <v>63</v>
      </c>
      <c r="B56" s="6" t="s">
        <v>106</v>
      </c>
      <c r="C56" s="6" t="s">
        <v>107</v>
      </c>
      <c r="D56" s="6">
        <v>1100</v>
      </c>
      <c r="E56" s="112"/>
      <c r="F56" s="6" t="s">
        <v>23</v>
      </c>
      <c r="G56" s="6" t="s">
        <v>40</v>
      </c>
      <c r="H56" s="84">
        <f>D56*H33</f>
        <v>1333.3333333333333</v>
      </c>
      <c r="I56" s="25">
        <v>0</v>
      </c>
      <c r="J56"/>
      <c r="M56" s="73" t="s">
        <v>277</v>
      </c>
    </row>
    <row r="57" spans="1:14" ht="18.5">
      <c r="A57" s="100"/>
      <c r="B57" s="6" t="s">
        <v>65</v>
      </c>
      <c r="C57" s="6" t="s">
        <v>92</v>
      </c>
      <c r="D57" s="6">
        <v>22</v>
      </c>
      <c r="E57" s="119"/>
      <c r="F57" s="6" t="s">
        <v>23</v>
      </c>
      <c r="G57" s="6" t="s">
        <v>108</v>
      </c>
      <c r="H57" s="84">
        <v>22</v>
      </c>
      <c r="I57" s="25">
        <v>0</v>
      </c>
      <c r="J57"/>
    </row>
    <row r="58" spans="1:14">
      <c r="A58" s="105" t="s">
        <v>93</v>
      </c>
      <c r="B58" s="106"/>
      <c r="C58" s="106"/>
      <c r="D58" s="106"/>
      <c r="E58" s="106"/>
      <c r="F58" s="106"/>
      <c r="G58" s="106"/>
      <c r="H58" s="107"/>
      <c r="I58" s="25">
        <v>3191.19137540067</v>
      </c>
      <c r="J58"/>
    </row>
    <row r="59" spans="1:14">
      <c r="A59" s="26"/>
      <c r="B59" s="27"/>
      <c r="C59" s="27"/>
      <c r="D59" s="27"/>
      <c r="E59" s="27"/>
      <c r="F59" s="27"/>
      <c r="G59" s="27"/>
      <c r="H59" s="87"/>
      <c r="J59"/>
    </row>
    <row r="60" spans="1:14">
      <c r="A60" s="26"/>
      <c r="B60" s="27"/>
      <c r="C60" s="27"/>
      <c r="D60" s="27"/>
      <c r="E60" s="27"/>
      <c r="F60" s="27"/>
      <c r="G60" s="27"/>
      <c r="H60" s="87"/>
      <c r="J60"/>
    </row>
    <row r="61" spans="1:14">
      <c r="A61" s="2" t="s">
        <v>68</v>
      </c>
      <c r="B61" s="2"/>
      <c r="C61" s="2"/>
      <c r="D61" s="2"/>
      <c r="E61" s="2" t="s">
        <v>2</v>
      </c>
      <c r="F61" s="2" t="s">
        <v>69</v>
      </c>
      <c r="G61" s="2" t="s">
        <v>109</v>
      </c>
      <c r="H61" s="83" t="s">
        <v>110</v>
      </c>
      <c r="I61" s="25"/>
      <c r="J61"/>
    </row>
    <row r="62" spans="1:14">
      <c r="A62" s="100" t="s">
        <v>96</v>
      </c>
      <c r="B62" s="100"/>
      <c r="C62" s="100"/>
      <c r="D62" s="108" t="s">
        <v>111</v>
      </c>
      <c r="E62" s="110"/>
      <c r="F62" s="3" t="s">
        <v>7</v>
      </c>
      <c r="G62" s="4" t="s">
        <v>112</v>
      </c>
      <c r="H62" s="84">
        <f>1000/6000</f>
        <v>0.16666666666666666</v>
      </c>
      <c r="I62" s="25" t="s">
        <v>9</v>
      </c>
      <c r="J62"/>
    </row>
    <row r="63" spans="1:14" ht="16" thickBot="1">
      <c r="A63" s="2" t="s">
        <v>10</v>
      </c>
      <c r="B63" s="2" t="s">
        <v>11</v>
      </c>
      <c r="C63" s="2" t="s">
        <v>12</v>
      </c>
      <c r="D63" s="2" t="s">
        <v>13</v>
      </c>
      <c r="E63" s="2" t="s">
        <v>14</v>
      </c>
      <c r="F63" s="2" t="s">
        <v>15</v>
      </c>
      <c r="G63" s="2" t="s">
        <v>16</v>
      </c>
      <c r="H63" s="83" t="s">
        <v>17</v>
      </c>
      <c r="I63" s="25" t="s">
        <v>18</v>
      </c>
      <c r="J63"/>
    </row>
    <row r="64" spans="1:14" ht="16" thickBot="1">
      <c r="A64" s="124" t="s">
        <v>19</v>
      </c>
      <c r="B64" s="120" t="s">
        <v>70</v>
      </c>
      <c r="C64" s="15" t="s">
        <v>71</v>
      </c>
      <c r="D64" s="16">
        <v>550</v>
      </c>
      <c r="E64" s="111">
        <v>1</v>
      </c>
      <c r="F64" s="17" t="s">
        <v>23</v>
      </c>
      <c r="G64" s="15" t="s">
        <v>22</v>
      </c>
      <c r="H64" s="85" t="s">
        <v>23</v>
      </c>
      <c r="I64" s="25"/>
      <c r="J64"/>
    </row>
    <row r="65" spans="1:10" ht="16" thickBot="1">
      <c r="A65" s="125"/>
      <c r="B65" s="121"/>
      <c r="C65" s="6" t="s">
        <v>72</v>
      </c>
      <c r="D65" s="18">
        <v>100</v>
      </c>
      <c r="E65" s="112"/>
      <c r="F65" s="17" t="s">
        <v>23</v>
      </c>
      <c r="G65" s="6" t="s">
        <v>22</v>
      </c>
      <c r="H65" s="84" t="s">
        <v>23</v>
      </c>
      <c r="I65" s="25"/>
      <c r="J65"/>
    </row>
    <row r="66" spans="1:10" ht="16" thickBot="1">
      <c r="A66" s="125"/>
      <c r="B66" s="121"/>
      <c r="C66" s="6" t="s">
        <v>73</v>
      </c>
      <c r="D66" s="18">
        <v>115</v>
      </c>
      <c r="E66" s="112"/>
      <c r="F66" s="17" t="s">
        <v>23</v>
      </c>
      <c r="G66" s="6" t="s">
        <v>22</v>
      </c>
      <c r="H66" s="84" t="s">
        <v>23</v>
      </c>
      <c r="I66" s="25"/>
      <c r="J66"/>
    </row>
    <row r="67" spans="1:10" ht="16" thickBot="1">
      <c r="A67" s="125"/>
      <c r="B67" s="121"/>
      <c r="C67" s="6" t="s">
        <v>74</v>
      </c>
      <c r="D67" s="18">
        <v>40</v>
      </c>
      <c r="E67" s="112"/>
      <c r="F67" s="17" t="s">
        <v>23</v>
      </c>
      <c r="G67" s="6" t="s">
        <v>22</v>
      </c>
      <c r="H67" s="84" t="s">
        <v>23</v>
      </c>
      <c r="I67" s="25"/>
      <c r="J67"/>
    </row>
    <row r="68" spans="1:10" ht="16" thickBot="1">
      <c r="A68" s="125"/>
      <c r="B68" s="121"/>
      <c r="C68" s="6" t="s">
        <v>75</v>
      </c>
      <c r="D68" s="18">
        <v>100</v>
      </c>
      <c r="E68" s="112"/>
      <c r="F68" s="17" t="s">
        <v>23</v>
      </c>
      <c r="G68" s="6" t="s">
        <v>22</v>
      </c>
      <c r="H68" s="84" t="s">
        <v>23</v>
      </c>
      <c r="I68" s="25"/>
      <c r="J68"/>
    </row>
    <row r="69" spans="1:10" ht="16" thickBot="1">
      <c r="A69" s="125"/>
      <c r="B69" s="121"/>
      <c r="C69" s="6" t="s">
        <v>76</v>
      </c>
      <c r="D69" s="18">
        <v>51.8</v>
      </c>
      <c r="E69" s="112"/>
      <c r="F69" s="17" t="s">
        <v>23</v>
      </c>
      <c r="G69" s="6" t="s">
        <v>22</v>
      </c>
      <c r="H69" s="84" t="s">
        <v>23</v>
      </c>
      <c r="I69" s="25"/>
      <c r="J69"/>
    </row>
    <row r="70" spans="1:10" ht="16" thickBot="1">
      <c r="A70" s="125"/>
      <c r="B70" s="121"/>
      <c r="C70" s="6" t="s">
        <v>77</v>
      </c>
      <c r="D70" s="18">
        <v>10</v>
      </c>
      <c r="E70" s="112"/>
      <c r="F70" s="17" t="s">
        <v>23</v>
      </c>
      <c r="G70" s="6" t="s">
        <v>272</v>
      </c>
      <c r="H70" s="84" t="s">
        <v>23</v>
      </c>
      <c r="I70" s="25"/>
      <c r="J70"/>
    </row>
    <row r="71" spans="1:10" ht="16" thickBot="1">
      <c r="A71" s="125"/>
      <c r="B71" s="121"/>
      <c r="C71" s="6" t="s">
        <v>78</v>
      </c>
      <c r="D71" s="18">
        <v>10</v>
      </c>
      <c r="E71" s="112"/>
      <c r="F71" s="17" t="s">
        <v>23</v>
      </c>
      <c r="G71" s="6" t="s">
        <v>22</v>
      </c>
      <c r="H71" s="84" t="s">
        <v>23</v>
      </c>
      <c r="I71" s="25"/>
      <c r="J71"/>
    </row>
    <row r="72" spans="1:10" ht="16" thickBot="1">
      <c r="A72" s="125"/>
      <c r="B72" s="121"/>
      <c r="C72" s="6" t="s">
        <v>79</v>
      </c>
      <c r="D72" s="18">
        <v>10</v>
      </c>
      <c r="E72" s="112"/>
      <c r="F72" s="17" t="s">
        <v>23</v>
      </c>
      <c r="G72" s="6" t="s">
        <v>22</v>
      </c>
      <c r="H72" s="84" t="s">
        <v>23</v>
      </c>
      <c r="I72" s="25"/>
      <c r="J72"/>
    </row>
    <row r="73" spans="1:10" ht="16" thickBot="1">
      <c r="A73" s="125"/>
      <c r="B73" s="122"/>
      <c r="C73" s="6" t="s">
        <v>80</v>
      </c>
      <c r="D73" s="18">
        <v>40.5</v>
      </c>
      <c r="E73" s="112"/>
      <c r="F73" s="17" t="s">
        <v>23</v>
      </c>
      <c r="G73" s="6" t="s">
        <v>22</v>
      </c>
      <c r="H73" s="84" t="s">
        <v>23</v>
      </c>
      <c r="I73" s="25"/>
      <c r="J73"/>
    </row>
    <row r="74" spans="1:10" ht="16" thickBot="1">
      <c r="A74" s="126"/>
      <c r="B74" s="20" t="s">
        <v>32</v>
      </c>
      <c r="C74" s="20" t="s">
        <v>33</v>
      </c>
      <c r="D74" s="21">
        <v>8.1</v>
      </c>
      <c r="E74" s="112"/>
      <c r="F74" s="17" t="s">
        <v>23</v>
      </c>
      <c r="G74" s="22" t="s">
        <v>34</v>
      </c>
      <c r="H74" s="86">
        <f>D74*H62</f>
        <v>1.3499999999999999</v>
      </c>
      <c r="I74" s="25">
        <v>1933.6702319999999</v>
      </c>
      <c r="J74"/>
    </row>
    <row r="75" spans="1:10">
      <c r="A75" s="23" t="s">
        <v>35</v>
      </c>
      <c r="B75" s="6" t="s">
        <v>36</v>
      </c>
      <c r="C75" s="6" t="s">
        <v>36</v>
      </c>
      <c r="D75" s="6">
        <v>50</v>
      </c>
      <c r="E75" s="112"/>
      <c r="F75" s="6" t="s">
        <v>23</v>
      </c>
      <c r="G75" s="6" t="s">
        <v>37</v>
      </c>
      <c r="H75" s="84">
        <f>D75*H62</f>
        <v>8.3333333333333321</v>
      </c>
      <c r="I75" s="25">
        <v>28.062639999999998</v>
      </c>
      <c r="J75"/>
    </row>
    <row r="76" spans="1:10">
      <c r="A76" s="102" t="s">
        <v>38</v>
      </c>
      <c r="B76" s="6" t="s">
        <v>85</v>
      </c>
      <c r="C76" s="6" t="s">
        <v>23</v>
      </c>
      <c r="D76" s="9">
        <v>1</v>
      </c>
      <c r="E76" s="112"/>
      <c r="F76" s="6">
        <v>5</v>
      </c>
      <c r="G76" s="6" t="s">
        <v>40</v>
      </c>
      <c r="H76" s="84">
        <f>D76*H62/F76</f>
        <v>3.3333333333333333E-2</v>
      </c>
      <c r="I76" s="25">
        <v>41.3389216666667</v>
      </c>
      <c r="J76"/>
    </row>
    <row r="77" spans="1:10">
      <c r="A77" s="101"/>
      <c r="B77" s="6" t="s">
        <v>113</v>
      </c>
      <c r="C77" s="6" t="s">
        <v>23</v>
      </c>
      <c r="D77" s="9">
        <v>2</v>
      </c>
      <c r="E77" s="112"/>
      <c r="F77" s="6">
        <v>5</v>
      </c>
      <c r="G77" s="6" t="s">
        <v>40</v>
      </c>
      <c r="H77" s="84">
        <f>D77*H62/F77</f>
        <v>6.6666666666666666E-2</v>
      </c>
      <c r="I77" s="25">
        <v>82.6778433333333</v>
      </c>
      <c r="J77"/>
    </row>
    <row r="78" spans="1:10">
      <c r="A78" s="99"/>
      <c r="B78" s="6" t="s">
        <v>101</v>
      </c>
      <c r="C78" s="6" t="s">
        <v>23</v>
      </c>
      <c r="D78" s="9">
        <v>1</v>
      </c>
      <c r="E78" s="112"/>
      <c r="F78" s="6">
        <v>5</v>
      </c>
      <c r="G78" s="6" t="s">
        <v>40</v>
      </c>
      <c r="H78" s="84">
        <f>D78*H62/F78</f>
        <v>3.3333333333333333E-2</v>
      </c>
      <c r="I78" s="25">
        <v>133.28048250000001</v>
      </c>
      <c r="J78"/>
    </row>
    <row r="79" spans="1:10">
      <c r="A79" s="100" t="s">
        <v>45</v>
      </c>
      <c r="B79" s="115" t="s">
        <v>114</v>
      </c>
      <c r="C79" s="6" t="s">
        <v>87</v>
      </c>
      <c r="D79" s="9">
        <v>11883.681200000001</v>
      </c>
      <c r="E79" s="112"/>
      <c r="F79" s="6">
        <v>20</v>
      </c>
      <c r="G79" s="6" t="s">
        <v>22</v>
      </c>
      <c r="H79" s="84">
        <f>D79*H62/F79</f>
        <v>99.030676666666665</v>
      </c>
      <c r="I79" s="25">
        <v>76.532933626502</v>
      </c>
      <c r="J79"/>
    </row>
    <row r="80" spans="1:10">
      <c r="A80" s="100"/>
      <c r="B80" s="113"/>
      <c r="C80" s="6" t="s">
        <v>88</v>
      </c>
      <c r="D80" s="9">
        <v>47983.1656</v>
      </c>
      <c r="E80" s="112"/>
      <c r="F80" s="6">
        <v>20</v>
      </c>
      <c r="G80" s="6" t="s">
        <v>22</v>
      </c>
      <c r="H80" s="84">
        <f>D80*H62/F80</f>
        <v>399.85971333333333</v>
      </c>
      <c r="I80" s="25">
        <v>0</v>
      </c>
      <c r="J80"/>
    </row>
    <row r="81" spans="1:10">
      <c r="A81" s="100"/>
      <c r="B81" s="114"/>
      <c r="C81" s="6" t="s">
        <v>115</v>
      </c>
      <c r="D81" s="9">
        <v>297962</v>
      </c>
      <c r="E81" s="112"/>
      <c r="F81" s="6">
        <v>20</v>
      </c>
      <c r="G81" s="6" t="s">
        <v>40</v>
      </c>
      <c r="H81" s="84">
        <f>D81*H62/F81</f>
        <v>2483.0166666666664</v>
      </c>
      <c r="I81" s="25">
        <v>2046.81442960751</v>
      </c>
      <c r="J81">
        <f>2.63*H81</f>
        <v>6530.3338333333322</v>
      </c>
    </row>
    <row r="82" spans="1:10">
      <c r="A82" s="100"/>
      <c r="B82" s="6" t="s">
        <v>116</v>
      </c>
      <c r="C82" s="6" t="s">
        <v>117</v>
      </c>
      <c r="D82" s="9">
        <v>893.88599999999997</v>
      </c>
      <c r="E82" s="112"/>
      <c r="F82" s="6">
        <v>5</v>
      </c>
      <c r="G82" s="6" t="s">
        <v>59</v>
      </c>
      <c r="H82" s="84">
        <f>D82*H62/F82</f>
        <v>29.796199999999999</v>
      </c>
      <c r="I82" s="25">
        <v>27.402049999999999</v>
      </c>
      <c r="J82">
        <f>0.3*H82</f>
        <v>8.93886</v>
      </c>
    </row>
    <row r="83" spans="1:10">
      <c r="A83" s="100" t="s">
        <v>63</v>
      </c>
      <c r="B83" s="6" t="s">
        <v>106</v>
      </c>
      <c r="C83" s="6" t="s">
        <v>107</v>
      </c>
      <c r="D83" s="6">
        <v>8000</v>
      </c>
      <c r="E83" s="112"/>
      <c r="F83" s="6" t="s">
        <v>23</v>
      </c>
      <c r="G83" s="6" t="s">
        <v>40</v>
      </c>
      <c r="H83" s="84">
        <f>D83*H62</f>
        <v>1333.3333333333333</v>
      </c>
      <c r="I83" s="25">
        <v>0</v>
      </c>
      <c r="J83"/>
    </row>
    <row r="84" spans="1:10" ht="18.5">
      <c r="A84" s="100"/>
      <c r="B84" s="6" t="s">
        <v>65</v>
      </c>
      <c r="C84" s="6" t="s">
        <v>92</v>
      </c>
      <c r="D84" s="6">
        <v>666.66669999999999</v>
      </c>
      <c r="E84" s="119"/>
      <c r="F84" s="6" t="s">
        <v>23</v>
      </c>
      <c r="G84" s="6" t="s">
        <v>108</v>
      </c>
      <c r="H84" s="84">
        <f>D84*H62</f>
        <v>111.11111666666666</v>
      </c>
      <c r="I84" s="25">
        <v>0</v>
      </c>
      <c r="J84"/>
    </row>
    <row r="85" spans="1:10">
      <c r="A85" s="105" t="s">
        <v>93</v>
      </c>
      <c r="B85" s="106"/>
      <c r="C85" s="106"/>
      <c r="D85" s="106"/>
      <c r="E85" s="106"/>
      <c r="F85" s="106"/>
      <c r="G85" s="106"/>
      <c r="H85" s="107"/>
      <c r="I85" s="25">
        <v>4369.77953273402</v>
      </c>
      <c r="J85"/>
    </row>
    <row r="86" spans="1:10">
      <c r="A86" s="26"/>
      <c r="B86" s="27"/>
      <c r="C86" s="27"/>
      <c r="D86" s="27"/>
      <c r="E86" s="27"/>
      <c r="F86" s="27"/>
      <c r="G86" s="27"/>
      <c r="H86" s="87"/>
      <c r="J86"/>
    </row>
    <row r="87" spans="1:10">
      <c r="A87" s="26"/>
      <c r="B87" s="27"/>
      <c r="C87" s="27"/>
      <c r="D87" s="27"/>
      <c r="E87" s="27"/>
      <c r="F87" s="27"/>
      <c r="G87" s="27"/>
      <c r="H87" s="87"/>
      <c r="J87"/>
    </row>
    <row r="88" spans="1:10">
      <c r="A88" s="2" t="s">
        <v>68</v>
      </c>
      <c r="B88" s="2"/>
      <c r="C88" s="2"/>
      <c r="D88" s="2"/>
      <c r="E88" s="2" t="s">
        <v>2</v>
      </c>
      <c r="F88" s="2" t="s">
        <v>69</v>
      </c>
      <c r="G88" s="2" t="s">
        <v>118</v>
      </c>
      <c r="H88" s="83" t="s">
        <v>4</v>
      </c>
      <c r="I88" s="25"/>
      <c r="J88"/>
    </row>
    <row r="89" spans="1:10">
      <c r="A89" s="100" t="s">
        <v>96</v>
      </c>
      <c r="B89" s="100"/>
      <c r="C89" s="100"/>
      <c r="D89" s="108" t="s">
        <v>119</v>
      </c>
      <c r="E89" s="110"/>
      <c r="F89" s="3" t="s">
        <v>7</v>
      </c>
      <c r="G89" s="4" t="s">
        <v>120</v>
      </c>
      <c r="H89" s="84">
        <f>1000/750</f>
        <v>1.3333333333333333</v>
      </c>
      <c r="I89" s="25" t="s">
        <v>9</v>
      </c>
      <c r="J89"/>
    </row>
    <row r="90" spans="1:10" ht="16" thickBot="1">
      <c r="A90" s="2" t="s">
        <v>10</v>
      </c>
      <c r="B90" s="2" t="s">
        <v>11</v>
      </c>
      <c r="C90" s="2" t="s">
        <v>12</v>
      </c>
      <c r="D90" s="2" t="s">
        <v>13</v>
      </c>
      <c r="E90" s="2" t="s">
        <v>14</v>
      </c>
      <c r="F90" s="2" t="s">
        <v>15</v>
      </c>
      <c r="G90" s="2" t="s">
        <v>16</v>
      </c>
      <c r="H90" s="83" t="s">
        <v>17</v>
      </c>
      <c r="I90" s="25" t="s">
        <v>18</v>
      </c>
      <c r="J90"/>
    </row>
    <row r="91" spans="1:10" ht="16" thickBot="1">
      <c r="A91" s="124" t="s">
        <v>19</v>
      </c>
      <c r="B91" s="120" t="s">
        <v>70</v>
      </c>
      <c r="C91" s="15" t="s">
        <v>71</v>
      </c>
      <c r="D91" s="16">
        <v>550</v>
      </c>
      <c r="E91" s="111">
        <v>1</v>
      </c>
      <c r="F91" s="17" t="s">
        <v>23</v>
      </c>
      <c r="G91" s="15" t="s">
        <v>22</v>
      </c>
      <c r="H91" s="85" t="s">
        <v>23</v>
      </c>
      <c r="I91" s="25"/>
      <c r="J91"/>
    </row>
    <row r="92" spans="1:10" ht="16" thickBot="1">
      <c r="A92" s="125"/>
      <c r="B92" s="121"/>
      <c r="C92" s="6" t="s">
        <v>72</v>
      </c>
      <c r="D92" s="18">
        <v>100</v>
      </c>
      <c r="E92" s="112"/>
      <c r="F92" s="17" t="s">
        <v>23</v>
      </c>
      <c r="G92" s="6" t="s">
        <v>22</v>
      </c>
      <c r="H92" s="84" t="s">
        <v>23</v>
      </c>
      <c r="I92" s="25"/>
      <c r="J92"/>
    </row>
    <row r="93" spans="1:10" ht="16" thickBot="1">
      <c r="A93" s="125"/>
      <c r="B93" s="121"/>
      <c r="C93" s="6" t="s">
        <v>73</v>
      </c>
      <c r="D93" s="18">
        <v>115</v>
      </c>
      <c r="E93" s="112"/>
      <c r="F93" s="17" t="s">
        <v>23</v>
      </c>
      <c r="G93" s="6" t="s">
        <v>22</v>
      </c>
      <c r="H93" s="84" t="s">
        <v>23</v>
      </c>
      <c r="I93" s="25"/>
      <c r="J93"/>
    </row>
    <row r="94" spans="1:10" ht="16" thickBot="1">
      <c r="A94" s="125"/>
      <c r="B94" s="121"/>
      <c r="C94" s="6" t="s">
        <v>74</v>
      </c>
      <c r="D94" s="18">
        <v>40</v>
      </c>
      <c r="E94" s="112"/>
      <c r="F94" s="17" t="s">
        <v>23</v>
      </c>
      <c r="G94" s="6" t="s">
        <v>22</v>
      </c>
      <c r="H94" s="84" t="s">
        <v>23</v>
      </c>
      <c r="I94" s="25"/>
      <c r="J94"/>
    </row>
    <row r="95" spans="1:10" ht="16" thickBot="1">
      <c r="A95" s="125"/>
      <c r="B95" s="121"/>
      <c r="C95" s="6" t="s">
        <v>75</v>
      </c>
      <c r="D95" s="18">
        <v>100</v>
      </c>
      <c r="E95" s="112"/>
      <c r="F95" s="17" t="s">
        <v>23</v>
      </c>
      <c r="G95" s="6" t="s">
        <v>22</v>
      </c>
      <c r="H95" s="84" t="s">
        <v>23</v>
      </c>
      <c r="I95" s="25"/>
      <c r="J95"/>
    </row>
    <row r="96" spans="1:10" ht="16" thickBot="1">
      <c r="A96" s="125"/>
      <c r="B96" s="121"/>
      <c r="C96" s="6" t="s">
        <v>76</v>
      </c>
      <c r="D96" s="18">
        <v>51.8</v>
      </c>
      <c r="E96" s="112"/>
      <c r="F96" s="17" t="s">
        <v>23</v>
      </c>
      <c r="G96" s="6" t="s">
        <v>22</v>
      </c>
      <c r="H96" s="84" t="s">
        <v>23</v>
      </c>
      <c r="I96" s="25"/>
      <c r="J96"/>
    </row>
    <row r="97" spans="1:10" ht="16" thickBot="1">
      <c r="A97" s="125"/>
      <c r="B97" s="121"/>
      <c r="C97" s="6" t="s">
        <v>77</v>
      </c>
      <c r="D97" s="18">
        <v>10</v>
      </c>
      <c r="E97" s="112"/>
      <c r="F97" s="17" t="s">
        <v>23</v>
      </c>
      <c r="G97" s="6" t="s">
        <v>22</v>
      </c>
      <c r="H97" s="84" t="s">
        <v>23</v>
      </c>
      <c r="I97" s="25"/>
      <c r="J97"/>
    </row>
    <row r="98" spans="1:10" ht="16" thickBot="1">
      <c r="A98" s="125"/>
      <c r="B98" s="121"/>
      <c r="C98" s="6" t="s">
        <v>78</v>
      </c>
      <c r="D98" s="18">
        <v>10</v>
      </c>
      <c r="E98" s="112"/>
      <c r="F98" s="17" t="s">
        <v>23</v>
      </c>
      <c r="G98" s="6" t="s">
        <v>22</v>
      </c>
      <c r="H98" s="84" t="s">
        <v>23</v>
      </c>
      <c r="I98" s="25"/>
      <c r="J98"/>
    </row>
    <row r="99" spans="1:10" ht="16" thickBot="1">
      <c r="A99" s="125"/>
      <c r="B99" s="121"/>
      <c r="C99" s="6" t="s">
        <v>79</v>
      </c>
      <c r="D99" s="18">
        <v>10</v>
      </c>
      <c r="E99" s="112"/>
      <c r="F99" s="17" t="s">
        <v>23</v>
      </c>
      <c r="G99" s="6" t="s">
        <v>22</v>
      </c>
      <c r="H99" s="84" t="s">
        <v>23</v>
      </c>
      <c r="I99" s="25"/>
      <c r="J99"/>
    </row>
    <row r="100" spans="1:10" ht="16" thickBot="1">
      <c r="A100" s="125"/>
      <c r="B100" s="122"/>
      <c r="C100" s="6" t="s">
        <v>80</v>
      </c>
      <c r="D100" s="18">
        <v>40.5</v>
      </c>
      <c r="E100" s="112"/>
      <c r="F100" s="17" t="s">
        <v>23</v>
      </c>
      <c r="G100" s="6" t="s">
        <v>22</v>
      </c>
      <c r="H100" s="84" t="s">
        <v>23</v>
      </c>
      <c r="I100" s="25"/>
      <c r="J100"/>
    </row>
    <row r="101" spans="1:10" ht="16" thickBot="1">
      <c r="A101" s="126"/>
      <c r="B101" s="20" t="s">
        <v>32</v>
      </c>
      <c r="C101" s="20" t="s">
        <v>33</v>
      </c>
      <c r="D101" s="21">
        <v>1.0125</v>
      </c>
      <c r="E101" s="112"/>
      <c r="F101" s="17" t="s">
        <v>23</v>
      </c>
      <c r="G101" s="22" t="s">
        <v>34</v>
      </c>
      <c r="H101" s="86">
        <f>D101*H89</f>
        <v>1.3499999999999999</v>
      </c>
      <c r="I101" s="25">
        <v>1933.6702319999999</v>
      </c>
      <c r="J101"/>
    </row>
    <row r="102" spans="1:10">
      <c r="A102" s="5" t="s">
        <v>38</v>
      </c>
      <c r="B102" s="6" t="s">
        <v>42</v>
      </c>
      <c r="C102" s="6" t="s">
        <v>43</v>
      </c>
      <c r="D102" s="9">
        <v>1</v>
      </c>
      <c r="E102" s="112"/>
      <c r="F102" s="6">
        <v>15</v>
      </c>
      <c r="G102" s="6" t="s">
        <v>40</v>
      </c>
      <c r="H102" s="84">
        <f>D102*H89/F102</f>
        <v>8.8888888888888878E-2</v>
      </c>
      <c r="I102" s="25">
        <v>439.36662222222202</v>
      </c>
      <c r="J102"/>
    </row>
    <row r="103" spans="1:10">
      <c r="A103" s="102" t="s">
        <v>45</v>
      </c>
      <c r="B103" s="6" t="s">
        <v>121</v>
      </c>
      <c r="C103" s="6" t="s">
        <v>47</v>
      </c>
      <c r="D103" s="9">
        <v>374</v>
      </c>
      <c r="E103" s="112"/>
      <c r="F103" s="6">
        <v>10</v>
      </c>
      <c r="G103" s="6" t="s">
        <v>22</v>
      </c>
      <c r="H103" s="84">
        <f>D103*H89/F103</f>
        <v>49.86666666666666</v>
      </c>
      <c r="I103" s="25">
        <v>1608.8559</v>
      </c>
      <c r="J103" s="52">
        <f>H103+H104</f>
        <v>50.409359999999992</v>
      </c>
    </row>
    <row r="104" spans="1:10">
      <c r="A104" s="99"/>
      <c r="B104" s="6" t="s">
        <v>122</v>
      </c>
      <c r="C104" s="6" t="s">
        <v>47</v>
      </c>
      <c r="D104" s="9">
        <v>4.0701999999999998</v>
      </c>
      <c r="E104" s="112"/>
      <c r="F104" s="6">
        <v>10</v>
      </c>
      <c r="G104" s="6" t="s">
        <v>22</v>
      </c>
      <c r="H104" s="84">
        <f>D104*H89/F104</f>
        <v>0.54269333333333325</v>
      </c>
      <c r="I104" s="25">
        <v>1.2387298915048</v>
      </c>
      <c r="J104"/>
    </row>
    <row r="105" spans="1:10">
      <c r="A105" s="2" t="s">
        <v>60</v>
      </c>
      <c r="B105" s="6" t="s">
        <v>61</v>
      </c>
      <c r="C105" s="6" t="s">
        <v>61</v>
      </c>
      <c r="D105" s="9">
        <v>2</v>
      </c>
      <c r="E105" s="112"/>
      <c r="F105" s="6" t="s">
        <v>23</v>
      </c>
      <c r="G105" s="6" t="s">
        <v>62</v>
      </c>
      <c r="H105" s="84">
        <v>2</v>
      </c>
      <c r="I105" s="25">
        <v>0.21808</v>
      </c>
      <c r="J105"/>
    </row>
    <row r="106" spans="1:10">
      <c r="A106" s="100" t="s">
        <v>63</v>
      </c>
      <c r="B106" s="6" t="s">
        <v>106</v>
      </c>
      <c r="C106" s="6" t="s">
        <v>107</v>
      </c>
      <c r="D106" s="6">
        <v>1000</v>
      </c>
      <c r="E106" s="112"/>
      <c r="F106" s="6" t="s">
        <v>23</v>
      </c>
      <c r="G106" s="6" t="s">
        <v>40</v>
      </c>
      <c r="H106" s="84">
        <f>D106*H89</f>
        <v>1333.3333333333333</v>
      </c>
      <c r="I106" s="25">
        <v>0</v>
      </c>
      <c r="J106" s="54"/>
    </row>
    <row r="107" spans="1:10" ht="18.5">
      <c r="A107" s="100"/>
      <c r="B107" s="6" t="s">
        <v>65</v>
      </c>
      <c r="C107" s="6" t="s">
        <v>123</v>
      </c>
      <c r="D107" s="6">
        <v>16</v>
      </c>
      <c r="E107" s="119"/>
      <c r="F107" s="6" t="s">
        <v>23</v>
      </c>
      <c r="G107" s="6" t="s">
        <v>108</v>
      </c>
      <c r="H107" s="84">
        <f>D107*H89</f>
        <v>21.333333333333332</v>
      </c>
      <c r="I107" s="25">
        <v>0</v>
      </c>
      <c r="J107" s="54"/>
    </row>
    <row r="108" spans="1:10">
      <c r="A108" s="105" t="s">
        <v>93</v>
      </c>
      <c r="B108" s="106"/>
      <c r="C108" s="106"/>
      <c r="D108" s="106"/>
      <c r="E108" s="106"/>
      <c r="F108" s="106"/>
      <c r="G108" s="106"/>
      <c r="H108" s="107"/>
      <c r="I108" s="25">
        <v>3983.3495641137301</v>
      </c>
      <c r="J108" s="54"/>
    </row>
    <row r="111" spans="1:10">
      <c r="A111" s="2" t="s">
        <v>124</v>
      </c>
      <c r="B111" s="2"/>
      <c r="C111" s="2" t="s">
        <v>4</v>
      </c>
      <c r="D111" s="2" t="s">
        <v>125</v>
      </c>
      <c r="E111" s="2" t="s">
        <v>2</v>
      </c>
      <c r="F111" s="2" t="s">
        <v>126</v>
      </c>
      <c r="G111" s="2" t="s">
        <v>127</v>
      </c>
      <c r="H111" s="83"/>
      <c r="I111" s="25"/>
      <c r="J111" s="54"/>
    </row>
    <row r="112" spans="1:10" ht="18.5">
      <c r="A112" s="2" t="s">
        <v>128</v>
      </c>
      <c r="B112" s="2"/>
      <c r="C112" s="108" t="s">
        <v>129</v>
      </c>
      <c r="D112" s="109"/>
      <c r="E112" s="110"/>
      <c r="F112" s="6" t="s">
        <v>7</v>
      </c>
      <c r="G112" s="6">
        <f>1/480</f>
        <v>2.0833333333333333E-3</v>
      </c>
      <c r="H112" s="84"/>
      <c r="I112" s="25" t="s">
        <v>9</v>
      </c>
      <c r="J112" s="54"/>
    </row>
    <row r="113" spans="1:10" ht="16" thickBot="1">
      <c r="A113" s="5" t="s">
        <v>10</v>
      </c>
      <c r="B113" s="5" t="s">
        <v>11</v>
      </c>
      <c r="C113" s="5" t="s">
        <v>12</v>
      </c>
      <c r="D113" s="5" t="s">
        <v>13</v>
      </c>
      <c r="E113" s="2" t="s">
        <v>14</v>
      </c>
      <c r="F113" s="5" t="s">
        <v>15</v>
      </c>
      <c r="G113" s="5" t="s">
        <v>16</v>
      </c>
      <c r="H113" s="88" t="s">
        <v>17</v>
      </c>
      <c r="I113" s="25" t="s">
        <v>18</v>
      </c>
      <c r="J113" s="54"/>
    </row>
    <row r="114" spans="1:10">
      <c r="A114" s="129" t="s">
        <v>19</v>
      </c>
      <c r="B114" s="103" t="s">
        <v>20</v>
      </c>
      <c r="C114" s="28" t="s">
        <v>21</v>
      </c>
      <c r="D114" s="29">
        <v>200</v>
      </c>
      <c r="E114" s="111">
        <v>1</v>
      </c>
      <c r="F114" s="30">
        <v>1</v>
      </c>
      <c r="G114" s="23" t="s">
        <v>22</v>
      </c>
      <c r="H114" s="89"/>
      <c r="I114" s="25"/>
      <c r="J114" s="54"/>
    </row>
    <row r="115" spans="1:10">
      <c r="A115" s="130"/>
      <c r="B115" s="104"/>
      <c r="C115" s="12" t="s">
        <v>24</v>
      </c>
      <c r="D115" s="31">
        <v>301.2</v>
      </c>
      <c r="E115" s="112"/>
      <c r="F115" s="32">
        <v>1</v>
      </c>
      <c r="G115" s="7" t="s">
        <v>22</v>
      </c>
      <c r="H115" s="83"/>
      <c r="I115" s="25"/>
      <c r="J115" s="54"/>
    </row>
    <row r="116" spans="1:10">
      <c r="A116" s="130"/>
      <c r="B116" s="104"/>
      <c r="C116" s="12" t="s">
        <v>25</v>
      </c>
      <c r="D116" s="31">
        <v>200</v>
      </c>
      <c r="E116" s="112"/>
      <c r="F116" s="32">
        <v>1</v>
      </c>
      <c r="G116" s="7" t="s">
        <v>22</v>
      </c>
      <c r="H116" s="83"/>
      <c r="I116" s="25"/>
      <c r="J116" s="54"/>
    </row>
    <row r="117" spans="1:10">
      <c r="A117" s="130"/>
      <c r="B117" s="104"/>
      <c r="C117" s="12" t="s">
        <v>26</v>
      </c>
      <c r="D117" s="31">
        <v>12.5</v>
      </c>
      <c r="E117" s="112"/>
      <c r="F117" s="32">
        <v>1</v>
      </c>
      <c r="G117" s="7" t="s">
        <v>22</v>
      </c>
      <c r="H117" s="83" t="s">
        <v>32</v>
      </c>
      <c r="I117" s="25" t="s">
        <v>130</v>
      </c>
      <c r="J117" s="54"/>
    </row>
    <row r="118" spans="1:10">
      <c r="A118" s="130"/>
      <c r="B118" s="104"/>
      <c r="C118" s="12" t="s">
        <v>27</v>
      </c>
      <c r="D118" s="31">
        <v>200</v>
      </c>
      <c r="E118" s="112"/>
      <c r="F118" s="32">
        <v>1</v>
      </c>
      <c r="G118" s="7" t="s">
        <v>22</v>
      </c>
      <c r="H118" s="83"/>
      <c r="I118" s="25"/>
      <c r="J118" s="54"/>
    </row>
    <row r="119" spans="1:10">
      <c r="A119" s="130"/>
      <c r="B119" s="104"/>
      <c r="C119" s="12" t="s">
        <v>28</v>
      </c>
      <c r="D119" s="31">
        <v>50</v>
      </c>
      <c r="E119" s="112"/>
      <c r="F119" s="32">
        <v>1</v>
      </c>
      <c r="G119" s="7" t="s">
        <v>22</v>
      </c>
      <c r="H119" s="83"/>
      <c r="I119" s="25"/>
      <c r="J119" s="54"/>
    </row>
    <row r="120" spans="1:10">
      <c r="A120" s="130"/>
      <c r="B120" s="104"/>
      <c r="C120" s="12" t="s">
        <v>29</v>
      </c>
      <c r="D120" s="31">
        <v>12.5</v>
      </c>
      <c r="E120" s="112"/>
      <c r="F120" s="32">
        <v>1</v>
      </c>
      <c r="G120" s="7" t="s">
        <v>22</v>
      </c>
      <c r="H120" s="83"/>
      <c r="I120" s="25"/>
      <c r="J120" s="54"/>
    </row>
    <row r="121" spans="1:10">
      <c r="A121" s="130"/>
      <c r="B121" s="104"/>
      <c r="C121" s="12" t="s">
        <v>30</v>
      </c>
      <c r="D121" s="31">
        <v>2</v>
      </c>
      <c r="E121" s="112"/>
      <c r="F121" s="32">
        <v>1</v>
      </c>
      <c r="G121" s="7" t="s">
        <v>22</v>
      </c>
      <c r="H121" s="83"/>
      <c r="I121" s="25"/>
      <c r="J121" s="54"/>
    </row>
    <row r="122" spans="1:10">
      <c r="A122" s="130"/>
      <c r="B122" s="104"/>
      <c r="C122" s="12" t="s">
        <v>31</v>
      </c>
      <c r="D122" s="31">
        <v>40</v>
      </c>
      <c r="E122" s="112"/>
      <c r="F122" s="32">
        <v>1</v>
      </c>
      <c r="G122" s="7" t="s">
        <v>22</v>
      </c>
      <c r="H122" s="83"/>
      <c r="I122" s="25"/>
      <c r="J122" s="54"/>
    </row>
    <row r="123" spans="1:10">
      <c r="A123" s="130"/>
      <c r="B123" s="11" t="s">
        <v>32</v>
      </c>
      <c r="C123" s="11" t="s">
        <v>33</v>
      </c>
      <c r="D123" s="31">
        <v>1152</v>
      </c>
      <c r="E123" s="112"/>
      <c r="F123" s="32">
        <v>1</v>
      </c>
      <c r="G123" s="7" t="s">
        <v>34</v>
      </c>
      <c r="H123" s="84">
        <v>2.4</v>
      </c>
      <c r="I123" s="25">
        <v>4000.743168</v>
      </c>
      <c r="J123" s="54"/>
    </row>
    <row r="124" spans="1:10" ht="16" thickBot="1">
      <c r="A124" s="131"/>
      <c r="B124" s="33" t="s">
        <v>81</v>
      </c>
      <c r="C124" s="33" t="s">
        <v>131</v>
      </c>
      <c r="D124" s="34">
        <v>3120</v>
      </c>
      <c r="E124" s="112"/>
      <c r="F124" s="35">
        <v>1</v>
      </c>
      <c r="G124" s="36" t="s">
        <v>34</v>
      </c>
      <c r="H124" s="90">
        <v>6.5</v>
      </c>
      <c r="I124" s="25" t="s">
        <v>23</v>
      </c>
      <c r="J124" s="54"/>
    </row>
    <row r="125" spans="1:10" ht="46.5">
      <c r="A125" s="24" t="s">
        <v>35</v>
      </c>
      <c r="B125" s="19" t="s">
        <v>132</v>
      </c>
      <c r="C125" s="10" t="s">
        <v>36</v>
      </c>
      <c r="D125" s="10">
        <v>4077.72</v>
      </c>
      <c r="E125" s="113"/>
      <c r="F125" s="10">
        <v>1</v>
      </c>
      <c r="G125" s="8" t="s">
        <v>22</v>
      </c>
      <c r="H125" s="91">
        <v>8.4952500000000004</v>
      </c>
      <c r="I125" s="25">
        <v>4.19841</v>
      </c>
      <c r="J125" s="54">
        <f>H125/0.835</f>
        <v>10.173952095808383</v>
      </c>
    </row>
    <row r="126" spans="1:10">
      <c r="A126" s="101" t="s">
        <v>38</v>
      </c>
      <c r="B126" s="19" t="s">
        <v>133</v>
      </c>
      <c r="C126" s="10" t="s">
        <v>133</v>
      </c>
      <c r="D126" s="10">
        <v>1</v>
      </c>
      <c r="E126" s="113"/>
      <c r="F126" s="10">
        <v>5</v>
      </c>
      <c r="G126" s="6" t="s">
        <v>40</v>
      </c>
      <c r="H126" s="91">
        <v>4.1666666666666702E-4</v>
      </c>
      <c r="I126" s="25">
        <v>0.50812000000000002</v>
      </c>
      <c r="J126" s="54"/>
    </row>
    <row r="127" spans="1:10">
      <c r="A127" s="101"/>
      <c r="B127" s="19" t="s">
        <v>134</v>
      </c>
      <c r="C127" s="10" t="s">
        <v>134</v>
      </c>
      <c r="D127" s="10">
        <v>1</v>
      </c>
      <c r="E127" s="113"/>
      <c r="F127" s="10">
        <v>5</v>
      </c>
      <c r="G127" s="6" t="s">
        <v>40</v>
      </c>
      <c r="H127" s="91">
        <v>4.1666666666666702E-4</v>
      </c>
      <c r="I127" s="25">
        <v>0.50812000000000002</v>
      </c>
      <c r="J127" s="54"/>
    </row>
    <row r="128" spans="1:10">
      <c r="A128" s="101"/>
      <c r="B128" s="19" t="s">
        <v>135</v>
      </c>
      <c r="C128" s="10" t="s">
        <v>135</v>
      </c>
      <c r="D128" s="10">
        <v>1</v>
      </c>
      <c r="E128" s="113"/>
      <c r="F128" s="10">
        <v>15</v>
      </c>
      <c r="G128" s="6" t="s">
        <v>40</v>
      </c>
      <c r="H128" s="91">
        <v>1.38888888888889E-4</v>
      </c>
      <c r="I128" s="25">
        <v>1.4096</v>
      </c>
      <c r="J128" s="54"/>
    </row>
    <row r="129" spans="1:10">
      <c r="A129" s="99"/>
      <c r="B129" s="6" t="s">
        <v>136</v>
      </c>
      <c r="C129" s="6" t="s">
        <v>137</v>
      </c>
      <c r="D129" s="6">
        <v>1</v>
      </c>
      <c r="E129" s="113"/>
      <c r="F129" s="6">
        <v>15</v>
      </c>
      <c r="G129" s="6" t="s">
        <v>40</v>
      </c>
      <c r="H129" s="91">
        <v>1.38888888888889E-4</v>
      </c>
      <c r="I129" s="25"/>
      <c r="J129" s="54"/>
    </row>
    <row r="130" spans="1:10">
      <c r="A130" s="100" t="s">
        <v>45</v>
      </c>
      <c r="B130" s="6" t="s">
        <v>138</v>
      </c>
      <c r="C130" s="6" t="s">
        <v>139</v>
      </c>
      <c r="D130" s="6">
        <v>697.08</v>
      </c>
      <c r="E130" s="113"/>
      <c r="F130" s="6">
        <v>15</v>
      </c>
      <c r="G130" s="6" t="s">
        <v>22</v>
      </c>
      <c r="H130" s="91">
        <v>9.6816666666666704E-2</v>
      </c>
      <c r="I130" s="25">
        <v>0.18945999999999999</v>
      </c>
      <c r="J130" s="54"/>
    </row>
    <row r="131" spans="1:10">
      <c r="A131" s="100"/>
      <c r="B131" s="6" t="s">
        <v>140</v>
      </c>
      <c r="C131" s="6" t="s">
        <v>141</v>
      </c>
      <c r="D131" s="6">
        <v>31.31</v>
      </c>
      <c r="E131" s="113"/>
      <c r="F131" s="6">
        <v>10</v>
      </c>
      <c r="G131" s="6" t="s">
        <v>50</v>
      </c>
      <c r="H131" s="91">
        <v>6.5229166666666699E-3</v>
      </c>
      <c r="I131" s="25">
        <v>8.3967000000000004E-5</v>
      </c>
      <c r="J131" s="55">
        <f>35*H131+H130+H134</f>
        <v>0.34056166666666687</v>
      </c>
    </row>
    <row r="132" spans="1:10">
      <c r="A132" s="100"/>
      <c r="B132" s="6" t="s">
        <v>142</v>
      </c>
      <c r="C132" s="6" t="s">
        <v>143</v>
      </c>
      <c r="D132" s="6">
        <v>28174.9</v>
      </c>
      <c r="E132" s="113"/>
      <c r="F132" s="6">
        <v>15</v>
      </c>
      <c r="G132" s="6" t="s">
        <v>22</v>
      </c>
      <c r="H132" s="91">
        <v>3.9131805555555599</v>
      </c>
      <c r="I132" s="25">
        <v>9.3306500000000003</v>
      </c>
      <c r="J132" s="54"/>
    </row>
    <row r="133" spans="1:10">
      <c r="A133" s="100"/>
      <c r="B133" s="6" t="s">
        <v>144</v>
      </c>
      <c r="C133" s="6" t="s">
        <v>47</v>
      </c>
      <c r="D133" s="6">
        <v>14688</v>
      </c>
      <c r="E133" s="113"/>
      <c r="F133" s="6">
        <v>5</v>
      </c>
      <c r="G133" s="6" t="s">
        <v>22</v>
      </c>
      <c r="H133" s="91">
        <v>6.12</v>
      </c>
      <c r="I133" s="25">
        <v>14.5926254077211</v>
      </c>
      <c r="J133" s="55">
        <f>H132+H133+H135</f>
        <v>14.144891805555559</v>
      </c>
    </row>
    <row r="134" spans="1:10">
      <c r="A134" s="100"/>
      <c r="B134" s="6" t="s">
        <v>145</v>
      </c>
      <c r="C134" s="6" t="s">
        <v>146</v>
      </c>
      <c r="D134" s="6">
        <v>74.126000000000005</v>
      </c>
      <c r="E134" s="113"/>
      <c r="F134" s="6">
        <v>10</v>
      </c>
      <c r="G134" s="6" t="s">
        <v>22</v>
      </c>
      <c r="H134" s="91">
        <v>1.54429166666667E-2</v>
      </c>
      <c r="I134" s="25">
        <v>8.3059999999999995E-2</v>
      </c>
      <c r="J134" s="54"/>
    </row>
    <row r="135" spans="1:10">
      <c r="A135" s="100"/>
      <c r="B135" s="6" t="s">
        <v>55</v>
      </c>
      <c r="C135" s="6" t="s">
        <v>47</v>
      </c>
      <c r="D135" s="6">
        <v>9868.107</v>
      </c>
      <c r="E135" s="113"/>
      <c r="F135" s="6">
        <v>5</v>
      </c>
      <c r="G135" s="6" t="s">
        <v>22</v>
      </c>
      <c r="H135" s="91">
        <v>4.1117112499999999</v>
      </c>
      <c r="I135" s="25">
        <v>9.8040297477062897</v>
      </c>
      <c r="J135" s="54"/>
    </row>
    <row r="136" spans="1:10" ht="18.5">
      <c r="A136" s="100"/>
      <c r="B136" s="6" t="s">
        <v>147</v>
      </c>
      <c r="C136" s="6" t="s">
        <v>148</v>
      </c>
      <c r="D136" s="6">
        <f>1.296*6</f>
        <v>7.7759999999999998</v>
      </c>
      <c r="E136" s="113"/>
      <c r="F136" s="6">
        <v>15</v>
      </c>
      <c r="G136" s="6" t="s">
        <v>108</v>
      </c>
      <c r="H136" s="91">
        <v>1.08E-3</v>
      </c>
      <c r="I136" s="25">
        <v>0.28915649999999998</v>
      </c>
      <c r="J136" s="54"/>
    </row>
    <row r="137" spans="1:10">
      <c r="A137" s="2" t="s">
        <v>60</v>
      </c>
      <c r="B137" s="6" t="s">
        <v>149</v>
      </c>
      <c r="C137" s="6" t="s">
        <v>150</v>
      </c>
      <c r="D137" s="6">
        <v>64005.120000000003</v>
      </c>
      <c r="E137" s="113"/>
      <c r="F137" s="6">
        <v>1</v>
      </c>
      <c r="G137" s="6" t="s">
        <v>62</v>
      </c>
      <c r="H137" s="91">
        <v>133.34399999999999</v>
      </c>
      <c r="I137" s="25">
        <v>1.25326</v>
      </c>
      <c r="J137" s="54"/>
    </row>
    <row r="138" spans="1:10">
      <c r="A138" s="100" t="s">
        <v>63</v>
      </c>
      <c r="B138" s="6" t="s">
        <v>151</v>
      </c>
      <c r="C138" s="6" t="s">
        <v>152</v>
      </c>
      <c r="D138" s="6">
        <v>1800000</v>
      </c>
      <c r="E138" s="113"/>
      <c r="F138" s="6">
        <v>1</v>
      </c>
      <c r="G138" s="6" t="s">
        <v>40</v>
      </c>
      <c r="H138" s="91">
        <v>3750</v>
      </c>
      <c r="I138" s="25" t="s">
        <v>23</v>
      </c>
      <c r="J138" s="54"/>
    </row>
    <row r="139" spans="1:10" ht="18.5">
      <c r="A139" s="100"/>
      <c r="B139" s="6" t="s">
        <v>65</v>
      </c>
      <c r="C139" s="6" t="s">
        <v>66</v>
      </c>
      <c r="D139" s="6">
        <v>3920.4</v>
      </c>
      <c r="E139" s="114"/>
      <c r="F139" s="6">
        <v>1</v>
      </c>
      <c r="G139" s="10" t="s">
        <v>108</v>
      </c>
      <c r="H139" s="91">
        <v>8.1675000000000004</v>
      </c>
      <c r="I139" s="25">
        <v>0</v>
      </c>
      <c r="J139" s="54"/>
    </row>
    <row r="140" spans="1:10">
      <c r="A140" s="105" t="s">
        <v>93</v>
      </c>
      <c r="B140" s="106"/>
      <c r="C140" s="106"/>
      <c r="D140" s="106"/>
      <c r="E140" s="106"/>
      <c r="F140" s="106"/>
      <c r="G140" s="106"/>
      <c r="H140" s="107"/>
      <c r="I140" s="25">
        <v>4042.9097436224301</v>
      </c>
      <c r="J140" s="54"/>
    </row>
    <row r="141" spans="1:10">
      <c r="A141" s="37"/>
      <c r="B141" s="37"/>
      <c r="C141" s="37"/>
      <c r="D141" s="37"/>
      <c r="E141" s="37"/>
      <c r="F141" s="37"/>
      <c r="G141" s="37"/>
      <c r="H141" s="92"/>
    </row>
    <row r="142" spans="1:10">
      <c r="A142" s="37"/>
      <c r="B142" s="37"/>
      <c r="C142" s="37"/>
      <c r="D142" s="37"/>
      <c r="E142" s="37"/>
      <c r="F142" s="37"/>
      <c r="G142" s="37"/>
      <c r="H142" s="92"/>
    </row>
    <row r="143" spans="1:10">
      <c r="A143" s="2" t="s">
        <v>124</v>
      </c>
      <c r="B143" s="2"/>
      <c r="C143" s="2" t="s">
        <v>4</v>
      </c>
      <c r="D143" s="2" t="s">
        <v>125</v>
      </c>
      <c r="E143" s="2" t="s">
        <v>2</v>
      </c>
      <c r="F143" s="2" t="s">
        <v>126</v>
      </c>
      <c r="G143" s="2" t="s">
        <v>153</v>
      </c>
      <c r="H143" s="83"/>
      <c r="I143" s="25"/>
      <c r="J143" s="54"/>
    </row>
    <row r="144" spans="1:10" ht="18.5">
      <c r="A144" s="2" t="s">
        <v>128</v>
      </c>
      <c r="B144" s="2"/>
      <c r="C144" s="108" t="s">
        <v>154</v>
      </c>
      <c r="D144" s="109"/>
      <c r="E144" s="110"/>
      <c r="F144" s="6" t="s">
        <v>7</v>
      </c>
      <c r="G144" s="6">
        <f>1/540</f>
        <v>1.8518518518518519E-3</v>
      </c>
      <c r="H144" s="84"/>
      <c r="I144" s="25" t="s">
        <v>9</v>
      </c>
      <c r="J144" s="54"/>
    </row>
    <row r="145" spans="1:10" ht="16" thickBot="1">
      <c r="A145" s="5" t="s">
        <v>10</v>
      </c>
      <c r="B145" s="5" t="s">
        <v>11</v>
      </c>
      <c r="C145" s="5" t="s">
        <v>12</v>
      </c>
      <c r="D145" s="5" t="s">
        <v>13</v>
      </c>
      <c r="E145" s="2" t="s">
        <v>14</v>
      </c>
      <c r="F145" s="5" t="s">
        <v>15</v>
      </c>
      <c r="G145" s="5" t="s">
        <v>16</v>
      </c>
      <c r="H145" s="88" t="s">
        <v>17</v>
      </c>
      <c r="I145" s="25" t="s">
        <v>18</v>
      </c>
      <c r="J145" s="54"/>
    </row>
    <row r="146" spans="1:10">
      <c r="A146" s="129" t="s">
        <v>19</v>
      </c>
      <c r="B146" s="103" t="s">
        <v>20</v>
      </c>
      <c r="C146" s="28" t="s">
        <v>21</v>
      </c>
      <c r="D146" s="29">
        <v>200</v>
      </c>
      <c r="E146" s="111">
        <v>1</v>
      </c>
      <c r="F146" s="30">
        <v>1</v>
      </c>
      <c r="G146" s="23" t="s">
        <v>22</v>
      </c>
      <c r="H146" s="89"/>
      <c r="I146" s="25"/>
      <c r="J146" s="54"/>
    </row>
    <row r="147" spans="1:10">
      <c r="A147" s="130"/>
      <c r="B147" s="104"/>
      <c r="C147" s="12" t="s">
        <v>24</v>
      </c>
      <c r="D147" s="31">
        <v>301.2</v>
      </c>
      <c r="E147" s="112"/>
      <c r="F147" s="32">
        <v>1</v>
      </c>
      <c r="G147" s="7" t="s">
        <v>22</v>
      </c>
      <c r="H147" s="83"/>
      <c r="I147" s="25"/>
      <c r="J147" s="54"/>
    </row>
    <row r="148" spans="1:10">
      <c r="A148" s="130"/>
      <c r="B148" s="104"/>
      <c r="C148" s="12" t="s">
        <v>25</v>
      </c>
      <c r="D148" s="31">
        <v>200</v>
      </c>
      <c r="E148" s="112"/>
      <c r="F148" s="32">
        <v>1</v>
      </c>
      <c r="G148" s="7" t="s">
        <v>22</v>
      </c>
      <c r="H148" s="83"/>
      <c r="I148" s="25"/>
      <c r="J148" s="54"/>
    </row>
    <row r="149" spans="1:10">
      <c r="A149" s="130"/>
      <c r="B149" s="104"/>
      <c r="C149" s="12" t="s">
        <v>26</v>
      </c>
      <c r="D149" s="31">
        <v>12.5</v>
      </c>
      <c r="E149" s="112"/>
      <c r="F149" s="32">
        <v>1</v>
      </c>
      <c r="G149" s="7" t="s">
        <v>22</v>
      </c>
      <c r="H149" s="83"/>
      <c r="I149" s="25"/>
      <c r="J149" s="54"/>
    </row>
    <row r="150" spans="1:10">
      <c r="A150" s="130"/>
      <c r="B150" s="104"/>
      <c r="C150" s="12" t="s">
        <v>27</v>
      </c>
      <c r="D150" s="31">
        <v>200</v>
      </c>
      <c r="E150" s="112"/>
      <c r="F150" s="32">
        <v>1</v>
      </c>
      <c r="G150" s="7" t="s">
        <v>22</v>
      </c>
      <c r="H150" s="83"/>
      <c r="I150" s="25"/>
      <c r="J150" s="54"/>
    </row>
    <row r="151" spans="1:10">
      <c r="A151" s="130"/>
      <c r="B151" s="104"/>
      <c r="C151" s="12" t="s">
        <v>28</v>
      </c>
      <c r="D151" s="31">
        <v>50</v>
      </c>
      <c r="E151" s="112"/>
      <c r="F151" s="32">
        <v>1</v>
      </c>
      <c r="G151" s="7" t="s">
        <v>22</v>
      </c>
      <c r="H151" s="83"/>
      <c r="I151" s="25"/>
      <c r="J151" s="54"/>
    </row>
    <row r="152" spans="1:10">
      <c r="A152" s="130"/>
      <c r="B152" s="104"/>
      <c r="C152" s="12" t="s">
        <v>29</v>
      </c>
      <c r="D152" s="31">
        <v>12.5</v>
      </c>
      <c r="E152" s="112"/>
      <c r="F152" s="32">
        <v>1</v>
      </c>
      <c r="G152" s="7" t="s">
        <v>22</v>
      </c>
      <c r="H152" s="83"/>
      <c r="I152" s="25"/>
      <c r="J152" s="54"/>
    </row>
    <row r="153" spans="1:10">
      <c r="A153" s="130"/>
      <c r="B153" s="104"/>
      <c r="C153" s="12" t="s">
        <v>30</v>
      </c>
      <c r="D153" s="31">
        <v>2</v>
      </c>
      <c r="E153" s="112"/>
      <c r="F153" s="32">
        <v>1</v>
      </c>
      <c r="G153" s="7" t="s">
        <v>22</v>
      </c>
      <c r="H153" s="83"/>
      <c r="I153" s="25"/>
      <c r="J153" s="54"/>
    </row>
    <row r="154" spans="1:10">
      <c r="A154" s="130"/>
      <c r="B154" s="104"/>
      <c r="C154" s="12" t="s">
        <v>31</v>
      </c>
      <c r="D154" s="31">
        <v>40</v>
      </c>
      <c r="E154" s="112"/>
      <c r="F154" s="32">
        <v>1</v>
      </c>
      <c r="G154" s="7" t="s">
        <v>22</v>
      </c>
      <c r="H154" s="83"/>
      <c r="I154" s="25"/>
      <c r="J154" s="54"/>
    </row>
    <row r="155" spans="1:10">
      <c r="A155" s="130"/>
      <c r="B155" s="11" t="s">
        <v>32</v>
      </c>
      <c r="C155" s="11" t="s">
        <v>33</v>
      </c>
      <c r="D155" s="31">
        <v>1080</v>
      </c>
      <c r="E155" s="112"/>
      <c r="F155" s="32">
        <v>1</v>
      </c>
      <c r="G155" s="7" t="s">
        <v>34</v>
      </c>
      <c r="H155" s="84">
        <v>2</v>
      </c>
      <c r="I155" s="25">
        <v>3333.95264</v>
      </c>
      <c r="J155" s="54"/>
    </row>
    <row r="156" spans="1:10" ht="16" thickBot="1">
      <c r="A156" s="131"/>
      <c r="B156" s="33" t="s">
        <v>81</v>
      </c>
      <c r="C156" s="33" t="s">
        <v>131</v>
      </c>
      <c r="D156" s="34">
        <v>3060</v>
      </c>
      <c r="E156" s="112"/>
      <c r="F156" s="35">
        <v>1</v>
      </c>
      <c r="G156" s="36" t="s">
        <v>34</v>
      </c>
      <c r="H156" s="90">
        <v>5.6666666666666696</v>
      </c>
      <c r="I156" s="25" t="s">
        <v>23</v>
      </c>
      <c r="J156" s="54"/>
    </row>
    <row r="157" spans="1:10" ht="31">
      <c r="A157" s="24" t="s">
        <v>35</v>
      </c>
      <c r="B157" s="19" t="s">
        <v>155</v>
      </c>
      <c r="C157" s="10" t="s">
        <v>36</v>
      </c>
      <c r="D157" s="10">
        <v>12000</v>
      </c>
      <c r="E157" s="113"/>
      <c r="F157" s="10">
        <v>1</v>
      </c>
      <c r="G157" s="8" t="s">
        <v>22</v>
      </c>
      <c r="H157" s="91">
        <v>22.2222222222222</v>
      </c>
      <c r="I157" s="25">
        <v>10.9823725022807</v>
      </c>
      <c r="J157" s="54">
        <f>H157/0.835</f>
        <v>26.613439787092457</v>
      </c>
    </row>
    <row r="158" spans="1:10">
      <c r="A158" s="101" t="s">
        <v>38</v>
      </c>
      <c r="B158" s="19" t="s">
        <v>133</v>
      </c>
      <c r="C158" s="10" t="s">
        <v>133</v>
      </c>
      <c r="D158" s="10">
        <v>1</v>
      </c>
      <c r="E158" s="113"/>
      <c r="F158" s="10">
        <v>5</v>
      </c>
      <c r="G158" s="6" t="s">
        <v>40</v>
      </c>
      <c r="H158" s="91">
        <v>3.7037037037037003E-4</v>
      </c>
      <c r="I158" s="25">
        <v>0.45166222222222202</v>
      </c>
      <c r="J158" s="54"/>
    </row>
    <row r="159" spans="1:10">
      <c r="A159" s="101"/>
      <c r="B159" s="19" t="s">
        <v>134</v>
      </c>
      <c r="C159" s="10" t="s">
        <v>134</v>
      </c>
      <c r="D159" s="10">
        <v>1</v>
      </c>
      <c r="E159" s="113"/>
      <c r="F159" s="10">
        <v>5</v>
      </c>
      <c r="G159" s="6" t="s">
        <v>40</v>
      </c>
      <c r="H159" s="91">
        <v>3.7037037037037003E-4</v>
      </c>
      <c r="I159" s="25">
        <v>0.45166222222222202</v>
      </c>
      <c r="J159" s="54"/>
    </row>
    <row r="160" spans="1:10">
      <c r="A160" s="101"/>
      <c r="B160" s="19" t="s">
        <v>135</v>
      </c>
      <c r="C160" s="10" t="s">
        <v>135</v>
      </c>
      <c r="D160" s="10">
        <v>1</v>
      </c>
      <c r="E160" s="113"/>
      <c r="F160" s="10">
        <v>15</v>
      </c>
      <c r="G160" s="6" t="s">
        <v>40</v>
      </c>
      <c r="H160" s="91">
        <v>1.2345679012345701E-4</v>
      </c>
      <c r="I160" s="25">
        <v>0.62648888888888898</v>
      </c>
      <c r="J160" s="54"/>
    </row>
    <row r="161" spans="1:10">
      <c r="A161" s="100" t="s">
        <v>45</v>
      </c>
      <c r="B161" s="6" t="s">
        <v>138</v>
      </c>
      <c r="C161" s="6" t="s">
        <v>139</v>
      </c>
      <c r="D161" s="6">
        <v>697.08</v>
      </c>
      <c r="E161" s="113"/>
      <c r="F161" s="6">
        <v>15</v>
      </c>
      <c r="G161" s="6" t="s">
        <v>22</v>
      </c>
      <c r="H161" s="91">
        <v>8.6059259259259294E-2</v>
      </c>
      <c r="I161" s="25">
        <v>0.168408888888889</v>
      </c>
      <c r="J161" s="54">
        <f>H161+H164</f>
        <v>0.1062277777777778</v>
      </c>
    </row>
    <row r="162" spans="1:10">
      <c r="A162" s="100"/>
      <c r="B162" s="6" t="s">
        <v>142</v>
      </c>
      <c r="C162" s="6" t="s">
        <v>143</v>
      </c>
      <c r="D162" s="6">
        <v>4817.12</v>
      </c>
      <c r="E162" s="113"/>
      <c r="F162" s="6">
        <v>15</v>
      </c>
      <c r="G162" s="6" t="s">
        <v>22</v>
      </c>
      <c r="H162" s="91">
        <v>0.594706172839506</v>
      </c>
      <c r="I162" s="25">
        <v>1.41802686403698</v>
      </c>
      <c r="J162" s="55">
        <f>H162+H163+H165</f>
        <v>4.5253654320987691</v>
      </c>
    </row>
    <row r="163" spans="1:10">
      <c r="A163" s="100"/>
      <c r="B163" s="6" t="s">
        <v>144</v>
      </c>
      <c r="C163" s="6" t="s">
        <v>47</v>
      </c>
      <c r="D163" s="6">
        <v>1224</v>
      </c>
      <c r="E163" s="113"/>
      <c r="F163" s="6">
        <v>5</v>
      </c>
      <c r="G163" s="6" t="s">
        <v>22</v>
      </c>
      <c r="H163" s="91">
        <v>0.45333333333333298</v>
      </c>
      <c r="I163" s="25">
        <v>1.08093521538675</v>
      </c>
      <c r="J163" s="54"/>
    </row>
    <row r="164" spans="1:10">
      <c r="A164" s="100"/>
      <c r="B164" s="6" t="s">
        <v>145</v>
      </c>
      <c r="C164" s="6" t="s">
        <v>146</v>
      </c>
      <c r="D164" s="6">
        <v>108.91</v>
      </c>
      <c r="E164" s="113"/>
      <c r="F164" s="6">
        <v>10</v>
      </c>
      <c r="G164" s="6" t="s">
        <v>22</v>
      </c>
      <c r="H164" s="91">
        <v>2.0168518518518499E-2</v>
      </c>
      <c r="I164" s="25">
        <v>0.10847673301016</v>
      </c>
      <c r="J164" s="54"/>
    </row>
    <row r="165" spans="1:10">
      <c r="A165" s="100"/>
      <c r="B165" s="6" t="s">
        <v>55</v>
      </c>
      <c r="C165" s="6" t="s">
        <v>47</v>
      </c>
      <c r="D165" s="6">
        <v>9388.7800000000007</v>
      </c>
      <c r="E165" s="113"/>
      <c r="F165" s="6">
        <v>5</v>
      </c>
      <c r="G165" s="6" t="s">
        <v>22</v>
      </c>
      <c r="H165" s="91">
        <v>3.4773259259259302</v>
      </c>
      <c r="I165" s="25">
        <v>8.2913912839205608</v>
      </c>
      <c r="J165" s="54"/>
    </row>
    <row r="166" spans="1:10">
      <c r="A166" s="100"/>
      <c r="B166" s="6" t="s">
        <v>156</v>
      </c>
      <c r="C166" s="6" t="s">
        <v>157</v>
      </c>
      <c r="D166" s="6">
        <v>1</v>
      </c>
      <c r="E166" s="113"/>
      <c r="F166" s="6">
        <v>15</v>
      </c>
      <c r="G166" s="6" t="s">
        <v>40</v>
      </c>
      <c r="H166" s="91">
        <v>1.2345679012345701E-4</v>
      </c>
      <c r="I166" s="25">
        <v>2.9407407407407399E-3</v>
      </c>
      <c r="J166" s="54"/>
    </row>
    <row r="167" spans="1:10" ht="18.5">
      <c r="A167" s="100"/>
      <c r="B167" s="6" t="s">
        <v>158</v>
      </c>
      <c r="C167" s="6" t="s">
        <v>148</v>
      </c>
      <c r="D167" s="6">
        <v>15.552</v>
      </c>
      <c r="E167" s="113"/>
      <c r="F167" s="6">
        <v>15</v>
      </c>
      <c r="G167" s="6" t="s">
        <v>108</v>
      </c>
      <c r="H167" s="91">
        <v>1.92E-3</v>
      </c>
      <c r="I167" s="25">
        <v>0.51405599999999996</v>
      </c>
      <c r="J167" s="54"/>
    </row>
    <row r="168" spans="1:10">
      <c r="A168" s="2" t="s">
        <v>60</v>
      </c>
      <c r="B168" s="6" t="s">
        <v>149</v>
      </c>
      <c r="C168" s="6" t="s">
        <v>150</v>
      </c>
      <c r="D168" s="6">
        <v>208440</v>
      </c>
      <c r="E168" s="113"/>
      <c r="F168" s="6">
        <v>1</v>
      </c>
      <c r="G168" s="6" t="s">
        <v>62</v>
      </c>
      <c r="H168" s="91">
        <v>386</v>
      </c>
      <c r="I168" s="25">
        <v>3.6278974682025402</v>
      </c>
      <c r="J168" s="54"/>
    </row>
    <row r="169" spans="1:10">
      <c r="A169" s="100" t="s">
        <v>63</v>
      </c>
      <c r="B169" s="6" t="s">
        <v>151</v>
      </c>
      <c r="C169" s="6" t="s">
        <v>152</v>
      </c>
      <c r="D169" s="6">
        <v>2000000</v>
      </c>
      <c r="E169" s="113"/>
      <c r="F169" s="6">
        <v>1</v>
      </c>
      <c r="G169" s="6" t="s">
        <v>40</v>
      </c>
      <c r="H169" s="91">
        <v>3703.7037037036998</v>
      </c>
      <c r="I169" s="25" t="s">
        <v>23</v>
      </c>
      <c r="J169" s="54"/>
    </row>
    <row r="170" spans="1:10" ht="18.5">
      <c r="A170" s="100"/>
      <c r="B170" s="6" t="s">
        <v>65</v>
      </c>
      <c r="C170" s="6" t="s">
        <v>66</v>
      </c>
      <c r="D170" s="6">
        <v>7935</v>
      </c>
      <c r="E170" s="114"/>
      <c r="F170" s="6">
        <v>1</v>
      </c>
      <c r="G170" s="10" t="s">
        <v>108</v>
      </c>
      <c r="H170" s="91">
        <v>14.6944444444444</v>
      </c>
      <c r="I170" s="25">
        <v>0</v>
      </c>
      <c r="J170" s="54"/>
    </row>
    <row r="171" spans="1:10">
      <c r="A171" s="105" t="s">
        <v>93</v>
      </c>
      <c r="B171" s="106"/>
      <c r="C171" s="106"/>
      <c r="D171" s="106"/>
      <c r="E171" s="106"/>
      <c r="F171" s="106"/>
      <c r="G171" s="106"/>
      <c r="H171" s="107"/>
      <c r="I171" s="25">
        <v>3361.6769590297999</v>
      </c>
      <c r="J171" s="54"/>
    </row>
    <row r="172" spans="1:10">
      <c r="A172" s="37"/>
      <c r="B172" s="37"/>
      <c r="C172" s="37"/>
      <c r="D172" s="37"/>
      <c r="E172" s="37"/>
      <c r="F172" s="37"/>
      <c r="G172" s="37"/>
      <c r="H172" s="92"/>
    </row>
    <row r="173" spans="1:10">
      <c r="A173" s="37"/>
      <c r="B173" s="37"/>
      <c r="C173" s="37"/>
      <c r="D173" s="37"/>
      <c r="E173" s="37"/>
      <c r="F173" s="37"/>
      <c r="G173" s="37"/>
      <c r="H173" s="92"/>
    </row>
    <row r="174" spans="1:10">
      <c r="A174" s="37" t="s">
        <v>159</v>
      </c>
      <c r="B174" s="37"/>
      <c r="C174" s="37"/>
      <c r="D174" s="37"/>
      <c r="E174" s="37"/>
      <c r="F174" s="37"/>
      <c r="G174" s="37"/>
      <c r="H174" s="92"/>
    </row>
    <row r="175" spans="1:10">
      <c r="A175" s="2" t="s">
        <v>160</v>
      </c>
      <c r="B175" s="2"/>
      <c r="C175" s="2" t="s">
        <v>4</v>
      </c>
      <c r="D175" s="2" t="s">
        <v>125</v>
      </c>
      <c r="E175" s="2" t="s">
        <v>2</v>
      </c>
      <c r="F175" s="2" t="s">
        <v>126</v>
      </c>
      <c r="G175" s="2" t="s">
        <v>161</v>
      </c>
      <c r="H175" s="83"/>
      <c r="I175" s="25"/>
      <c r="J175" s="54"/>
    </row>
    <row r="176" spans="1:10" ht="18.5">
      <c r="A176" s="2" t="s">
        <v>128</v>
      </c>
      <c r="B176" s="2"/>
      <c r="C176" s="108" t="s">
        <v>162</v>
      </c>
      <c r="D176" s="109"/>
      <c r="E176" s="110"/>
      <c r="F176" s="6" t="s">
        <v>7</v>
      </c>
      <c r="G176" s="6">
        <f>1/0.98/1200</f>
        <v>8.5034013605442174E-4</v>
      </c>
      <c r="H176" s="84">
        <f>1/2940</f>
        <v>3.4013605442176868E-4</v>
      </c>
      <c r="I176" s="25" t="s">
        <v>9</v>
      </c>
      <c r="J176" s="54"/>
    </row>
    <row r="177" spans="1:10" ht="16" thickBot="1">
      <c r="A177" s="5" t="s">
        <v>10</v>
      </c>
      <c r="B177" s="5" t="s">
        <v>11</v>
      </c>
      <c r="C177" s="5" t="s">
        <v>12</v>
      </c>
      <c r="D177" s="5" t="s">
        <v>13</v>
      </c>
      <c r="E177" s="2" t="s">
        <v>14</v>
      </c>
      <c r="F177" s="5" t="s">
        <v>15</v>
      </c>
      <c r="G177" s="5" t="s">
        <v>16</v>
      </c>
      <c r="H177" s="88" t="s">
        <v>17</v>
      </c>
      <c r="I177" s="25" t="s">
        <v>18</v>
      </c>
      <c r="J177" s="54"/>
    </row>
    <row r="178" spans="1:10">
      <c r="A178" s="129" t="s">
        <v>19</v>
      </c>
      <c r="B178" s="103" t="s">
        <v>20</v>
      </c>
      <c r="C178" s="28" t="s">
        <v>21</v>
      </c>
      <c r="D178" s="29">
        <v>200</v>
      </c>
      <c r="E178" s="111">
        <v>1</v>
      </c>
      <c r="F178" s="30">
        <v>1</v>
      </c>
      <c r="G178" s="23" t="s">
        <v>22</v>
      </c>
      <c r="H178" s="89"/>
      <c r="I178" s="25"/>
      <c r="J178" s="54"/>
    </row>
    <row r="179" spans="1:10">
      <c r="A179" s="130"/>
      <c r="B179" s="104"/>
      <c r="C179" s="12" t="s">
        <v>24</v>
      </c>
      <c r="D179" s="31">
        <v>301.2</v>
      </c>
      <c r="E179" s="112"/>
      <c r="F179" s="32">
        <v>1</v>
      </c>
      <c r="G179" s="7" t="s">
        <v>22</v>
      </c>
      <c r="H179" s="83"/>
      <c r="I179" s="25"/>
      <c r="J179" s="54"/>
    </row>
    <row r="180" spans="1:10">
      <c r="A180" s="130"/>
      <c r="B180" s="104"/>
      <c r="C180" s="12" t="s">
        <v>25</v>
      </c>
      <c r="D180" s="31">
        <v>200</v>
      </c>
      <c r="E180" s="112"/>
      <c r="F180" s="32">
        <v>1</v>
      </c>
      <c r="G180" s="7" t="s">
        <v>22</v>
      </c>
      <c r="H180" s="83"/>
      <c r="I180" s="25"/>
      <c r="J180" s="54"/>
    </row>
    <row r="181" spans="1:10">
      <c r="A181" s="130"/>
      <c r="B181" s="104"/>
      <c r="C181" s="12" t="s">
        <v>26</v>
      </c>
      <c r="D181" s="31">
        <v>12.5</v>
      </c>
      <c r="E181" s="112"/>
      <c r="F181" s="32">
        <v>1</v>
      </c>
      <c r="G181" s="7" t="s">
        <v>22</v>
      </c>
      <c r="H181" s="83"/>
      <c r="I181" s="25"/>
      <c r="J181" s="54"/>
    </row>
    <row r="182" spans="1:10">
      <c r="A182" s="130"/>
      <c r="B182" s="104"/>
      <c r="C182" s="12" t="s">
        <v>27</v>
      </c>
      <c r="D182" s="31">
        <v>200</v>
      </c>
      <c r="E182" s="112"/>
      <c r="F182" s="32">
        <v>1</v>
      </c>
      <c r="G182" s="7" t="s">
        <v>22</v>
      </c>
      <c r="H182" s="83"/>
      <c r="I182" s="25"/>
      <c r="J182" s="54"/>
    </row>
    <row r="183" spans="1:10">
      <c r="A183" s="130"/>
      <c r="B183" s="104"/>
      <c r="C183" s="12" t="s">
        <v>28</v>
      </c>
      <c r="D183" s="31">
        <v>50</v>
      </c>
      <c r="E183" s="112"/>
      <c r="F183" s="32">
        <v>1</v>
      </c>
      <c r="G183" s="7" t="s">
        <v>22</v>
      </c>
      <c r="H183" s="83"/>
      <c r="I183" s="25"/>
      <c r="J183" s="54"/>
    </row>
    <row r="184" spans="1:10">
      <c r="A184" s="130"/>
      <c r="B184" s="104"/>
      <c r="C184" s="12" t="s">
        <v>29</v>
      </c>
      <c r="D184" s="31">
        <v>12.5</v>
      </c>
      <c r="E184" s="112"/>
      <c r="F184" s="32">
        <v>1</v>
      </c>
      <c r="G184" s="7" t="s">
        <v>22</v>
      </c>
      <c r="H184" s="83"/>
      <c r="I184" s="25"/>
      <c r="J184" s="54"/>
    </row>
    <row r="185" spans="1:10">
      <c r="A185" s="130"/>
      <c r="B185" s="104"/>
      <c r="C185" s="12" t="s">
        <v>30</v>
      </c>
      <c r="D185" s="31">
        <v>2</v>
      </c>
      <c r="E185" s="112"/>
      <c r="F185" s="32">
        <v>1</v>
      </c>
      <c r="G185" s="7" t="s">
        <v>22</v>
      </c>
      <c r="H185" s="83"/>
      <c r="I185" s="25"/>
      <c r="J185" s="54"/>
    </row>
    <row r="186" spans="1:10">
      <c r="A186" s="130"/>
      <c r="B186" s="104"/>
      <c r="C186" s="12" t="s">
        <v>31</v>
      </c>
      <c r="D186" s="31">
        <v>40</v>
      </c>
      <c r="E186" s="112"/>
      <c r="F186" s="32">
        <v>1</v>
      </c>
      <c r="G186" s="7" t="s">
        <v>22</v>
      </c>
      <c r="H186" s="83"/>
      <c r="I186" s="25"/>
      <c r="J186" s="54"/>
    </row>
    <row r="187" spans="1:10">
      <c r="A187" s="130"/>
      <c r="B187" s="12" t="s">
        <v>163</v>
      </c>
      <c r="C187" s="115" t="s">
        <v>32</v>
      </c>
      <c r="D187" s="31">
        <v>2880</v>
      </c>
      <c r="E187" s="112"/>
      <c r="F187" s="32">
        <v>1</v>
      </c>
      <c r="G187" s="7" t="s">
        <v>34</v>
      </c>
      <c r="H187" s="83">
        <f>D187*G176</f>
        <v>2.4489795918367347</v>
      </c>
      <c r="I187" s="127">
        <v>6450.1777606530604</v>
      </c>
      <c r="J187" s="54">
        <f>H187+H188</f>
        <v>3.869387755102041</v>
      </c>
    </row>
    <row r="188" spans="1:10" ht="31">
      <c r="A188" s="130"/>
      <c r="B188" s="11" t="s">
        <v>164</v>
      </c>
      <c r="C188" s="114"/>
      <c r="D188" s="31">
        <v>4176</v>
      </c>
      <c r="E188" s="112"/>
      <c r="F188" s="32">
        <v>1</v>
      </c>
      <c r="G188" s="7" t="s">
        <v>34</v>
      </c>
      <c r="H188" s="84">
        <f>D188*H176</f>
        <v>1.4204081632653061</v>
      </c>
      <c r="I188" s="128"/>
      <c r="J188" s="54"/>
    </row>
    <row r="189" spans="1:10">
      <c r="A189" s="132"/>
      <c r="B189" s="38" t="s">
        <v>165</v>
      </c>
      <c r="C189" s="133" t="s">
        <v>131</v>
      </c>
      <c r="D189" s="39">
        <v>7800</v>
      </c>
      <c r="E189" s="112"/>
      <c r="F189" s="40">
        <v>1</v>
      </c>
      <c r="G189" s="7" t="s">
        <v>34</v>
      </c>
      <c r="H189" s="88">
        <f>D189*G176</f>
        <v>6.6326530612244898</v>
      </c>
      <c r="I189" s="127" t="s">
        <v>23</v>
      </c>
      <c r="J189" s="54">
        <f>H189+H190</f>
        <v>10.479591836734693</v>
      </c>
    </row>
    <row r="190" spans="1:10" ht="16" thickBot="1">
      <c r="A190" s="131"/>
      <c r="B190" s="33" t="s">
        <v>166</v>
      </c>
      <c r="C190" s="134"/>
      <c r="D190" s="34">
        <v>11310</v>
      </c>
      <c r="E190" s="112"/>
      <c r="F190" s="35">
        <v>1</v>
      </c>
      <c r="G190" s="36" t="s">
        <v>34</v>
      </c>
      <c r="H190" s="90">
        <f>D190*H176</f>
        <v>3.8469387755102038</v>
      </c>
      <c r="I190" s="128"/>
      <c r="J190" s="54"/>
    </row>
    <row r="191" spans="1:10" ht="31">
      <c r="A191" s="99" t="s">
        <v>35</v>
      </c>
      <c r="B191" s="19" t="s">
        <v>167</v>
      </c>
      <c r="C191" s="121" t="s">
        <v>36</v>
      </c>
      <c r="D191" s="41">
        <v>6000</v>
      </c>
      <c r="E191" s="112"/>
      <c r="F191" s="10">
        <v>1</v>
      </c>
      <c r="G191" s="10" t="s">
        <v>22</v>
      </c>
      <c r="H191" s="91">
        <f>D191*G176</f>
        <v>5.1020408163265305</v>
      </c>
      <c r="I191" s="127">
        <v>3.6561214580296699</v>
      </c>
      <c r="J191" s="54">
        <f>H191+H192</f>
        <v>7.3979591836734695</v>
      </c>
    </row>
    <row r="192" spans="1:10" ht="31">
      <c r="A192" s="100"/>
      <c r="B192" s="19" t="s">
        <v>167</v>
      </c>
      <c r="C192" s="122"/>
      <c r="D192" s="6">
        <v>6750</v>
      </c>
      <c r="E192" s="112"/>
      <c r="F192" s="6">
        <v>1</v>
      </c>
      <c r="G192" s="6" t="s">
        <v>22</v>
      </c>
      <c r="H192" s="84">
        <f>D192*H176</f>
        <v>2.2959183673469385</v>
      </c>
      <c r="I192" s="128"/>
      <c r="J192" s="54"/>
    </row>
    <row r="193" spans="1:10">
      <c r="A193" s="101" t="s">
        <v>38</v>
      </c>
      <c r="B193" s="19" t="s">
        <v>168</v>
      </c>
      <c r="C193" s="113" t="s">
        <v>133</v>
      </c>
      <c r="D193" s="10">
        <v>1</v>
      </c>
      <c r="E193" s="113"/>
      <c r="F193" s="10">
        <v>5</v>
      </c>
      <c r="G193" s="6" t="s">
        <v>40</v>
      </c>
      <c r="H193" s="91">
        <f>D193/F193*G176</f>
        <v>1.7006802721088437E-4</v>
      </c>
      <c r="I193" s="127">
        <v>0.29035428571428601</v>
      </c>
      <c r="J193" s="54">
        <f>H193+H194</f>
        <v>2.380952380952381E-4</v>
      </c>
    </row>
    <row r="194" spans="1:10">
      <c r="A194" s="101"/>
      <c r="B194" s="19" t="s">
        <v>169</v>
      </c>
      <c r="C194" s="114"/>
      <c r="D194" s="10">
        <v>1</v>
      </c>
      <c r="E194" s="113"/>
      <c r="F194" s="10">
        <v>5</v>
      </c>
      <c r="G194" s="6" t="s">
        <v>40</v>
      </c>
      <c r="H194" s="91">
        <f>D194/F194*H176</f>
        <v>6.802721088435374E-5</v>
      </c>
      <c r="I194" s="128"/>
      <c r="J194" s="54"/>
    </row>
    <row r="195" spans="1:10">
      <c r="A195" s="101"/>
      <c r="B195" s="19" t="s">
        <v>170</v>
      </c>
      <c r="C195" s="113" t="s">
        <v>134</v>
      </c>
      <c r="D195" s="10">
        <v>1</v>
      </c>
      <c r="E195" s="113"/>
      <c r="F195" s="10">
        <v>5</v>
      </c>
      <c r="G195" s="6" t="s">
        <v>40</v>
      </c>
      <c r="H195" s="91">
        <v>1.7006802721088399E-4</v>
      </c>
      <c r="I195" s="127">
        <v>0.29035428571428501</v>
      </c>
      <c r="J195" s="54"/>
    </row>
    <row r="196" spans="1:10">
      <c r="A196" s="101"/>
      <c r="B196" s="19" t="s">
        <v>171</v>
      </c>
      <c r="C196" s="114"/>
      <c r="D196" s="10">
        <v>1</v>
      </c>
      <c r="E196" s="113"/>
      <c r="F196" s="10">
        <v>5</v>
      </c>
      <c r="G196" s="6" t="s">
        <v>40</v>
      </c>
      <c r="H196" s="91">
        <v>6.8027210884353699E-5</v>
      </c>
      <c r="I196" s="128"/>
      <c r="J196" s="54"/>
    </row>
    <row r="197" spans="1:10">
      <c r="A197" s="101"/>
      <c r="B197" s="19" t="s">
        <v>172</v>
      </c>
      <c r="C197" s="113" t="s">
        <v>135</v>
      </c>
      <c r="D197" s="10">
        <v>1</v>
      </c>
      <c r="E197" s="113"/>
      <c r="F197" s="10">
        <v>15</v>
      </c>
      <c r="G197" s="6" t="s">
        <v>40</v>
      </c>
      <c r="H197" s="91">
        <f>D197/F197*G176</f>
        <v>5.6689342403628114E-5</v>
      </c>
      <c r="I197" s="127">
        <v>0.40274285714285701</v>
      </c>
      <c r="J197" s="54"/>
    </row>
    <row r="198" spans="1:10">
      <c r="A198" s="101"/>
      <c r="B198" s="19" t="s">
        <v>173</v>
      </c>
      <c r="C198" s="114"/>
      <c r="D198" s="10">
        <v>1</v>
      </c>
      <c r="E198" s="113"/>
      <c r="F198" s="10">
        <v>15</v>
      </c>
      <c r="G198" s="6" t="s">
        <v>40</v>
      </c>
      <c r="H198" s="91">
        <f>D198/F198*H176</f>
        <v>2.2675736961451244E-5</v>
      </c>
      <c r="I198" s="128"/>
      <c r="J198" s="54"/>
    </row>
    <row r="199" spans="1:10">
      <c r="A199" s="100" t="s">
        <v>45</v>
      </c>
      <c r="B199" s="6" t="s">
        <v>174</v>
      </c>
      <c r="C199" s="115" t="s">
        <v>139</v>
      </c>
      <c r="D199" s="6">
        <v>2091.36</v>
      </c>
      <c r="E199" s="113"/>
      <c r="F199" s="6">
        <v>15</v>
      </c>
      <c r="G199" s="6" t="s">
        <v>22</v>
      </c>
      <c r="H199" s="91">
        <f>D199/F199*G176</f>
        <v>0.1185578231292517</v>
      </c>
      <c r="I199" s="127">
        <v>0.32480720851880102</v>
      </c>
      <c r="J199" s="55">
        <f>H199+H200+H205+H206</f>
        <v>0.19527119047619049</v>
      </c>
    </row>
    <row r="200" spans="1:10">
      <c r="A200" s="100"/>
      <c r="B200" s="6" t="s">
        <v>175</v>
      </c>
      <c r="C200" s="114"/>
      <c r="D200" s="6">
        <v>2091.36</v>
      </c>
      <c r="E200" s="113"/>
      <c r="F200" s="6">
        <v>15</v>
      </c>
      <c r="G200" s="6" t="s">
        <v>22</v>
      </c>
      <c r="H200" s="91">
        <f>D200/F200*H176</f>
        <v>4.7423129251700682E-2</v>
      </c>
      <c r="I200" s="128"/>
      <c r="J200" s="54"/>
    </row>
    <row r="201" spans="1:10">
      <c r="A201" s="100"/>
      <c r="B201" s="6" t="s">
        <v>176</v>
      </c>
      <c r="C201" s="115" t="s">
        <v>143</v>
      </c>
      <c r="D201" s="6">
        <v>73568.87</v>
      </c>
      <c r="E201" s="113"/>
      <c r="F201" s="6">
        <v>15</v>
      </c>
      <c r="G201" s="6" t="s">
        <v>22</v>
      </c>
      <c r="H201" s="91">
        <f>D201/F201*G176</f>
        <v>4.1705708616780042</v>
      </c>
      <c r="I201" s="127">
        <v>13.9221257596655</v>
      </c>
      <c r="J201" s="55">
        <f>H201+H202+H203+H204+H207+H208</f>
        <v>12.228742063492064</v>
      </c>
    </row>
    <row r="202" spans="1:10">
      <c r="A202" s="100"/>
      <c r="B202" s="6" t="s">
        <v>177</v>
      </c>
      <c r="C202" s="114"/>
      <c r="D202" s="6">
        <v>73568.87</v>
      </c>
      <c r="E202" s="113"/>
      <c r="F202" s="6">
        <v>15</v>
      </c>
      <c r="G202" s="6" t="s">
        <v>22</v>
      </c>
      <c r="H202" s="91">
        <f>D202/F202*H176</f>
        <v>1.6682283446712016</v>
      </c>
      <c r="I202" s="128"/>
      <c r="J202" s="54"/>
    </row>
    <row r="203" spans="1:10">
      <c r="A203" s="100"/>
      <c r="B203" s="6" t="s">
        <v>178</v>
      </c>
      <c r="C203" s="115" t="s">
        <v>47</v>
      </c>
      <c r="D203" s="6">
        <v>9792</v>
      </c>
      <c r="E203" s="113"/>
      <c r="F203" s="6">
        <v>5</v>
      </c>
      <c r="G203" s="6" t="s">
        <v>22</v>
      </c>
      <c r="H203" s="91">
        <f>D203/F203*G176</f>
        <v>1.6653061224489796</v>
      </c>
      <c r="I203" s="127">
        <v>5.5590953934175404</v>
      </c>
      <c r="J203" s="54"/>
    </row>
    <row r="204" spans="1:10">
      <c r="A204" s="100"/>
      <c r="B204" s="6" t="s">
        <v>179</v>
      </c>
      <c r="C204" s="114"/>
      <c r="D204" s="6">
        <v>9792</v>
      </c>
      <c r="E204" s="113"/>
      <c r="F204" s="6">
        <v>5</v>
      </c>
      <c r="G204" s="6" t="s">
        <v>22</v>
      </c>
      <c r="H204" s="91">
        <f>D204/F204*H176</f>
        <v>0.66612244897959183</v>
      </c>
      <c r="I204" s="128"/>
      <c r="J204" s="54"/>
    </row>
    <row r="205" spans="1:10">
      <c r="A205" s="100"/>
      <c r="B205" s="6" t="s">
        <v>180</v>
      </c>
      <c r="C205" s="115" t="s">
        <v>146</v>
      </c>
      <c r="D205" s="6">
        <v>246.03800000000001</v>
      </c>
      <c r="E205" s="113"/>
      <c r="F205" s="6">
        <v>10</v>
      </c>
      <c r="G205" s="6" t="s">
        <v>22</v>
      </c>
      <c r="H205" s="91">
        <f>D205/F205*G176</f>
        <v>2.092159863945578E-2</v>
      </c>
      <c r="I205" s="127">
        <v>0.157538062835095</v>
      </c>
      <c r="J205" s="54"/>
    </row>
    <row r="206" spans="1:10">
      <c r="A206" s="100"/>
      <c r="B206" s="6" t="s">
        <v>181</v>
      </c>
      <c r="C206" s="114"/>
      <c r="D206" s="6">
        <v>246.03800000000001</v>
      </c>
      <c r="E206" s="113"/>
      <c r="F206" s="6">
        <v>10</v>
      </c>
      <c r="G206" s="6" t="s">
        <v>22</v>
      </c>
      <c r="H206" s="91">
        <f>D206/F206*H176</f>
        <v>8.3686394557823118E-3</v>
      </c>
      <c r="I206" s="128"/>
      <c r="J206" s="54"/>
    </row>
    <row r="207" spans="1:10">
      <c r="A207" s="100"/>
      <c r="B207" s="6" t="s">
        <v>182</v>
      </c>
      <c r="C207" s="115" t="s">
        <v>47</v>
      </c>
      <c r="D207" s="6">
        <v>17045.759999999998</v>
      </c>
      <c r="E207" s="113"/>
      <c r="F207" s="6">
        <v>5</v>
      </c>
      <c r="G207" s="6" t="s">
        <v>22</v>
      </c>
      <c r="H207" s="91">
        <f>D207*G176/F207</f>
        <v>2.8989387755102038</v>
      </c>
      <c r="I207" s="127">
        <v>9.6771860593648906</v>
      </c>
      <c r="J207" s="54"/>
    </row>
    <row r="208" spans="1:10">
      <c r="A208" s="100"/>
      <c r="B208" s="6" t="s">
        <v>183</v>
      </c>
      <c r="C208" s="114"/>
      <c r="D208" s="6">
        <v>17045.759999999998</v>
      </c>
      <c r="E208" s="113"/>
      <c r="F208" s="6">
        <v>5</v>
      </c>
      <c r="G208" s="6" t="s">
        <v>22</v>
      </c>
      <c r="H208" s="91">
        <f>D208/F208*H176</f>
        <v>1.1595755102040814</v>
      </c>
      <c r="I208" s="128"/>
      <c r="J208" s="54"/>
    </row>
    <row r="209" spans="1:17" ht="18.5">
      <c r="A209" s="100"/>
      <c r="B209" s="6" t="s">
        <v>158</v>
      </c>
      <c r="C209" s="115" t="s">
        <v>148</v>
      </c>
      <c r="D209" s="6">
        <f>1.296*12</f>
        <v>15.552</v>
      </c>
      <c r="E209" s="113"/>
      <c r="F209" s="6">
        <v>15</v>
      </c>
      <c r="G209" s="6" t="s">
        <v>108</v>
      </c>
      <c r="H209" s="91">
        <f>D209/F209*G176</f>
        <v>8.8163265306122438E-4</v>
      </c>
      <c r="I209" s="127">
        <v>0.330464571428571</v>
      </c>
      <c r="J209" s="54"/>
    </row>
    <row r="210" spans="1:17" ht="18.5">
      <c r="A210" s="100"/>
      <c r="B210" s="6" t="s">
        <v>158</v>
      </c>
      <c r="C210" s="114"/>
      <c r="D210" s="6">
        <f>1.296*12</f>
        <v>15.552</v>
      </c>
      <c r="E210" s="113"/>
      <c r="F210" s="6">
        <v>15</v>
      </c>
      <c r="G210" s="6" t="s">
        <v>108</v>
      </c>
      <c r="H210" s="91">
        <f>D210/F210*H176</f>
        <v>3.5265306122448975E-4</v>
      </c>
      <c r="I210" s="128"/>
      <c r="J210" s="54"/>
    </row>
    <row r="211" spans="1:17">
      <c r="A211" s="102" t="s">
        <v>60</v>
      </c>
      <c r="B211" s="6" t="s">
        <v>184</v>
      </c>
      <c r="C211" s="6" t="s">
        <v>185</v>
      </c>
      <c r="D211" s="6">
        <f>1200*406.5</f>
        <v>487800</v>
      </c>
      <c r="E211" s="113"/>
      <c r="F211" s="6">
        <v>1</v>
      </c>
      <c r="G211" s="6" t="s">
        <v>62</v>
      </c>
      <c r="H211" s="91">
        <f>D211*G176</f>
        <v>414.79591836734693</v>
      </c>
      <c r="I211" s="127">
        <v>4.5482985468305399</v>
      </c>
      <c r="J211" s="54">
        <f>H211+H212</f>
        <v>483.92857142857144</v>
      </c>
    </row>
    <row r="212" spans="1:17">
      <c r="A212" s="99"/>
      <c r="B212" s="6" t="s">
        <v>186</v>
      </c>
      <c r="C212" s="6" t="s">
        <v>185</v>
      </c>
      <c r="D212" s="6">
        <f>500*406.5</f>
        <v>203250</v>
      </c>
      <c r="E212" s="113"/>
      <c r="F212" s="6">
        <v>1</v>
      </c>
      <c r="G212" s="6" t="s">
        <v>62</v>
      </c>
      <c r="H212" s="91">
        <f>D212*H176</f>
        <v>69.132653061224488</v>
      </c>
      <c r="I212" s="128"/>
      <c r="J212" s="54"/>
    </row>
    <row r="213" spans="1:17">
      <c r="A213" s="100" t="s">
        <v>63</v>
      </c>
      <c r="B213" s="6" t="s">
        <v>187</v>
      </c>
      <c r="C213" s="6" t="s">
        <v>152</v>
      </c>
      <c r="D213" s="6">
        <v>10000000</v>
      </c>
      <c r="E213" s="113"/>
      <c r="F213" s="6">
        <v>1</v>
      </c>
      <c r="G213" s="6" t="s">
        <v>40</v>
      </c>
      <c r="H213" s="91">
        <f>D213*H176</f>
        <v>3401.3605442176868</v>
      </c>
      <c r="I213" s="25" t="s">
        <v>23</v>
      </c>
      <c r="J213" s="54"/>
    </row>
    <row r="214" spans="1:17" ht="18.5">
      <c r="A214" s="100"/>
      <c r="B214" s="115" t="s">
        <v>65</v>
      </c>
      <c r="C214" s="6" t="s">
        <v>188</v>
      </c>
      <c r="D214" s="6">
        <v>11520</v>
      </c>
      <c r="E214" s="113"/>
      <c r="F214" s="6"/>
      <c r="G214" s="10" t="s">
        <v>108</v>
      </c>
      <c r="H214" s="91">
        <f>D214*G176</f>
        <v>9.795918367346939</v>
      </c>
      <c r="I214" s="25" t="s">
        <v>23</v>
      </c>
      <c r="J214" s="54"/>
    </row>
    <row r="215" spans="1:17" ht="18.5">
      <c r="A215" s="100"/>
      <c r="B215" s="114"/>
      <c r="C215" s="6" t="s">
        <v>189</v>
      </c>
      <c r="D215" s="6">
        <v>11520</v>
      </c>
      <c r="E215" s="114"/>
      <c r="F215" s="6">
        <v>1</v>
      </c>
      <c r="G215" s="10" t="s">
        <v>108</v>
      </c>
      <c r="H215" s="91">
        <f>D215*H176</f>
        <v>3.9183673469387754</v>
      </c>
      <c r="I215" s="25" t="s">
        <v>23</v>
      </c>
      <c r="J215" s="54"/>
    </row>
    <row r="216" spans="1:17">
      <c r="A216" s="105" t="s">
        <v>93</v>
      </c>
      <c r="B216" s="106"/>
      <c r="C216" s="106"/>
      <c r="D216" s="106"/>
      <c r="E216" s="106"/>
      <c r="F216" s="106"/>
      <c r="G216" s="106"/>
      <c r="H216" s="107"/>
      <c r="I216" s="25">
        <v>6489.0120419331997</v>
      </c>
      <c r="J216" s="54"/>
    </row>
    <row r="220" spans="1:17">
      <c r="H220" s="1"/>
      <c r="J220"/>
      <c r="O220" s="46"/>
      <c r="P220" s="46"/>
      <c r="Q220" s="46"/>
    </row>
    <row r="221" spans="1:17">
      <c r="H221" s="1"/>
      <c r="J221"/>
      <c r="O221" s="46"/>
      <c r="P221" s="46"/>
      <c r="Q221" s="46"/>
    </row>
    <row r="222" spans="1:17" ht="15.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</row>
    <row r="223" spans="1:17">
      <c r="A223" s="46" t="s">
        <v>335</v>
      </c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</row>
    <row r="224" spans="1:17">
      <c r="A224" s="46" t="s">
        <v>278</v>
      </c>
      <c r="B224" s="46" t="s">
        <v>12</v>
      </c>
      <c r="C224" s="46" t="s">
        <v>279</v>
      </c>
      <c r="D224" s="46" t="s">
        <v>16</v>
      </c>
      <c r="E224" s="95" t="s">
        <v>280</v>
      </c>
      <c r="F224" s="95"/>
      <c r="G224" s="46" t="s">
        <v>279</v>
      </c>
      <c r="H224" s="46" t="s">
        <v>16</v>
      </c>
      <c r="I224" s="46" t="s">
        <v>281</v>
      </c>
      <c r="J224" s="46" t="s">
        <v>282</v>
      </c>
      <c r="K224" s="94" t="s">
        <v>336</v>
      </c>
      <c r="L224" s="95"/>
      <c r="M224" s="95"/>
      <c r="N224" s="46"/>
      <c r="O224" s="46"/>
      <c r="P224" s="46"/>
      <c r="Q224" s="46"/>
    </row>
    <row r="225" spans="1:17">
      <c r="A225" s="46" t="s">
        <v>285</v>
      </c>
      <c r="B225" s="46" t="s">
        <v>71</v>
      </c>
      <c r="C225" s="46">
        <v>57659.341999999997</v>
      </c>
      <c r="D225" s="46" t="s">
        <v>22</v>
      </c>
      <c r="E225" s="46"/>
      <c r="F225" s="46"/>
      <c r="G225" s="46"/>
      <c r="H225" s="46"/>
      <c r="I225" s="46"/>
      <c r="J225" s="46" t="s">
        <v>337</v>
      </c>
      <c r="K225" s="94" t="s">
        <v>287</v>
      </c>
      <c r="L225" s="94"/>
      <c r="M225" s="94"/>
      <c r="N225" s="96" t="s">
        <v>356</v>
      </c>
      <c r="O225" s="96"/>
      <c r="P225" s="46"/>
      <c r="Q225" s="46"/>
    </row>
    <row r="226" spans="1:17">
      <c r="A226" s="46"/>
      <c r="B226" s="46" t="s">
        <v>72</v>
      </c>
      <c r="C226" s="46">
        <v>24218.151999999998</v>
      </c>
      <c r="D226" s="46" t="s">
        <v>22</v>
      </c>
      <c r="E226" s="46"/>
      <c r="F226" s="46"/>
      <c r="G226" s="46"/>
      <c r="H226" s="46"/>
      <c r="I226" s="46"/>
      <c r="J226" s="46" t="s">
        <v>338</v>
      </c>
      <c r="K226" s="94" t="s">
        <v>290</v>
      </c>
      <c r="L226" s="94"/>
      <c r="M226" s="94"/>
      <c r="N226" s="96"/>
      <c r="O226" s="96"/>
      <c r="P226" s="93">
        <v>1.595</v>
      </c>
      <c r="Q226" s="93" t="s">
        <v>357</v>
      </c>
    </row>
    <row r="227" spans="1:17" ht="15.5" customHeight="1">
      <c r="A227" s="46"/>
      <c r="B227" s="46" t="s">
        <v>25</v>
      </c>
      <c r="C227" s="46">
        <v>23063.737000000001</v>
      </c>
      <c r="D227" s="46" t="s">
        <v>22</v>
      </c>
      <c r="E227" s="46"/>
      <c r="F227" s="46"/>
      <c r="G227" s="46"/>
      <c r="H227" s="46"/>
      <c r="I227" s="46"/>
      <c r="J227" s="46" t="s">
        <v>339</v>
      </c>
      <c r="K227" s="94" t="s">
        <v>293</v>
      </c>
      <c r="L227" s="94"/>
      <c r="M227" s="94"/>
      <c r="N227" s="96"/>
      <c r="O227" s="96"/>
      <c r="P227" s="46"/>
      <c r="Q227" s="46"/>
    </row>
    <row r="228" spans="1:17">
      <c r="A228" s="93" t="s">
        <v>81</v>
      </c>
      <c r="B228" s="93"/>
      <c r="C228" s="93">
        <v>53632.9</v>
      </c>
      <c r="D228" s="93" t="s">
        <v>22</v>
      </c>
      <c r="E228" s="93"/>
      <c r="F228" s="93"/>
      <c r="G228" s="93"/>
      <c r="H228" s="93"/>
      <c r="I228" s="93"/>
      <c r="J228" s="93"/>
      <c r="K228" s="96"/>
      <c r="L228" s="96"/>
      <c r="M228" s="96"/>
      <c r="N228" s="93"/>
      <c r="O228" s="93"/>
      <c r="P228" s="93"/>
      <c r="Q228" s="93"/>
    </row>
    <row r="229" spans="1:17" ht="93">
      <c r="A229" s="79" t="s">
        <v>340</v>
      </c>
      <c r="B229" s="46"/>
      <c r="C229" s="46"/>
      <c r="D229" s="46"/>
      <c r="E229" s="46"/>
      <c r="F229" s="46"/>
      <c r="G229" s="46"/>
      <c r="H229" s="46"/>
      <c r="I229" s="46"/>
      <c r="J229" s="46"/>
      <c r="K229" s="95"/>
      <c r="L229" s="95"/>
      <c r="M229" s="95"/>
      <c r="N229" s="46"/>
      <c r="O229" s="46"/>
      <c r="P229" s="46"/>
      <c r="Q229" s="46"/>
    </row>
    <row r="230" spans="1:17">
      <c r="A230" s="46" t="s">
        <v>296</v>
      </c>
      <c r="B230" s="46" t="s">
        <v>36</v>
      </c>
      <c r="C230" s="46">
        <v>3200</v>
      </c>
      <c r="D230" s="46" t="s">
        <v>37</v>
      </c>
      <c r="E230" s="46">
        <v>35.5</v>
      </c>
      <c r="F230" s="46" t="s">
        <v>297</v>
      </c>
      <c r="G230" s="46">
        <v>113600</v>
      </c>
      <c r="H230" s="46" t="s">
        <v>298</v>
      </c>
      <c r="I230" s="46"/>
      <c r="J230" s="46" t="s">
        <v>341</v>
      </c>
      <c r="K230" s="94" t="s">
        <v>300</v>
      </c>
      <c r="L230" s="95"/>
      <c r="M230" s="95"/>
      <c r="N230" s="46"/>
      <c r="O230" s="46"/>
      <c r="P230" s="46"/>
      <c r="Q230" s="46"/>
    </row>
    <row r="231" spans="1:17">
      <c r="A231" s="46" t="s">
        <v>45</v>
      </c>
      <c r="B231" s="46" t="s">
        <v>302</v>
      </c>
      <c r="C231" s="46">
        <v>1093</v>
      </c>
      <c r="D231" s="46" t="s">
        <v>22</v>
      </c>
      <c r="E231" s="46"/>
      <c r="F231" s="46"/>
      <c r="G231" s="46"/>
      <c r="H231" s="46"/>
      <c r="I231" s="46">
        <v>3</v>
      </c>
      <c r="J231" s="46" t="s">
        <v>342</v>
      </c>
      <c r="K231" s="94" t="s">
        <v>304</v>
      </c>
      <c r="L231" s="94"/>
      <c r="M231" s="94"/>
      <c r="N231" s="46"/>
      <c r="O231" s="46"/>
      <c r="P231" s="46"/>
      <c r="Q231" s="46"/>
    </row>
    <row r="232" spans="1:17">
      <c r="A232" s="46"/>
      <c r="B232" s="46" t="s">
        <v>306</v>
      </c>
      <c r="C232" s="46">
        <v>59372</v>
      </c>
      <c r="D232" s="46" t="s">
        <v>22</v>
      </c>
      <c r="E232" s="46"/>
      <c r="F232" s="46"/>
      <c r="G232" s="46"/>
      <c r="H232" s="46"/>
      <c r="I232" s="46">
        <v>7</v>
      </c>
      <c r="J232" s="46" t="s">
        <v>343</v>
      </c>
      <c r="K232" s="94" t="s">
        <v>308</v>
      </c>
      <c r="L232" s="94"/>
      <c r="M232" s="94"/>
      <c r="N232" s="46"/>
      <c r="O232" s="46"/>
      <c r="P232" s="46"/>
      <c r="Q232" s="46"/>
    </row>
    <row r="233" spans="1:17">
      <c r="A233" s="46"/>
      <c r="B233" s="46" t="s">
        <v>310</v>
      </c>
      <c r="C233" s="46">
        <v>32364.67</v>
      </c>
      <c r="D233" s="46" t="s">
        <v>22</v>
      </c>
      <c r="E233" s="46"/>
      <c r="F233" s="46"/>
      <c r="G233" s="46"/>
      <c r="H233" s="46"/>
      <c r="I233" s="46">
        <v>7</v>
      </c>
      <c r="J233" s="46" t="s">
        <v>344</v>
      </c>
      <c r="K233" s="94" t="s">
        <v>308</v>
      </c>
      <c r="L233" s="94"/>
      <c r="M233" s="94"/>
      <c r="N233" s="46"/>
      <c r="O233" s="46"/>
      <c r="P233" s="46"/>
      <c r="Q233" s="46"/>
    </row>
    <row r="234" spans="1:17">
      <c r="A234" s="46"/>
      <c r="B234" s="46" t="s">
        <v>57</v>
      </c>
      <c r="C234" s="46">
        <v>72</v>
      </c>
      <c r="D234" s="46" t="s">
        <v>313</v>
      </c>
      <c r="E234" s="46"/>
      <c r="F234" s="46"/>
      <c r="G234" s="46"/>
      <c r="H234" s="46"/>
      <c r="I234" s="46">
        <v>8</v>
      </c>
      <c r="J234" s="46" t="s">
        <v>345</v>
      </c>
      <c r="K234" s="97" t="s">
        <v>315</v>
      </c>
      <c r="L234" s="94"/>
      <c r="M234" s="94"/>
      <c r="N234" s="46"/>
      <c r="O234" s="46"/>
      <c r="P234" s="46"/>
      <c r="Q234" s="46"/>
    </row>
    <row r="235" spans="1:17">
      <c r="A235" s="46"/>
      <c r="B235" s="46" t="s">
        <v>346</v>
      </c>
      <c r="C235" s="46">
        <v>35.6</v>
      </c>
      <c r="D235" s="46" t="s">
        <v>22</v>
      </c>
      <c r="E235" s="46"/>
      <c r="F235" s="46"/>
      <c r="G235" s="46"/>
      <c r="H235" s="46"/>
      <c r="I235" s="46">
        <v>5</v>
      </c>
      <c r="J235" s="46" t="s">
        <v>347</v>
      </c>
      <c r="K235" s="94" t="s">
        <v>348</v>
      </c>
      <c r="L235" s="94"/>
      <c r="M235" s="94"/>
      <c r="N235" s="46"/>
      <c r="O235" s="46"/>
      <c r="P235" s="46"/>
      <c r="Q235" s="46"/>
    </row>
    <row r="236" spans="1:17">
      <c r="A236" s="46"/>
      <c r="B236" s="46" t="s">
        <v>317</v>
      </c>
      <c r="C236" s="46">
        <v>1326</v>
      </c>
      <c r="D236" s="46" t="s">
        <v>22</v>
      </c>
      <c r="E236" s="46"/>
      <c r="F236" s="46"/>
      <c r="G236" s="46"/>
      <c r="H236" s="46"/>
      <c r="I236" s="46">
        <v>5</v>
      </c>
      <c r="J236" s="46" t="s">
        <v>349</v>
      </c>
      <c r="K236" s="94" t="s">
        <v>319</v>
      </c>
      <c r="L236" s="94"/>
      <c r="M236" s="94"/>
      <c r="N236" s="46"/>
      <c r="O236" s="46"/>
      <c r="P236" s="46"/>
      <c r="Q236" s="46"/>
    </row>
    <row r="237" spans="1:17">
      <c r="A237" s="46" t="s">
        <v>35</v>
      </c>
      <c r="B237" s="46" t="s">
        <v>82</v>
      </c>
      <c r="C237" s="46" t="s">
        <v>350</v>
      </c>
      <c r="D237" s="46" t="s">
        <v>321</v>
      </c>
      <c r="E237" s="46">
        <v>1.1000000000000001</v>
      </c>
      <c r="F237" s="46" t="s">
        <v>351</v>
      </c>
      <c r="G237" s="46">
        <v>43636.4</v>
      </c>
      <c r="H237" s="46" t="s">
        <v>322</v>
      </c>
      <c r="I237" s="46"/>
      <c r="J237" s="46" t="s">
        <v>352</v>
      </c>
      <c r="K237" s="94" t="s">
        <v>324</v>
      </c>
      <c r="L237" s="94"/>
      <c r="M237" s="94"/>
      <c r="N237" s="46"/>
      <c r="O237" s="46"/>
      <c r="P237" s="46"/>
      <c r="Q237" s="46"/>
    </row>
    <row r="238" spans="1:17">
      <c r="A238" s="46" t="s">
        <v>38</v>
      </c>
      <c r="B238" s="46" t="s">
        <v>44</v>
      </c>
      <c r="C238" s="46">
        <v>4</v>
      </c>
      <c r="D238" s="46" t="s">
        <v>326</v>
      </c>
      <c r="E238" s="46"/>
      <c r="F238" s="46"/>
      <c r="G238" s="46"/>
      <c r="H238" s="46"/>
      <c r="I238" s="46">
        <v>8</v>
      </c>
      <c r="J238" s="46"/>
      <c r="K238" s="94" t="s">
        <v>327</v>
      </c>
      <c r="L238" s="94"/>
      <c r="M238" s="94"/>
      <c r="N238" s="46"/>
      <c r="O238" s="46"/>
      <c r="P238" s="46"/>
      <c r="Q238" s="46"/>
    </row>
    <row r="239" spans="1:17">
      <c r="A239" s="46"/>
      <c r="B239" s="46" t="s">
        <v>135</v>
      </c>
      <c r="C239" s="46">
        <v>6</v>
      </c>
      <c r="D239" s="46" t="s">
        <v>328</v>
      </c>
      <c r="E239" s="46"/>
      <c r="F239" s="46"/>
      <c r="G239" s="46"/>
      <c r="H239" s="46"/>
      <c r="I239" s="46">
        <v>15</v>
      </c>
      <c r="J239" s="46"/>
      <c r="K239" s="94" t="s">
        <v>329</v>
      </c>
      <c r="L239" s="94"/>
      <c r="M239" s="94"/>
      <c r="N239" s="46"/>
      <c r="O239" s="46"/>
      <c r="P239" s="46"/>
      <c r="Q239" s="46"/>
    </row>
    <row r="240" spans="1:17">
      <c r="A240" s="46"/>
      <c r="B240" s="46" t="s">
        <v>134</v>
      </c>
      <c r="C240" s="46">
        <v>2</v>
      </c>
      <c r="D240" s="46" t="s">
        <v>326</v>
      </c>
      <c r="E240" s="46"/>
      <c r="F240" s="46"/>
      <c r="G240" s="46"/>
      <c r="H240" s="46"/>
      <c r="I240" s="46">
        <v>8</v>
      </c>
      <c r="J240" s="46"/>
      <c r="K240" s="94" t="s">
        <v>330</v>
      </c>
      <c r="L240" s="95"/>
      <c r="M240" s="95"/>
      <c r="N240" s="46"/>
      <c r="O240" s="46"/>
      <c r="P240" s="46"/>
      <c r="Q240" s="46"/>
    </row>
    <row r="241" spans="1:17">
      <c r="A241" s="46" t="s">
        <v>102</v>
      </c>
      <c r="B241" s="46" t="s">
        <v>332</v>
      </c>
      <c r="C241" s="46">
        <v>3331.7130000000002</v>
      </c>
      <c r="D241" s="46" t="s">
        <v>22</v>
      </c>
      <c r="E241" s="46"/>
      <c r="F241" s="46"/>
      <c r="G241" s="46"/>
      <c r="H241" s="46"/>
      <c r="I241" s="46"/>
      <c r="J241" s="46" t="s">
        <v>353</v>
      </c>
      <c r="K241" s="95"/>
      <c r="L241" s="95"/>
      <c r="M241" s="95"/>
      <c r="N241" s="46"/>
      <c r="O241" s="46"/>
      <c r="P241" s="46"/>
      <c r="Q241" s="46"/>
    </row>
    <row r="242" spans="1:17">
      <c r="A242" s="98" t="s">
        <v>354</v>
      </c>
      <c r="B242" s="98"/>
      <c r="C242" s="98"/>
      <c r="D242" s="98"/>
      <c r="E242" s="98"/>
      <c r="F242" s="46" t="s">
        <v>358</v>
      </c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</row>
    <row r="243" spans="1:17">
      <c r="A243" s="98"/>
      <c r="B243" s="98"/>
      <c r="C243" s="98"/>
      <c r="D243" s="98"/>
      <c r="E243" s="98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</row>
    <row r="244" spans="1:17">
      <c r="A244" s="98"/>
      <c r="B244" s="98"/>
      <c r="C244" s="98"/>
      <c r="D244" s="98"/>
      <c r="E244" s="98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</row>
    <row r="245" spans="1:17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</row>
    <row r="246" spans="1:17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</row>
    <row r="247" spans="1:17">
      <c r="A247" s="46" t="s">
        <v>355</v>
      </c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</row>
    <row r="248" spans="1:17">
      <c r="A248" s="46" t="s">
        <v>278</v>
      </c>
      <c r="B248" s="46" t="s">
        <v>12</v>
      </c>
      <c r="C248" s="46" t="s">
        <v>279</v>
      </c>
      <c r="D248" s="46" t="s">
        <v>16</v>
      </c>
      <c r="E248" s="95" t="s">
        <v>280</v>
      </c>
      <c r="F248" s="95"/>
      <c r="G248" s="46" t="s">
        <v>279</v>
      </c>
      <c r="H248" s="46" t="s">
        <v>16</v>
      </c>
      <c r="I248" s="46" t="s">
        <v>281</v>
      </c>
      <c r="J248" s="46" t="s">
        <v>282</v>
      </c>
      <c r="K248" s="94" t="s">
        <v>283</v>
      </c>
      <c r="L248" s="95"/>
      <c r="M248" s="95"/>
      <c r="N248" s="78" t="s">
        <v>284</v>
      </c>
      <c r="O248" s="46"/>
      <c r="P248" s="46"/>
      <c r="Q248" s="46"/>
    </row>
    <row r="249" spans="1:17">
      <c r="A249" s="46" t="s">
        <v>285</v>
      </c>
      <c r="B249" s="46" t="s">
        <v>71</v>
      </c>
      <c r="C249" s="46">
        <v>469500</v>
      </c>
      <c r="D249" s="46" t="s">
        <v>22</v>
      </c>
      <c r="E249" s="46"/>
      <c r="F249" s="46"/>
      <c r="G249" s="46"/>
      <c r="H249" s="46"/>
      <c r="I249" s="46"/>
      <c r="J249" s="46" t="s">
        <v>286</v>
      </c>
      <c r="K249" s="94" t="s">
        <v>287</v>
      </c>
      <c r="L249" s="94"/>
      <c r="M249" s="94"/>
      <c r="N249" s="47" t="s">
        <v>288</v>
      </c>
      <c r="O249" s="98" t="s">
        <v>359</v>
      </c>
      <c r="P249" s="98"/>
      <c r="Q249" s="46"/>
    </row>
    <row r="250" spans="1:17">
      <c r="A250" s="46"/>
      <c r="B250" s="46" t="s">
        <v>72</v>
      </c>
      <c r="C250" s="46">
        <v>197200</v>
      </c>
      <c r="D250" s="46" t="s">
        <v>22</v>
      </c>
      <c r="E250" s="46"/>
      <c r="F250" s="46"/>
      <c r="G250" s="46"/>
      <c r="H250" s="46"/>
      <c r="I250" s="46"/>
      <c r="J250" s="46" t="s">
        <v>289</v>
      </c>
      <c r="K250" s="94" t="s">
        <v>290</v>
      </c>
      <c r="L250" s="94"/>
      <c r="M250" s="94"/>
      <c r="N250" s="47" t="s">
        <v>291</v>
      </c>
      <c r="O250" s="98"/>
      <c r="P250" s="98"/>
      <c r="Q250" s="46"/>
    </row>
    <row r="251" spans="1:17">
      <c r="A251" s="46"/>
      <c r="B251" s="46" t="s">
        <v>25</v>
      </c>
      <c r="C251" s="46">
        <v>187800</v>
      </c>
      <c r="D251" s="46" t="s">
        <v>22</v>
      </c>
      <c r="E251" s="46"/>
      <c r="F251" s="46"/>
      <c r="G251" s="46"/>
      <c r="H251" s="46"/>
      <c r="I251" s="46"/>
      <c r="J251" s="46" t="s">
        <v>292</v>
      </c>
      <c r="K251" s="94" t="s">
        <v>293</v>
      </c>
      <c r="L251" s="94"/>
      <c r="M251" s="94"/>
      <c r="N251" s="47" t="s">
        <v>294</v>
      </c>
      <c r="O251" s="98"/>
      <c r="P251" s="98"/>
      <c r="Q251" s="46" t="s">
        <v>360</v>
      </c>
    </row>
    <row r="252" spans="1:17">
      <c r="A252" s="46"/>
      <c r="B252" s="46"/>
      <c r="C252" s="46" t="s">
        <v>362</v>
      </c>
      <c r="D252" s="46"/>
      <c r="E252" s="46"/>
      <c r="F252" s="46"/>
      <c r="G252" s="46"/>
      <c r="H252" s="46"/>
      <c r="I252" s="46"/>
      <c r="J252" s="46"/>
      <c r="K252" s="95"/>
      <c r="L252" s="95"/>
      <c r="M252" s="95"/>
      <c r="N252" s="47"/>
      <c r="O252" s="95">
        <v>2</v>
      </c>
      <c r="P252" s="95"/>
      <c r="Q252" s="46" t="s">
        <v>357</v>
      </c>
    </row>
    <row r="253" spans="1:17" ht="46.5">
      <c r="A253" s="79" t="s">
        <v>295</v>
      </c>
      <c r="B253" s="46"/>
      <c r="C253" s="46"/>
      <c r="D253" s="46"/>
      <c r="E253" s="46"/>
      <c r="F253" s="46"/>
      <c r="G253" s="46"/>
      <c r="H253" s="46"/>
      <c r="I253" s="46"/>
      <c r="J253" s="46"/>
      <c r="K253" s="95"/>
      <c r="L253" s="95"/>
      <c r="M253" s="95"/>
      <c r="N253" s="47"/>
      <c r="O253" s="46"/>
      <c r="P253" s="46"/>
      <c r="Q253" s="46"/>
    </row>
    <row r="254" spans="1:17">
      <c r="A254" s="46" t="s">
        <v>296</v>
      </c>
      <c r="B254" s="46" t="s">
        <v>36</v>
      </c>
      <c r="C254" s="46">
        <v>6000</v>
      </c>
      <c r="D254" s="46" t="s">
        <v>37</v>
      </c>
      <c r="E254" s="46">
        <v>35.5</v>
      </c>
      <c r="F254" s="46" t="s">
        <v>297</v>
      </c>
      <c r="G254" s="46">
        <v>213000</v>
      </c>
      <c r="H254" s="46" t="s">
        <v>298</v>
      </c>
      <c r="I254" s="46"/>
      <c r="J254" s="46" t="s">
        <v>299</v>
      </c>
      <c r="K254" s="94" t="s">
        <v>300</v>
      </c>
      <c r="L254" s="95"/>
      <c r="M254" s="95"/>
      <c r="N254" s="47" t="s">
        <v>301</v>
      </c>
      <c r="O254" s="46"/>
      <c r="P254" s="46"/>
      <c r="Q254" s="46"/>
    </row>
    <row r="255" spans="1:17">
      <c r="A255" s="46" t="s">
        <v>45</v>
      </c>
      <c r="B255" s="46" t="s">
        <v>302</v>
      </c>
      <c r="C255" s="46">
        <v>13040</v>
      </c>
      <c r="D255" s="46" t="s">
        <v>22</v>
      </c>
      <c r="E255" s="46"/>
      <c r="F255" s="46"/>
      <c r="G255" s="46"/>
      <c r="H255" s="46"/>
      <c r="I255" s="46">
        <v>3</v>
      </c>
      <c r="J255" s="46" t="s">
        <v>303</v>
      </c>
      <c r="K255" s="94" t="s">
        <v>304</v>
      </c>
      <c r="L255" s="94"/>
      <c r="M255" s="94"/>
      <c r="N255" s="47" t="s">
        <v>305</v>
      </c>
      <c r="O255" s="46"/>
      <c r="P255" s="46"/>
      <c r="Q255" s="46"/>
    </row>
    <row r="256" spans="1:17">
      <c r="A256" s="46"/>
      <c r="B256" s="46" t="s">
        <v>306</v>
      </c>
      <c r="C256" s="46">
        <v>60307.5</v>
      </c>
      <c r="D256" s="46" t="s">
        <v>22</v>
      </c>
      <c r="E256" s="46"/>
      <c r="F256" s="46"/>
      <c r="G256" s="46"/>
      <c r="H256" s="46"/>
      <c r="I256" s="46">
        <v>10</v>
      </c>
      <c r="J256" s="46" t="s">
        <v>307</v>
      </c>
      <c r="K256" s="94" t="s">
        <v>308</v>
      </c>
      <c r="L256" s="94"/>
      <c r="M256" s="94"/>
      <c r="N256" s="47" t="s">
        <v>309</v>
      </c>
      <c r="O256" s="46"/>
      <c r="P256" s="46"/>
      <c r="Q256" s="46"/>
    </row>
    <row r="257" spans="1:17">
      <c r="A257" s="46"/>
      <c r="B257" s="46" t="s">
        <v>310</v>
      </c>
      <c r="C257" s="46">
        <v>31454.06</v>
      </c>
      <c r="D257" s="46" t="s">
        <v>22</v>
      </c>
      <c r="E257" s="46"/>
      <c r="F257" s="46"/>
      <c r="G257" s="46"/>
      <c r="H257" s="46"/>
      <c r="I257" s="46">
        <v>10</v>
      </c>
      <c r="J257" s="46" t="s">
        <v>311</v>
      </c>
      <c r="K257" s="94" t="s">
        <v>308</v>
      </c>
      <c r="L257" s="94"/>
      <c r="M257" s="94"/>
      <c r="N257" s="47" t="s">
        <v>312</v>
      </c>
      <c r="O257" s="46"/>
      <c r="P257" s="46"/>
      <c r="Q257" s="46"/>
    </row>
    <row r="258" spans="1:17">
      <c r="A258" s="46"/>
      <c r="B258" s="46" t="s">
        <v>57</v>
      </c>
      <c r="C258" s="46">
        <v>83.44</v>
      </c>
      <c r="D258" s="46" t="s">
        <v>313</v>
      </c>
      <c r="E258" s="46"/>
      <c r="F258" s="46"/>
      <c r="G258" s="46"/>
      <c r="H258" s="46"/>
      <c r="I258" s="46">
        <v>8</v>
      </c>
      <c r="J258" s="46" t="s">
        <v>314</v>
      </c>
      <c r="K258" s="97" t="s">
        <v>315</v>
      </c>
      <c r="L258" s="94"/>
      <c r="M258" s="94"/>
      <c r="N258" s="47" t="s">
        <v>316</v>
      </c>
      <c r="O258" s="46"/>
      <c r="P258" s="46"/>
      <c r="Q258" s="46"/>
    </row>
    <row r="259" spans="1:17">
      <c r="A259" s="46"/>
      <c r="B259" s="46" t="s">
        <v>317</v>
      </c>
      <c r="C259" s="46">
        <v>1326</v>
      </c>
      <c r="D259" s="46" t="s">
        <v>22</v>
      </c>
      <c r="E259" s="46"/>
      <c r="F259" s="46"/>
      <c r="G259" s="46"/>
      <c r="H259" s="46"/>
      <c r="I259" s="46">
        <v>5</v>
      </c>
      <c r="J259" s="46" t="s">
        <v>318</v>
      </c>
      <c r="K259" s="94" t="s">
        <v>319</v>
      </c>
      <c r="L259" s="94"/>
      <c r="M259" s="94"/>
      <c r="N259" s="47" t="s">
        <v>320</v>
      </c>
      <c r="O259" s="46"/>
      <c r="P259" s="46"/>
      <c r="Q259" s="46"/>
    </row>
    <row r="260" spans="1:17">
      <c r="A260" s="46" t="s">
        <v>35</v>
      </c>
      <c r="B260" s="46" t="s">
        <v>82</v>
      </c>
      <c r="C260" s="46">
        <v>3000</v>
      </c>
      <c r="D260" s="46" t="s">
        <v>321</v>
      </c>
      <c r="E260" s="46">
        <v>0.5</v>
      </c>
      <c r="F260" s="46"/>
      <c r="G260" s="46">
        <v>6000</v>
      </c>
      <c r="H260" s="46" t="s">
        <v>322</v>
      </c>
      <c r="I260" s="46"/>
      <c r="J260" s="46" t="s">
        <v>323</v>
      </c>
      <c r="K260" s="94" t="s">
        <v>324</v>
      </c>
      <c r="L260" s="94"/>
      <c r="M260" s="94"/>
      <c r="N260" s="47" t="s">
        <v>325</v>
      </c>
      <c r="O260" s="46"/>
      <c r="P260" s="46"/>
      <c r="Q260" s="46"/>
    </row>
    <row r="261" spans="1:17">
      <c r="A261" s="46" t="s">
        <v>38</v>
      </c>
      <c r="B261" s="46" t="s">
        <v>44</v>
      </c>
      <c r="C261" s="46">
        <v>2</v>
      </c>
      <c r="D261" s="46" t="s">
        <v>326</v>
      </c>
      <c r="E261" s="46"/>
      <c r="F261" s="46"/>
      <c r="G261" s="46"/>
      <c r="H261" s="46"/>
      <c r="I261" s="46">
        <v>8</v>
      </c>
      <c r="J261" s="46"/>
      <c r="K261" s="94" t="s">
        <v>327</v>
      </c>
      <c r="L261" s="94"/>
      <c r="M261" s="94"/>
      <c r="N261" s="47"/>
      <c r="O261" s="46"/>
      <c r="P261" s="46"/>
      <c r="Q261" s="46"/>
    </row>
    <row r="262" spans="1:17">
      <c r="A262" s="46"/>
      <c r="B262" s="46" t="s">
        <v>135</v>
      </c>
      <c r="C262" s="46">
        <v>1</v>
      </c>
      <c r="D262" s="46" t="s">
        <v>328</v>
      </c>
      <c r="E262" s="46"/>
      <c r="F262" s="46"/>
      <c r="G262" s="46"/>
      <c r="H262" s="46"/>
      <c r="I262" s="46">
        <v>15</v>
      </c>
      <c r="J262" s="46"/>
      <c r="K262" s="94" t="s">
        <v>329</v>
      </c>
      <c r="L262" s="94"/>
      <c r="M262" s="94"/>
      <c r="N262" s="47"/>
      <c r="O262" s="46"/>
      <c r="P262" s="46"/>
      <c r="Q262" s="46"/>
    </row>
    <row r="263" spans="1:17">
      <c r="A263" s="46"/>
      <c r="B263" s="46" t="s">
        <v>134</v>
      </c>
      <c r="C263" s="46">
        <v>1</v>
      </c>
      <c r="D263" s="46" t="s">
        <v>326</v>
      </c>
      <c r="E263" s="46"/>
      <c r="F263" s="46"/>
      <c r="G263" s="46"/>
      <c r="H263" s="46"/>
      <c r="I263" s="46">
        <v>8</v>
      </c>
      <c r="J263" s="46"/>
      <c r="K263" s="94" t="s">
        <v>330</v>
      </c>
      <c r="L263" s="95"/>
      <c r="M263" s="95"/>
      <c r="N263" s="47"/>
      <c r="O263" s="46"/>
      <c r="P263" s="46"/>
      <c r="Q263" s="46"/>
    </row>
    <row r="264" spans="1:17">
      <c r="A264" s="46"/>
      <c r="B264" s="46" t="s">
        <v>331</v>
      </c>
      <c r="C264" s="46">
        <v>2</v>
      </c>
      <c r="D264" s="46" t="s">
        <v>326</v>
      </c>
      <c r="E264" s="46"/>
      <c r="F264" s="46"/>
      <c r="G264" s="46"/>
      <c r="H264" s="46"/>
      <c r="I264" s="46">
        <v>5</v>
      </c>
      <c r="J264" s="46"/>
      <c r="K264" s="94"/>
      <c r="L264" s="95"/>
      <c r="M264" s="95"/>
      <c r="N264" s="47"/>
      <c r="O264" s="46"/>
      <c r="P264" s="46"/>
      <c r="Q264" s="46"/>
    </row>
    <row r="265" spans="1:17">
      <c r="A265" s="46" t="s">
        <v>102</v>
      </c>
      <c r="B265" s="46" t="s">
        <v>332</v>
      </c>
      <c r="C265" s="46">
        <v>5000</v>
      </c>
      <c r="D265" s="46" t="s">
        <v>22</v>
      </c>
      <c r="E265" s="46"/>
      <c r="F265" s="46"/>
      <c r="G265" s="46"/>
      <c r="H265" s="46"/>
      <c r="I265" s="46"/>
      <c r="J265" s="46" t="s">
        <v>333</v>
      </c>
      <c r="K265" s="94"/>
      <c r="L265" s="94"/>
      <c r="M265" s="94"/>
      <c r="N265" s="47" t="s">
        <v>334</v>
      </c>
      <c r="O265" s="46"/>
      <c r="P265" s="46"/>
      <c r="Q265" s="46"/>
    </row>
    <row r="266" spans="1:17">
      <c r="A266" s="96" t="s">
        <v>361</v>
      </c>
      <c r="B266" s="96"/>
      <c r="C266" s="96"/>
      <c r="D266" s="80"/>
      <c r="E266" s="80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</row>
    <row r="267" spans="1:17">
      <c r="A267" s="96"/>
      <c r="B267" s="96"/>
      <c r="C267" s="96"/>
      <c r="D267" s="80"/>
      <c r="E267" s="80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</row>
  </sheetData>
  <mergeCells count="128">
    <mergeCell ref="K224:M224"/>
    <mergeCell ref="K225:M225"/>
    <mergeCell ref="K226:M226"/>
    <mergeCell ref="K227:M227"/>
    <mergeCell ref="K228:M228"/>
    <mergeCell ref="E224:F224"/>
    <mergeCell ref="I207:I208"/>
    <mergeCell ref="I209:I210"/>
    <mergeCell ref="I211:I212"/>
    <mergeCell ref="A216:H216"/>
    <mergeCell ref="I191:I192"/>
    <mergeCell ref="I193:I194"/>
    <mergeCell ref="I205:I206"/>
    <mergeCell ref="I195:I196"/>
    <mergeCell ref="I197:I198"/>
    <mergeCell ref="I199:I200"/>
    <mergeCell ref="I201:I202"/>
    <mergeCell ref="I203:I204"/>
    <mergeCell ref="C197:C198"/>
    <mergeCell ref="C199:C200"/>
    <mergeCell ref="C191:C192"/>
    <mergeCell ref="C193:C194"/>
    <mergeCell ref="I187:I188"/>
    <mergeCell ref="A146:A156"/>
    <mergeCell ref="A158:A160"/>
    <mergeCell ref="B146:B154"/>
    <mergeCell ref="E114:E139"/>
    <mergeCell ref="A108:H108"/>
    <mergeCell ref="C112:E112"/>
    <mergeCell ref="E146:E170"/>
    <mergeCell ref="A140:H140"/>
    <mergeCell ref="C144:E144"/>
    <mergeCell ref="B114:B122"/>
    <mergeCell ref="A114:A124"/>
    <mergeCell ref="A130:A136"/>
    <mergeCell ref="A138:A139"/>
    <mergeCell ref="A126:A129"/>
    <mergeCell ref="C187:C188"/>
    <mergeCell ref="A161:A167"/>
    <mergeCell ref="A169:A170"/>
    <mergeCell ref="A178:A190"/>
    <mergeCell ref="I189:I190"/>
    <mergeCell ref="C189:C190"/>
    <mergeCell ref="B64:B73"/>
    <mergeCell ref="B79:B81"/>
    <mergeCell ref="B91:B100"/>
    <mergeCell ref="A85:H85"/>
    <mergeCell ref="A89:C89"/>
    <mergeCell ref="D89:E89"/>
    <mergeCell ref="A64:A74"/>
    <mergeCell ref="A76:A78"/>
    <mergeCell ref="A79:A82"/>
    <mergeCell ref="A83:A84"/>
    <mergeCell ref="E64:E84"/>
    <mergeCell ref="A91:A101"/>
    <mergeCell ref="E91:E107"/>
    <mergeCell ref="A103:A104"/>
    <mergeCell ref="A106:A107"/>
    <mergeCell ref="A4:A13"/>
    <mergeCell ref="A15:A18"/>
    <mergeCell ref="A19:A25"/>
    <mergeCell ref="A27:A28"/>
    <mergeCell ref="B4:B12"/>
    <mergeCell ref="A33:C33"/>
    <mergeCell ref="D33:E33"/>
    <mergeCell ref="A58:H58"/>
    <mergeCell ref="A62:C62"/>
    <mergeCell ref="D62:E62"/>
    <mergeCell ref="A56:A57"/>
    <mergeCell ref="E35:E57"/>
    <mergeCell ref="B35:B44"/>
    <mergeCell ref="B51:B53"/>
    <mergeCell ref="A35:A45"/>
    <mergeCell ref="A47:A50"/>
    <mergeCell ref="A51:A54"/>
    <mergeCell ref="A191:A192"/>
    <mergeCell ref="A193:A198"/>
    <mergeCell ref="A199:A210"/>
    <mergeCell ref="A211:A212"/>
    <mergeCell ref="A213:A215"/>
    <mergeCell ref="B178:B186"/>
    <mergeCell ref="A171:H171"/>
    <mergeCell ref="C176:E176"/>
    <mergeCell ref="E178:E215"/>
    <mergeCell ref="C201:C202"/>
    <mergeCell ref="C203:C204"/>
    <mergeCell ref="C195:C196"/>
    <mergeCell ref="B214:B215"/>
    <mergeCell ref="C205:C206"/>
    <mergeCell ref="C207:C208"/>
    <mergeCell ref="C209:C210"/>
    <mergeCell ref="N225:O227"/>
    <mergeCell ref="K235:M235"/>
    <mergeCell ref="K236:M236"/>
    <mergeCell ref="K237:M237"/>
    <mergeCell ref="K238:M238"/>
    <mergeCell ref="K239:M239"/>
    <mergeCell ref="K240:M240"/>
    <mergeCell ref="K241:M241"/>
    <mergeCell ref="A242:E244"/>
    <mergeCell ref="K234:M234"/>
    <mergeCell ref="K229:M229"/>
    <mergeCell ref="K230:M230"/>
    <mergeCell ref="K231:M231"/>
    <mergeCell ref="K232:M232"/>
    <mergeCell ref="K233:M233"/>
    <mergeCell ref="E248:F248"/>
    <mergeCell ref="K248:M248"/>
    <mergeCell ref="K249:M249"/>
    <mergeCell ref="O249:P251"/>
    <mergeCell ref="K250:M250"/>
    <mergeCell ref="K251:M251"/>
    <mergeCell ref="K252:M252"/>
    <mergeCell ref="O252:P252"/>
    <mergeCell ref="K253:M253"/>
    <mergeCell ref="K263:M263"/>
    <mergeCell ref="K264:M264"/>
    <mergeCell ref="K265:M265"/>
    <mergeCell ref="A266:C267"/>
    <mergeCell ref="K254:M254"/>
    <mergeCell ref="K255:M255"/>
    <mergeCell ref="K256:M256"/>
    <mergeCell ref="K257:M257"/>
    <mergeCell ref="K258:M258"/>
    <mergeCell ref="K259:M259"/>
    <mergeCell ref="K260:M260"/>
    <mergeCell ref="K261:M261"/>
    <mergeCell ref="K262:M262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58-ED9B-4AF6-A5AA-699BDFF12F7F}">
  <dimension ref="A1:M19"/>
  <sheetViews>
    <sheetView workbookViewId="0">
      <pane xSplit="1" topLeftCell="B1" activePane="topRight" state="frozen"/>
      <selection pane="topRight" activeCell="D18" sqref="D18"/>
    </sheetView>
  </sheetViews>
  <sheetFormatPr defaultRowHeight="15.5"/>
  <cols>
    <col min="1" max="1" width="7.23046875" bestFit="1" customWidth="1"/>
    <col min="2" max="2" width="26.69140625" bestFit="1" customWidth="1"/>
    <col min="3" max="3" width="6.15234375" bestFit="1" customWidth="1"/>
    <col min="4" max="4" width="7.84375" bestFit="1" customWidth="1"/>
    <col min="5" max="5" width="11.3046875" style="64" bestFit="1" customWidth="1"/>
    <col min="6" max="6" width="7.84375" style="74" bestFit="1" customWidth="1"/>
    <col min="7" max="7" width="11.3046875" style="64" bestFit="1" customWidth="1"/>
    <col min="8" max="8" width="11.3046875" bestFit="1" customWidth="1"/>
    <col min="9" max="9" width="18.53515625" bestFit="1" customWidth="1"/>
    <col min="10" max="10" width="22.15234375" bestFit="1" customWidth="1"/>
    <col min="11" max="11" width="13.15234375" bestFit="1" customWidth="1"/>
    <col min="12" max="13" width="7.84375" bestFit="1" customWidth="1"/>
    <col min="14" max="14" width="7.07421875" bestFit="1" customWidth="1"/>
    <col min="15" max="15" width="20.4609375" bestFit="1" customWidth="1"/>
    <col min="16" max="17" width="7.07421875" bestFit="1" customWidth="1"/>
  </cols>
  <sheetData>
    <row r="1" spans="1:13">
      <c r="C1" s="59" t="s">
        <v>263</v>
      </c>
      <c r="D1" s="57" t="s">
        <v>262</v>
      </c>
      <c r="E1" s="76"/>
      <c r="G1" s="60"/>
      <c r="H1" s="57"/>
      <c r="I1" s="57"/>
      <c r="J1" s="57"/>
      <c r="K1" s="57"/>
      <c r="L1" s="57"/>
      <c r="M1" s="57"/>
    </row>
    <row r="2" spans="1:13" s="70" customFormat="1">
      <c r="A2" s="66" t="s">
        <v>233</v>
      </c>
      <c r="B2" s="69" t="s">
        <v>363</v>
      </c>
      <c r="C2" s="69" t="s">
        <v>264</v>
      </c>
      <c r="D2" s="67">
        <v>1665.97632</v>
      </c>
      <c r="E2" s="74"/>
      <c r="F2" s="74"/>
      <c r="G2" s="67"/>
      <c r="H2" s="67"/>
      <c r="I2" s="67"/>
      <c r="J2" s="67"/>
      <c r="K2" s="67"/>
      <c r="L2" s="67"/>
      <c r="M2" s="67"/>
    </row>
    <row r="3" spans="1:13" s="70" customFormat="1">
      <c r="A3" s="66" t="s">
        <v>232</v>
      </c>
      <c r="B3" s="69" t="s">
        <v>363</v>
      </c>
      <c r="C3" s="72" t="s">
        <v>268</v>
      </c>
      <c r="D3" s="67">
        <v>3.2822325000000001</v>
      </c>
      <c r="E3" s="74"/>
      <c r="F3" s="74"/>
      <c r="G3" s="67"/>
      <c r="H3" s="67"/>
      <c r="I3" s="67"/>
      <c r="J3" s="67"/>
      <c r="K3" s="67"/>
      <c r="L3" s="67"/>
      <c r="M3" s="67"/>
    </row>
    <row r="4" spans="1:13">
      <c r="A4" s="44" t="s">
        <v>229</v>
      </c>
      <c r="B4" s="69" t="s">
        <v>363</v>
      </c>
      <c r="C4" s="58" t="s">
        <v>271</v>
      </c>
      <c r="D4" s="65">
        <v>100.64478</v>
      </c>
      <c r="E4" s="75"/>
      <c r="G4" s="65"/>
      <c r="H4" s="67"/>
      <c r="I4" s="65"/>
      <c r="J4" s="65"/>
      <c r="K4" s="65"/>
      <c r="L4" s="65"/>
      <c r="M4" s="65"/>
    </row>
    <row r="5" spans="1:13">
      <c r="A5" s="44" t="s">
        <v>228</v>
      </c>
      <c r="B5" s="69" t="s">
        <v>363</v>
      </c>
      <c r="C5" s="60" t="s">
        <v>266</v>
      </c>
      <c r="D5" s="65">
        <v>1.9572799999999999</v>
      </c>
      <c r="E5" s="75"/>
      <c r="G5" s="65"/>
      <c r="H5" s="67"/>
      <c r="I5" s="65"/>
      <c r="J5" s="65"/>
      <c r="K5" s="65"/>
      <c r="L5" s="65"/>
      <c r="M5" s="65"/>
    </row>
    <row r="6" spans="1:13">
      <c r="A6" s="44" t="s">
        <v>227</v>
      </c>
      <c r="B6" s="69" t="s">
        <v>363</v>
      </c>
      <c r="C6" s="57" t="s">
        <v>265</v>
      </c>
      <c r="D6" s="65">
        <v>2.57483</v>
      </c>
      <c r="E6" s="75"/>
      <c r="G6" s="65"/>
      <c r="H6" s="67"/>
      <c r="I6" s="65"/>
      <c r="J6" s="65"/>
      <c r="K6" s="65"/>
      <c r="L6" s="65"/>
      <c r="M6" s="65"/>
    </row>
    <row r="7" spans="1:13">
      <c r="A7" s="62" t="s">
        <v>253</v>
      </c>
      <c r="B7" s="69" t="s">
        <v>363</v>
      </c>
      <c r="C7" s="63" t="s">
        <v>269</v>
      </c>
      <c r="D7" s="65">
        <v>9.4000000000000004E-3</v>
      </c>
      <c r="E7" s="75"/>
      <c r="G7" s="65"/>
      <c r="H7" s="67"/>
      <c r="I7" s="65"/>
      <c r="J7" s="65"/>
      <c r="K7" s="65"/>
      <c r="L7" s="65"/>
      <c r="M7" s="65"/>
    </row>
    <row r="8" spans="1:13">
      <c r="A8" s="44" t="s">
        <v>225</v>
      </c>
      <c r="B8" s="69" t="s">
        <v>363</v>
      </c>
      <c r="C8" s="57" t="s">
        <v>267</v>
      </c>
      <c r="D8" s="65">
        <v>1.1175477393342143E-2</v>
      </c>
      <c r="E8" s="75"/>
      <c r="G8" s="65"/>
      <c r="H8" s="67"/>
      <c r="I8" s="65"/>
      <c r="J8" s="65"/>
      <c r="K8" s="65"/>
      <c r="L8" s="65"/>
      <c r="M8" s="65"/>
    </row>
    <row r="9" spans="1:13">
      <c r="A9" s="44" t="s">
        <v>223</v>
      </c>
      <c r="B9" s="69" t="s">
        <v>363</v>
      </c>
      <c r="C9" s="61" t="s">
        <v>270</v>
      </c>
      <c r="D9" s="65">
        <v>0.69532000000000005</v>
      </c>
      <c r="E9" s="75"/>
      <c r="G9" s="65"/>
      <c r="H9" s="67"/>
      <c r="I9" s="65"/>
      <c r="J9" s="65"/>
      <c r="K9" s="65"/>
      <c r="L9" s="65"/>
      <c r="M9" s="65"/>
    </row>
    <row r="10" spans="1:13">
      <c r="A10" s="44" t="s">
        <v>221</v>
      </c>
      <c r="B10" s="69" t="s">
        <v>363</v>
      </c>
      <c r="C10" s="57" t="s">
        <v>267</v>
      </c>
      <c r="D10" s="65">
        <v>1270.29296</v>
      </c>
      <c r="E10" s="75"/>
      <c r="G10" s="65"/>
      <c r="H10" s="67"/>
      <c r="I10" s="65"/>
      <c r="J10" s="65"/>
      <c r="K10" s="65"/>
      <c r="L10" s="65"/>
      <c r="M10" s="65"/>
    </row>
    <row r="11" spans="1:13">
      <c r="A11" s="44" t="s">
        <v>218</v>
      </c>
      <c r="B11" s="69" t="s">
        <v>363</v>
      </c>
      <c r="C11" s="57" t="s">
        <v>265</v>
      </c>
      <c r="D11" s="65">
        <v>0.78198000000000001</v>
      </c>
      <c r="E11" s="75"/>
      <c r="G11" s="65"/>
      <c r="H11" s="67"/>
      <c r="I11" s="65"/>
      <c r="J11" s="65"/>
      <c r="K11" s="65"/>
      <c r="L11" s="65"/>
      <c r="M11" s="65"/>
    </row>
    <row r="12" spans="1:13">
      <c r="A12" s="44" t="s">
        <v>216</v>
      </c>
      <c r="B12" s="69" t="s">
        <v>363</v>
      </c>
      <c r="C12" s="57" t="s">
        <v>265</v>
      </c>
      <c r="D12" s="65">
        <v>0.31667000000000001</v>
      </c>
      <c r="E12" s="75"/>
      <c r="G12" s="65"/>
      <c r="H12" s="67"/>
      <c r="I12" s="65"/>
      <c r="J12" s="65"/>
      <c r="K12" s="65"/>
      <c r="L12" s="65"/>
      <c r="M12" s="65"/>
    </row>
    <row r="13" spans="1:13">
      <c r="A13" s="44" t="s">
        <v>215</v>
      </c>
      <c r="B13" s="69" t="s">
        <v>363</v>
      </c>
      <c r="C13" s="57" t="s">
        <v>267</v>
      </c>
      <c r="D13" s="65">
        <v>428.04410999999999</v>
      </c>
      <c r="E13" s="75"/>
      <c r="G13" s="65"/>
      <c r="H13" s="67"/>
      <c r="I13" s="65"/>
      <c r="J13" s="65"/>
      <c r="K13" s="65"/>
      <c r="L13" s="65"/>
      <c r="M13" s="65"/>
    </row>
    <row r="14" spans="1:13">
      <c r="A14" s="44" t="s">
        <v>213</v>
      </c>
      <c r="B14" s="69" t="s">
        <v>363</v>
      </c>
      <c r="C14" s="57" t="s">
        <v>267</v>
      </c>
      <c r="D14" s="65">
        <v>4094.6574000000001</v>
      </c>
      <c r="E14" s="75"/>
      <c r="G14" s="65"/>
      <c r="H14" s="67"/>
      <c r="I14" s="65"/>
      <c r="J14" s="65"/>
      <c r="K14" s="65"/>
      <c r="L14" s="65"/>
      <c r="M14" s="65"/>
    </row>
    <row r="15" spans="1:13">
      <c r="A15" s="44" t="s">
        <v>212</v>
      </c>
      <c r="B15" s="69" t="s">
        <v>363</v>
      </c>
      <c r="C15" s="57" t="s">
        <v>267</v>
      </c>
      <c r="D15" s="65">
        <v>1270.29296</v>
      </c>
      <c r="E15" s="75"/>
      <c r="G15" s="65"/>
      <c r="H15" s="67"/>
      <c r="I15" s="65"/>
      <c r="J15" s="65"/>
      <c r="K15" s="65"/>
      <c r="L15" s="65"/>
      <c r="M15" s="65"/>
    </row>
    <row r="16" spans="1:13">
      <c r="A16" s="44" t="s">
        <v>211</v>
      </c>
      <c r="B16" s="69" t="s">
        <v>363</v>
      </c>
      <c r="C16" s="57" t="s">
        <v>267</v>
      </c>
      <c r="D16" s="65">
        <v>1270.29296</v>
      </c>
      <c r="E16" s="75"/>
      <c r="G16" s="65"/>
      <c r="H16" s="67"/>
      <c r="I16" s="65"/>
      <c r="J16" s="65"/>
      <c r="K16" s="65"/>
      <c r="L16" s="65"/>
      <c r="M16" s="65"/>
    </row>
    <row r="17" spans="1:13">
      <c r="A17" s="66" t="s">
        <v>274</v>
      </c>
      <c r="B17" s="69" t="s">
        <v>363</v>
      </c>
      <c r="D17" s="67">
        <v>0</v>
      </c>
      <c r="E17" s="74"/>
      <c r="G17" s="67"/>
      <c r="H17" s="67"/>
      <c r="I17" s="67"/>
      <c r="J17" s="67"/>
      <c r="K17" s="67"/>
      <c r="L17" s="67"/>
    </row>
    <row r="18" spans="1:13">
      <c r="A18" s="66" t="s">
        <v>275</v>
      </c>
      <c r="B18" s="69" t="s">
        <v>363</v>
      </c>
      <c r="D18" s="67">
        <v>0</v>
      </c>
      <c r="E18" s="74"/>
      <c r="G18" s="67"/>
      <c r="H18" s="67"/>
      <c r="I18" s="67"/>
      <c r="K18" s="67"/>
      <c r="L18" s="67"/>
      <c r="M18" s="67"/>
    </row>
    <row r="19" spans="1:13">
      <c r="H19" s="77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88DF-3C9F-4435-8DD4-005155377ABD}">
  <dimension ref="A1:M18"/>
  <sheetViews>
    <sheetView workbookViewId="0">
      <pane xSplit="1" topLeftCell="B1" activePane="topRight" state="frozen"/>
      <selection pane="topRight" activeCell="H15" sqref="H15"/>
    </sheetView>
  </sheetViews>
  <sheetFormatPr defaultRowHeight="15.5"/>
  <cols>
    <col min="1" max="1" width="7.23046875" bestFit="1" customWidth="1"/>
    <col min="2" max="2" width="26.69140625" bestFit="1" customWidth="1"/>
    <col min="3" max="3" width="6.15234375" bestFit="1" customWidth="1"/>
    <col min="4" max="4" width="7.84375" bestFit="1" customWidth="1"/>
    <col min="5" max="5" width="11.3046875" bestFit="1" customWidth="1"/>
    <col min="6" max="6" width="7.84375" bestFit="1" customWidth="1"/>
    <col min="7" max="7" width="11.3046875" style="64" bestFit="1" customWidth="1"/>
    <col min="8" max="8" width="11.3046875" bestFit="1" customWidth="1"/>
    <col min="9" max="9" width="18.53515625" bestFit="1" customWidth="1"/>
    <col min="10" max="10" width="22.15234375" bestFit="1" customWidth="1"/>
    <col min="11" max="11" width="13.15234375" bestFit="1" customWidth="1"/>
    <col min="12" max="13" width="7.84375" bestFit="1" customWidth="1"/>
    <col min="14" max="14" width="7.07421875" bestFit="1" customWidth="1"/>
    <col min="15" max="15" width="20.4609375" bestFit="1" customWidth="1"/>
    <col min="16" max="17" width="7.07421875" bestFit="1" customWidth="1"/>
  </cols>
  <sheetData>
    <row r="1" spans="1:13">
      <c r="C1" s="59" t="s">
        <v>263</v>
      </c>
      <c r="D1" s="57" t="s">
        <v>262</v>
      </c>
      <c r="E1" s="57"/>
      <c r="F1" s="57"/>
      <c r="G1" s="57"/>
      <c r="H1" s="57"/>
      <c r="I1" s="57"/>
      <c r="J1" s="57"/>
      <c r="K1" s="57"/>
      <c r="L1" s="57"/>
      <c r="M1" s="57"/>
    </row>
    <row r="2" spans="1:13" s="70" customFormat="1">
      <c r="A2" s="66" t="s">
        <v>233</v>
      </c>
      <c r="B2" s="69" t="s">
        <v>363</v>
      </c>
      <c r="C2" s="69" t="s">
        <v>264</v>
      </c>
      <c r="D2" s="67">
        <v>1464.92795</v>
      </c>
      <c r="E2" s="67"/>
      <c r="F2" s="67"/>
      <c r="G2" s="67"/>
      <c r="H2" s="67"/>
      <c r="I2" s="67"/>
      <c r="J2" s="67"/>
      <c r="K2" s="67"/>
      <c r="L2" s="67"/>
      <c r="M2" s="67"/>
    </row>
    <row r="3" spans="1:13" s="70" customFormat="1">
      <c r="A3" s="66" t="s">
        <v>232</v>
      </c>
      <c r="B3" s="69" t="s">
        <v>363</v>
      </c>
      <c r="C3" s="72" t="s">
        <v>268</v>
      </c>
      <c r="D3" s="67">
        <v>3.2822325000000001</v>
      </c>
      <c r="E3" s="67"/>
      <c r="F3" s="67"/>
      <c r="G3" s="67"/>
      <c r="H3" s="67"/>
      <c r="I3" s="67"/>
      <c r="J3" s="67"/>
      <c r="K3" s="67"/>
      <c r="L3" s="67"/>
      <c r="M3" s="67"/>
    </row>
    <row r="4" spans="1:13">
      <c r="A4" s="44" t="s">
        <v>229</v>
      </c>
      <c r="B4" s="69" t="s">
        <v>363</v>
      </c>
      <c r="C4" s="58" t="s">
        <v>271</v>
      </c>
      <c r="D4" s="65">
        <v>100.64478</v>
      </c>
      <c r="E4" s="65"/>
      <c r="F4" s="65"/>
      <c r="G4" s="65"/>
      <c r="H4" s="65"/>
      <c r="I4" s="65"/>
      <c r="J4" s="65"/>
      <c r="K4" s="65"/>
      <c r="L4" s="65"/>
      <c r="M4" s="65"/>
    </row>
    <row r="5" spans="1:13">
      <c r="A5" s="44" t="s">
        <v>228</v>
      </c>
      <c r="B5" s="69" t="s">
        <v>363</v>
      </c>
      <c r="C5" s="60" t="s">
        <v>266</v>
      </c>
      <c r="D5" s="65">
        <v>1.9572799999999999</v>
      </c>
      <c r="E5" s="65"/>
      <c r="F5" s="65"/>
      <c r="G5" s="65"/>
      <c r="H5" s="65"/>
      <c r="I5" s="65"/>
      <c r="J5" s="65"/>
      <c r="K5" s="65"/>
      <c r="L5" s="65"/>
      <c r="M5" s="65"/>
    </row>
    <row r="6" spans="1:13">
      <c r="A6" s="44" t="s">
        <v>227</v>
      </c>
      <c r="B6" s="69" t="s">
        <v>363</v>
      </c>
      <c r="C6" s="57" t="s">
        <v>265</v>
      </c>
      <c r="D6" s="65">
        <v>2.57483</v>
      </c>
      <c r="E6" s="65"/>
      <c r="F6" s="65"/>
      <c r="G6" s="65"/>
      <c r="H6" s="65"/>
      <c r="I6" s="65"/>
      <c r="J6" s="65"/>
      <c r="K6" s="65"/>
      <c r="L6" s="65"/>
      <c r="M6" s="65"/>
    </row>
    <row r="7" spans="1:13">
      <c r="A7" s="62" t="s">
        <v>253</v>
      </c>
      <c r="B7" s="69" t="s">
        <v>363</v>
      </c>
      <c r="C7" s="63" t="s">
        <v>269</v>
      </c>
      <c r="D7" s="65">
        <v>9.4000000000000004E-3</v>
      </c>
      <c r="E7" s="65"/>
      <c r="F7" s="65"/>
      <c r="G7" s="65"/>
      <c r="H7" s="65"/>
      <c r="I7" s="65"/>
      <c r="J7" s="65"/>
      <c r="K7" s="65"/>
      <c r="L7" s="65"/>
      <c r="M7" s="65"/>
    </row>
    <row r="8" spans="1:13">
      <c r="A8" s="44" t="s">
        <v>225</v>
      </c>
      <c r="B8" s="69" t="s">
        <v>363</v>
      </c>
      <c r="C8" s="57" t="s">
        <v>267</v>
      </c>
      <c r="D8" s="65">
        <v>0.41384624423444977</v>
      </c>
      <c r="E8" s="65"/>
      <c r="F8" s="65"/>
      <c r="G8" s="65"/>
      <c r="H8" s="65"/>
      <c r="I8" s="65"/>
      <c r="J8" s="65"/>
      <c r="K8" s="65"/>
      <c r="L8" s="65"/>
      <c r="M8" s="65"/>
    </row>
    <row r="9" spans="1:13">
      <c r="A9" s="44" t="s">
        <v>223</v>
      </c>
      <c r="B9" s="69" t="s">
        <v>363</v>
      </c>
      <c r="C9" s="61" t="s">
        <v>270</v>
      </c>
      <c r="D9" s="65">
        <v>0.69532000000000005</v>
      </c>
      <c r="E9" s="65"/>
      <c r="F9" s="65"/>
      <c r="G9" s="65"/>
      <c r="H9" s="65"/>
      <c r="I9" s="65"/>
      <c r="J9" s="65"/>
      <c r="K9" s="65"/>
      <c r="L9" s="65"/>
      <c r="M9" s="65"/>
    </row>
    <row r="10" spans="1:13">
      <c r="A10" s="44" t="s">
        <v>221</v>
      </c>
      <c r="B10" s="69" t="s">
        <v>363</v>
      </c>
      <c r="C10" s="57" t="s">
        <v>267</v>
      </c>
      <c r="D10" s="65">
        <v>1270.29296</v>
      </c>
      <c r="E10" s="65"/>
      <c r="F10" s="65"/>
      <c r="G10" s="65"/>
      <c r="H10" s="65"/>
      <c r="I10" s="65"/>
      <c r="J10" s="65"/>
      <c r="K10" s="65"/>
      <c r="L10" s="65"/>
      <c r="M10" s="65"/>
    </row>
    <row r="11" spans="1:13">
      <c r="A11" s="44" t="s">
        <v>218</v>
      </c>
      <c r="B11" s="69" t="s">
        <v>363</v>
      </c>
      <c r="C11" s="57" t="s">
        <v>265</v>
      </c>
      <c r="D11" s="65">
        <v>0.78198000000000001</v>
      </c>
      <c r="E11" s="65"/>
      <c r="F11" s="65"/>
      <c r="G11" s="65"/>
      <c r="H11" s="65"/>
      <c r="I11" s="65"/>
      <c r="J11" s="65"/>
      <c r="K11" s="65"/>
      <c r="L11" s="65"/>
      <c r="M11" s="65"/>
    </row>
    <row r="12" spans="1:13">
      <c r="A12" s="44" t="s">
        <v>216</v>
      </c>
      <c r="B12" s="69" t="s">
        <v>363</v>
      </c>
      <c r="C12" s="57" t="s">
        <v>265</v>
      </c>
      <c r="D12" s="65">
        <v>0.31667000000000001</v>
      </c>
      <c r="E12" s="65"/>
      <c r="F12" s="65"/>
      <c r="G12" s="65"/>
      <c r="H12" s="65"/>
      <c r="I12" s="65"/>
      <c r="J12" s="65"/>
      <c r="K12" s="65"/>
      <c r="L12" s="65"/>
      <c r="M12" s="65"/>
    </row>
    <row r="13" spans="1:13">
      <c r="A13" s="44" t="s">
        <v>215</v>
      </c>
      <c r="B13" s="69" t="s">
        <v>363</v>
      </c>
      <c r="C13" s="57" t="s">
        <v>267</v>
      </c>
      <c r="D13" s="65">
        <v>428.04410999999999</v>
      </c>
      <c r="E13" s="65"/>
      <c r="F13" s="65"/>
      <c r="G13" s="65"/>
      <c r="H13" s="65"/>
      <c r="I13" s="65"/>
      <c r="J13" s="65"/>
      <c r="K13" s="65"/>
      <c r="L13" s="65"/>
      <c r="M13" s="65"/>
    </row>
    <row r="14" spans="1:13">
      <c r="A14" s="44" t="s">
        <v>213</v>
      </c>
      <c r="B14" s="69" t="s">
        <v>363</v>
      </c>
      <c r="C14" s="57" t="s">
        <v>267</v>
      </c>
      <c r="D14" s="65">
        <v>4094.6574000000001</v>
      </c>
      <c r="E14" s="65"/>
      <c r="F14" s="65"/>
      <c r="G14" s="65"/>
      <c r="H14" s="65"/>
      <c r="I14" s="65"/>
      <c r="J14" s="65"/>
      <c r="K14" s="65"/>
      <c r="L14" s="65"/>
      <c r="M14" s="65"/>
    </row>
    <row r="15" spans="1:13">
      <c r="A15" s="44" t="s">
        <v>212</v>
      </c>
      <c r="B15" s="69" t="s">
        <v>363</v>
      </c>
      <c r="C15" s="57" t="s">
        <v>267</v>
      </c>
      <c r="D15" s="65">
        <v>1270.29296</v>
      </c>
      <c r="E15" s="65"/>
      <c r="F15" s="65"/>
      <c r="G15" s="65"/>
      <c r="H15" s="65"/>
      <c r="I15" s="65"/>
      <c r="J15" s="65"/>
      <c r="K15" s="65"/>
      <c r="L15" s="65"/>
      <c r="M15" s="65"/>
    </row>
    <row r="16" spans="1:13">
      <c r="A16" s="44" t="s">
        <v>211</v>
      </c>
      <c r="B16" s="69" t="s">
        <v>363</v>
      </c>
      <c r="C16" s="57" t="s">
        <v>267</v>
      </c>
      <c r="D16" s="65">
        <v>1270.29296</v>
      </c>
      <c r="E16" s="65"/>
      <c r="F16" s="65"/>
      <c r="G16" s="65"/>
      <c r="H16" s="65"/>
      <c r="I16" s="65"/>
      <c r="J16" s="65"/>
      <c r="K16" s="65"/>
      <c r="L16" s="65"/>
      <c r="M16" s="65"/>
    </row>
    <row r="17" spans="1:13">
      <c r="A17" s="66" t="s">
        <v>274</v>
      </c>
      <c r="B17" s="69" t="s">
        <v>363</v>
      </c>
      <c r="D17" s="67">
        <v>0</v>
      </c>
      <c r="E17" s="67"/>
      <c r="F17" s="67"/>
      <c r="G17" s="67"/>
      <c r="H17" s="67"/>
      <c r="I17" s="67"/>
      <c r="J17" s="67"/>
      <c r="K17" s="67"/>
      <c r="L17" s="67"/>
    </row>
    <row r="18" spans="1:13">
      <c r="A18" s="66" t="s">
        <v>275</v>
      </c>
      <c r="B18" s="69" t="s">
        <v>363</v>
      </c>
      <c r="D18" s="67">
        <v>0</v>
      </c>
      <c r="E18" s="67"/>
      <c r="F18" s="67"/>
      <c r="G18" s="67"/>
      <c r="H18" s="67"/>
      <c r="I18" s="67"/>
      <c r="J18" s="67"/>
      <c r="K18" s="67"/>
      <c r="L18" s="67"/>
      <c r="M18" s="67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鱼类</vt:lpstr>
      <vt:lpstr>大黄鱼排放系数</vt:lpstr>
      <vt:lpstr>石斑鱼排放系数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Ting Jiang</cp:lastModifiedBy>
  <dcterms:created xsi:type="dcterms:W3CDTF">2017-05-31T03:17:00Z</dcterms:created>
  <dcterms:modified xsi:type="dcterms:W3CDTF">2025-05-18T03:03:16Z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86D9DBA10977434CA6FFCBBF9B7DA3D3_13</vt:lpwstr>
  </property>
  <property fmtid="{D5CDD505-2E9C-101B-9397-08002B2CF9AE}" pid="3" name="KSOProductBuildVer">
    <vt:lpwstr>2052-12.1.0.16929</vt:lpwstr>
  </property>
</Properties>
</file>