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sb\HavasuNWR\Abiotic and biotic Topock Marsh Data\Files for 2011-2014 Full WQ and Biotic Report\"/>
    </mc:Choice>
  </mc:AlternateContent>
  <bookViews>
    <workbookView xWindow="-135" yWindow="240" windowWidth="28125" windowHeight="13350"/>
  </bookViews>
  <sheets>
    <sheet name="Table 5" sheetId="6" r:id="rId1"/>
    <sheet name="Table 1 - DSS" sheetId="7" r:id="rId2"/>
    <sheet name="2013-14 TP-Org N-TN" sheetId="4" r:id="rId3"/>
    <sheet name="2011-12 TP-OrgN-TN" sheetId="5" r:id="rId4"/>
    <sheet name="2011-2014 TN TP Org-N" sheetId="8" r:id="rId5"/>
    <sheet name="Turbidity 2011-2014" sheetId="9" r:id="rId6"/>
    <sheet name="Plot data" sheetId="2" r:id="rId7"/>
  </sheets>
  <calcPr calcId="152511"/>
</workbook>
</file>

<file path=xl/calcChain.xml><?xml version="1.0" encoding="utf-8"?>
<calcChain xmlns="http://schemas.openxmlformats.org/spreadsheetml/2006/main">
  <c r="C25" i="7" l="1"/>
  <c r="D25" i="7"/>
  <c r="C37" i="7"/>
  <c r="D37" i="7"/>
  <c r="C38" i="7"/>
  <c r="D38" i="7"/>
  <c r="C56" i="7"/>
  <c r="D56" i="7"/>
  <c r="C74" i="7"/>
  <c r="D74" i="7"/>
  <c r="C75" i="7"/>
  <c r="D75" i="7"/>
  <c r="M74" i="6"/>
  <c r="J74" i="6"/>
  <c r="H74" i="6"/>
  <c r="G74" i="6"/>
  <c r="F74" i="6"/>
  <c r="E74" i="6"/>
  <c r="D74" i="6"/>
  <c r="M73" i="6"/>
  <c r="L73" i="6"/>
  <c r="J73" i="6"/>
  <c r="H73" i="6"/>
  <c r="G73" i="6"/>
  <c r="F73" i="6"/>
  <c r="E73" i="6"/>
  <c r="D73" i="6"/>
  <c r="K71" i="6"/>
  <c r="I71" i="6" s="1"/>
  <c r="K70" i="6"/>
  <c r="I70" i="6"/>
  <c r="K69" i="6"/>
  <c r="I69" i="6" s="1"/>
  <c r="K68" i="6"/>
  <c r="I68" i="6"/>
  <c r="K67" i="6"/>
  <c r="I67" i="6" s="1"/>
  <c r="K65" i="6"/>
  <c r="I65" i="6"/>
  <c r="K64" i="6"/>
  <c r="I64" i="6" s="1"/>
  <c r="K63" i="6"/>
  <c r="I63" i="6"/>
  <c r="K62" i="6"/>
  <c r="I62" i="6" s="1"/>
  <c r="I60" i="6"/>
  <c r="I59" i="6"/>
  <c r="I58" i="6"/>
  <c r="I57" i="6"/>
  <c r="M55" i="6"/>
  <c r="J55" i="6"/>
  <c r="I55" i="6"/>
  <c r="H55" i="6"/>
  <c r="G55" i="6"/>
  <c r="F55" i="6"/>
  <c r="E55" i="6"/>
  <c r="D55" i="6"/>
  <c r="L53" i="6"/>
  <c r="K53" i="6"/>
  <c r="K52" i="6"/>
  <c r="L51" i="6"/>
  <c r="K51" i="6"/>
  <c r="L50" i="6"/>
  <c r="K50" i="6"/>
  <c r="L49" i="6"/>
  <c r="K49" i="6"/>
  <c r="L47" i="6"/>
  <c r="K47" i="6"/>
  <c r="K46" i="6"/>
  <c r="L45" i="6"/>
  <c r="K45" i="6"/>
  <c r="K44" i="6"/>
  <c r="L42" i="6"/>
  <c r="K42" i="6"/>
  <c r="L41" i="6"/>
  <c r="K41" i="6"/>
  <c r="L40" i="6"/>
  <c r="L55" i="6" s="1"/>
  <c r="K40" i="6"/>
  <c r="K55" i="6" s="1"/>
  <c r="L39" i="6"/>
  <c r="L74" i="6" s="1"/>
  <c r="K39" i="6"/>
  <c r="K74" i="6" s="1"/>
  <c r="M37" i="6"/>
  <c r="L37" i="6"/>
  <c r="K37" i="6"/>
  <c r="J37" i="6"/>
  <c r="I37" i="6"/>
  <c r="H37" i="6"/>
  <c r="G37" i="6"/>
  <c r="E37" i="6"/>
  <c r="D37" i="6"/>
  <c r="M36" i="6"/>
  <c r="L36" i="6"/>
  <c r="K36" i="6"/>
  <c r="J36" i="6"/>
  <c r="I36" i="6"/>
  <c r="H36" i="6"/>
  <c r="G36" i="6"/>
  <c r="E36" i="6"/>
  <c r="D36" i="6"/>
  <c r="M24" i="6"/>
  <c r="L24" i="6"/>
  <c r="K24" i="6"/>
  <c r="J24" i="6"/>
  <c r="I24" i="6"/>
  <c r="H24" i="6"/>
  <c r="G24" i="6"/>
  <c r="E24" i="6"/>
  <c r="D24" i="6"/>
  <c r="I73" i="6" l="1"/>
  <c r="K73" i="6"/>
  <c r="I74" i="6"/>
  <c r="Q33" i="2" l="1"/>
  <c r="P33" i="2"/>
  <c r="Q32" i="2"/>
  <c r="P32" i="2"/>
  <c r="Q31" i="2"/>
  <c r="P31" i="2"/>
  <c r="Q30" i="2"/>
  <c r="P30" i="2"/>
  <c r="Q28" i="2"/>
  <c r="P28" i="2"/>
  <c r="Q27" i="2"/>
  <c r="P27" i="2"/>
  <c r="Q26" i="2"/>
  <c r="P26" i="2"/>
  <c r="Q25" i="2"/>
  <c r="P25" i="2"/>
  <c r="Q18" i="2"/>
  <c r="P18" i="2"/>
  <c r="Q17" i="2"/>
  <c r="P17" i="2"/>
  <c r="Q16" i="2"/>
  <c r="P16" i="2"/>
  <c r="Q15" i="2"/>
  <c r="P15" i="2"/>
  <c r="Q13" i="2"/>
  <c r="P13" i="2"/>
  <c r="Q12" i="2"/>
  <c r="P12" i="2"/>
  <c r="Q11" i="2"/>
  <c r="P11" i="2"/>
  <c r="Q10" i="2"/>
  <c r="P10" i="2"/>
</calcChain>
</file>

<file path=xl/sharedStrings.xml><?xml version="1.0" encoding="utf-8"?>
<sst xmlns="http://schemas.openxmlformats.org/spreadsheetml/2006/main" count="432" uniqueCount="135">
  <si>
    <t>Sample</t>
  </si>
  <si>
    <t>Alkalinity</t>
  </si>
  <si>
    <t>Turbidity</t>
  </si>
  <si>
    <t>Total P</t>
  </si>
  <si>
    <t>NH3-N</t>
  </si>
  <si>
    <t>Org-N</t>
  </si>
  <si>
    <t>NO3+NO2-N</t>
  </si>
  <si>
    <t>Total- N</t>
  </si>
  <si>
    <t>Date</t>
  </si>
  <si>
    <t>µS/cm</t>
  </si>
  <si>
    <t>mg/L</t>
  </si>
  <si>
    <t>TP-3</t>
  </si>
  <si>
    <t>TP-2</t>
  </si>
  <si>
    <t>TP-6</t>
  </si>
  <si>
    <t>TP-8</t>
  </si>
  <si>
    <t>NH3 + Org-N</t>
  </si>
  <si>
    <t>TSS</t>
  </si>
  <si>
    <t>SS</t>
  </si>
  <si>
    <t>NWQL Laboratory Codes</t>
  </si>
  <si>
    <t>Calculated</t>
  </si>
  <si>
    <t>NWQL Analytical Method Identification Codes</t>
  </si>
  <si>
    <t>I-2030-89</t>
  </si>
  <si>
    <t>I-3765-89</t>
  </si>
  <si>
    <t>EPA 365.1</t>
  </si>
  <si>
    <t>I-4650-03</t>
  </si>
  <si>
    <t>NWQL minimum reporting level</t>
  </si>
  <si>
    <t>0.115-0.140</t>
  </si>
  <si>
    <t>1.6-1.8</t>
  </si>
  <si>
    <t>&lt;10</t>
  </si>
  <si>
    <t>&lt;15</t>
  </si>
  <si>
    <t>&lt;0.01</t>
  </si>
  <si>
    <t>&lt;0.0100</t>
  </si>
  <si>
    <t>NTUs</t>
  </si>
  <si>
    <t>conductance</t>
  </si>
  <si>
    <t xml:space="preserve">Specific </t>
  </si>
  <si>
    <t>Surface values from Quanta</t>
  </si>
  <si>
    <t>Salinity</t>
  </si>
  <si>
    <t>&lt;0.010</t>
  </si>
  <si>
    <t>TP-6a</t>
  </si>
  <si>
    <t>TP-6b</t>
  </si>
  <si>
    <t>2013 Mean</t>
  </si>
  <si>
    <t>2014 Mean</t>
  </si>
  <si>
    <t>ND</t>
  </si>
  <si>
    <t>as CaCO3 in mg/L</t>
  </si>
  <si>
    <t>ND3</t>
  </si>
  <si>
    <t>Sample Station</t>
  </si>
  <si>
    <t>Laboratory analyses from surface samples</t>
  </si>
  <si>
    <t>Total Phosphorus</t>
  </si>
  <si>
    <t>Organic-Nitrogen</t>
  </si>
  <si>
    <t>Total Nitrogen</t>
  </si>
  <si>
    <t>Sample Site</t>
  </si>
  <si>
    <r>
      <rPr>
        <b/>
        <sz val="8"/>
        <color theme="1"/>
        <rFont val="Calibri"/>
        <family val="2"/>
        <scheme val="minor"/>
      </rPr>
      <t>Quanta</t>
    </r>
    <r>
      <rPr>
        <b/>
        <sz val="11"/>
        <color theme="1"/>
        <rFont val="Calibri"/>
        <family val="2"/>
        <scheme val="minor"/>
      </rPr>
      <t xml:space="preserve"> SC</t>
    </r>
  </si>
  <si>
    <r>
      <rPr>
        <b/>
        <sz val="8"/>
        <color theme="1"/>
        <rFont val="Calibri"/>
        <family val="2"/>
        <scheme val="minor"/>
      </rPr>
      <t>Quanta</t>
    </r>
    <r>
      <rPr>
        <b/>
        <sz val="11"/>
        <color theme="1"/>
        <rFont val="Calibri"/>
        <family val="2"/>
        <scheme val="minor"/>
      </rPr>
      <t xml:space="preserve"> TDS</t>
    </r>
  </si>
  <si>
    <t>NTUs Quanta</t>
  </si>
  <si>
    <t>nd</t>
  </si>
  <si>
    <r>
      <t>as CaCO</t>
    </r>
    <r>
      <rPr>
        <vertAlign val="subscript"/>
        <sz val="10"/>
        <rFont val="Calibri"/>
        <family val="2"/>
        <scheme val="minor"/>
      </rPr>
      <t>3</t>
    </r>
  </si>
  <si>
    <t>TP mg/L</t>
  </si>
  <si>
    <r>
      <t>NH</t>
    </r>
    <r>
      <rPr>
        <b/>
        <vertAlign val="subscript"/>
        <sz val="8"/>
        <rFont val="Calibri"/>
        <family val="2"/>
        <scheme val="minor"/>
      </rPr>
      <t>3</t>
    </r>
    <r>
      <rPr>
        <b/>
        <sz val="8"/>
        <rFont val="Calibri"/>
        <family val="2"/>
        <scheme val="minor"/>
      </rPr>
      <t>-N + Org-N</t>
    </r>
    <r>
      <rPr>
        <b/>
        <vertAlign val="superscript"/>
        <sz val="8"/>
        <rFont val="Calibri"/>
        <family val="2"/>
        <scheme val="minor"/>
      </rPr>
      <t>1</t>
    </r>
  </si>
  <si>
    <r>
      <t>NH</t>
    </r>
    <r>
      <rPr>
        <b/>
        <vertAlign val="subscript"/>
        <sz val="10"/>
        <rFont val="Calibri"/>
        <family val="2"/>
        <scheme val="minor"/>
      </rPr>
      <t>3</t>
    </r>
    <r>
      <rPr>
        <b/>
        <sz val="10"/>
        <rFont val="Calibri"/>
        <family val="2"/>
        <scheme val="minor"/>
      </rPr>
      <t>-N</t>
    </r>
  </si>
  <si>
    <t>&lt; 0.007</t>
  </si>
  <si>
    <t>&lt; 0.004</t>
  </si>
  <si>
    <r>
      <t>Org-N</t>
    </r>
    <r>
      <rPr>
        <b/>
        <vertAlign val="superscript"/>
        <sz val="10"/>
        <rFont val="Calibri"/>
        <family val="2"/>
        <scheme val="minor"/>
      </rPr>
      <t>1</t>
    </r>
  </si>
  <si>
    <r>
      <t>NO</t>
    </r>
    <r>
      <rPr>
        <b/>
        <vertAlign val="subscript"/>
        <sz val="10"/>
        <rFont val="Calibri"/>
        <family val="2"/>
        <scheme val="minor"/>
      </rPr>
      <t>3</t>
    </r>
    <r>
      <rPr>
        <b/>
        <sz val="10"/>
        <rFont val="Calibri"/>
        <family val="2"/>
        <scheme val="minor"/>
      </rPr>
      <t>+NO</t>
    </r>
    <r>
      <rPr>
        <b/>
        <vertAlign val="subscript"/>
        <sz val="10"/>
        <rFont val="Calibri"/>
        <family val="2"/>
        <scheme val="minor"/>
      </rPr>
      <t>2</t>
    </r>
    <r>
      <rPr>
        <b/>
        <sz val="10"/>
        <rFont val="Calibri"/>
        <family val="2"/>
        <scheme val="minor"/>
      </rPr>
      <t>-N</t>
    </r>
  </si>
  <si>
    <t>TN mg/L</t>
  </si>
  <si>
    <t>% Org of TN</t>
  </si>
  <si>
    <t>% Inorg of TN</t>
  </si>
  <si>
    <t>APHA/AWWA/WEF Standard Methods:</t>
  </si>
  <si>
    <t>2320-B</t>
  </si>
  <si>
    <t>4500 P-F</t>
  </si>
  <si>
    <t>calculated</t>
  </si>
  <si>
    <t>4500 NH3-H</t>
  </si>
  <si>
    <t>4500 NO3-F</t>
  </si>
  <si>
    <t>4500 NO3 F</t>
  </si>
  <si>
    <t>USGS - NWQL Methods:</t>
  </si>
  <si>
    <t>LC-2187</t>
  </si>
  <si>
    <t>LC-2109</t>
  </si>
  <si>
    <t>LC-2333</t>
  </si>
  <si>
    <t>LC-1986</t>
  </si>
  <si>
    <t>LC-3116</t>
  </si>
  <si>
    <t>LC-2756</t>
  </si>
  <si>
    <t>ADEQ criteria for water quality standards for aquatic life.</t>
  </si>
  <si>
    <t>1.3-1.6</t>
  </si>
  <si>
    <t>USEPA Chronic criteria for early life stages at temperature and pH</t>
  </si>
  <si>
    <t>USEPA Acute criteria for aquatic life at pH</t>
  </si>
  <si>
    <r>
      <rPr>
        <vertAlign val="superscript"/>
        <sz val="11"/>
        <color theme="5" tint="-0.249977111117893"/>
        <rFont val="Calibri"/>
        <family val="2"/>
        <scheme val="minor"/>
      </rPr>
      <t>1</t>
    </r>
    <r>
      <rPr>
        <sz val="11"/>
        <color theme="5" tint="-0.249977111117893"/>
        <rFont val="Calibri"/>
        <family val="2"/>
        <scheme val="minor"/>
      </rPr>
      <t xml:space="preserve">Values are calculated using half of "less than" detection limits.  </t>
    </r>
  </si>
  <si>
    <t>nd = no data</t>
  </si>
  <si>
    <t>2012 Mean</t>
  </si>
  <si>
    <t>J- estimated value that lies between the method detection limit and the reporting limit. USBR lab</t>
  </si>
  <si>
    <t>Values in burnt orange are "less than" values.  To do the calculations, I used half of the value.</t>
  </si>
  <si>
    <r>
      <t xml:space="preserve">     Table 5.  Topock Marsh water chemistry</t>
    </r>
    <r>
      <rPr>
        <b/>
        <vertAlign val="superscript"/>
        <sz val="12"/>
        <color theme="1"/>
        <rFont val="Calibri"/>
        <family val="2"/>
        <scheme val="minor"/>
      </rPr>
      <t>1</t>
    </r>
    <r>
      <rPr>
        <b/>
        <sz val="12"/>
        <color theme="1"/>
        <rFont val="Calibri"/>
        <family val="2"/>
        <scheme val="minor"/>
      </rPr>
      <t xml:space="preserve"> July, September, and October 2011; February and March 2012; June, July, and October 2013; and </t>
    </r>
  </si>
  <si>
    <r>
      <t xml:space="preserve">    </t>
    </r>
    <r>
      <rPr>
        <b/>
        <sz val="12"/>
        <color theme="1"/>
        <rFont val="Calibri"/>
        <family val="2"/>
        <scheme val="minor"/>
      </rPr>
      <t>February, April and September/October 2014</t>
    </r>
    <r>
      <rPr>
        <sz val="10"/>
        <color theme="1"/>
        <rFont val="Calibri"/>
        <family val="2"/>
        <scheme val="minor"/>
      </rPr>
      <t xml:space="preserve"> [µS/cm, microSiemens per centimeter; mg/L, milligrams per liter; NTU, nephelometric turbidity units; TSS, total </t>
    </r>
  </si>
  <si>
    <r>
      <t xml:space="preserve">    suspended solids;</t>
    </r>
    <r>
      <rPr>
        <sz val="10"/>
        <color theme="1"/>
        <rFont val="Calibri"/>
        <family val="2"/>
        <scheme val="minor"/>
      </rPr>
      <t xml:space="preserve"> CaCO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, calcium</t>
    </r>
    <r>
      <rPr>
        <vertAlign val="subscript"/>
        <sz val="10"/>
        <color theme="1"/>
        <rFont val="Calibri"/>
        <family val="2"/>
        <scheme val="minor"/>
      </rPr>
      <t xml:space="preserve"> </t>
    </r>
    <r>
      <rPr>
        <sz val="10"/>
        <color rgb="FF000000"/>
        <rFont val="Calibri"/>
        <family val="2"/>
        <scheme val="minor"/>
      </rPr>
      <t xml:space="preserve">carbonate; P, phosphorus; </t>
    </r>
    <r>
      <rPr>
        <sz val="10"/>
        <color theme="1"/>
        <rFont val="Calibri"/>
        <family val="2"/>
        <scheme val="minor"/>
      </rPr>
      <t>NH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-N, ammonia-nitrogen; Org-N, organic-nitrogen; NO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+NO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>-N, nitrate + nitrite nitrogen; TN, total nitrogen;</t>
    </r>
  </si>
  <si>
    <t xml:space="preserve">    Inorg, inorganic; ND, no data].</t>
  </si>
  <si>
    <t>Specific conductance</t>
  </si>
  <si>
    <r>
      <t>Alkalinity as CaCO</t>
    </r>
    <r>
      <rPr>
        <b/>
        <vertAlign val="subscript"/>
        <sz val="10"/>
        <rFont val="Calibri"/>
        <family val="2"/>
        <scheme val="minor"/>
      </rPr>
      <t>3</t>
    </r>
  </si>
  <si>
    <t>Org-N/TN</t>
  </si>
  <si>
    <r>
      <t>Station</t>
    </r>
    <r>
      <rPr>
        <b/>
        <vertAlign val="superscript"/>
        <sz val="10"/>
        <color theme="1"/>
        <rFont val="Calibri"/>
        <family val="2"/>
        <scheme val="minor"/>
      </rPr>
      <t>2</t>
    </r>
  </si>
  <si>
    <t>%</t>
  </si>
  <si>
    <r>
      <t>ND</t>
    </r>
    <r>
      <rPr>
        <vertAlign val="superscript"/>
        <sz val="10"/>
        <color theme="1"/>
        <rFont val="Calibri"/>
        <family val="2"/>
        <scheme val="minor"/>
      </rPr>
      <t>5</t>
    </r>
  </si>
  <si>
    <t>2013-2014 Study Average</t>
  </si>
  <si>
    <r>
      <t>1986, Calc.</t>
    </r>
    <r>
      <rPr>
        <vertAlign val="superscript"/>
        <sz val="10"/>
        <color theme="1"/>
        <rFont val="Calibri"/>
        <family val="2"/>
        <scheme val="minor"/>
      </rPr>
      <t>4</t>
    </r>
  </si>
  <si>
    <r>
      <t>Calculated</t>
    </r>
    <r>
      <rPr>
        <vertAlign val="superscript"/>
        <sz val="10"/>
        <color theme="1"/>
        <rFont val="Calibri"/>
        <family val="2"/>
        <scheme val="minor"/>
      </rPr>
      <t>3,4</t>
    </r>
  </si>
  <si>
    <r>
      <t>Calc.</t>
    </r>
    <r>
      <rPr>
        <vertAlign val="super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, 3157</t>
    </r>
  </si>
  <si>
    <r>
      <t>ADEQ numeric targets for nutrients</t>
    </r>
    <r>
      <rPr>
        <vertAlign val="superscript"/>
        <sz val="10"/>
        <color theme="1"/>
        <rFont val="Calibri"/>
        <family val="2"/>
        <scheme val="minor"/>
      </rPr>
      <t>6</t>
    </r>
  </si>
  <si>
    <r>
      <rPr>
        <vertAlign val="superscript"/>
        <sz val="10"/>
        <color theme="1"/>
        <rFont val="Calibri"/>
        <family val="2"/>
        <scheme val="minor"/>
      </rPr>
      <t>1</t>
    </r>
    <r>
      <rPr>
        <sz val="10"/>
        <color theme="1"/>
        <rFont val="Calibri"/>
        <family val="2"/>
        <scheme val="minor"/>
      </rPr>
      <t xml:space="preserve"> All laboratory analyses were done by the USGS NWQL, and all samples, including the Quanta values, were taken at the sampling stations from just below the water's surface.</t>
    </r>
  </si>
  <si>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Sampling stations are displayed in upstream-to downstream order.</t>
    </r>
  </si>
  <si>
    <r>
      <rPr>
        <vertAlign val="super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 xml:space="preserve"> 2013 values for Org-N and NO3+NO2-N were calculated using half of "less than" detection limits for analyzed parameters. Formulas to calculate nitrogen forms follow those </t>
    </r>
  </si>
  <si>
    <t xml:space="preserve">  provided by Bales and others, 2001.</t>
  </si>
  <si>
    <r>
      <rPr>
        <vertAlign val="super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 xml:space="preserve"> 2014 values for NH3-N + Org-N and Org-N are calculated using half of "less than" detection limits for analyzed parameters. Formulas to calculate nitrogen forms follow those </t>
    </r>
  </si>
  <si>
    <r>
      <rPr>
        <vertAlign val="superscript"/>
        <sz val="10"/>
        <color theme="1"/>
        <rFont val="Calibri"/>
        <family val="2"/>
        <scheme val="minor"/>
      </rPr>
      <t>5</t>
    </r>
    <r>
      <rPr>
        <sz val="10"/>
        <color theme="1"/>
        <rFont val="Calibri"/>
        <family val="2"/>
        <scheme val="minor"/>
      </rPr>
      <t xml:space="preserve"> ND = no data</t>
    </r>
  </si>
  <si>
    <r>
      <rPr>
        <vertAlign val="superscript"/>
        <sz val="10"/>
        <color theme="1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 xml:space="preserve"> The standards recommended by the Arizona Department of Environmental Quality (ADEQ) are specific to warmwater lakes and reservoirs designated for aquatic and wildlife</t>
    </r>
  </si>
  <si>
    <t xml:space="preserve">  use. Ranges apply to peak season (April to October for warm water lakes).  All criteria were obtained from ADEQ (2009).</t>
  </si>
  <si>
    <t>2011 Mean</t>
  </si>
  <si>
    <t>2011-2012 Study Average</t>
  </si>
  <si>
    <t xml:space="preserve">   obtained from ADEQ (2009).</t>
  </si>
  <si>
    <t xml:space="preserve">   Ranges apply to peak season (April to October for warm water lakes).  All criteria were </t>
  </si>
  <si>
    <t xml:space="preserve">   are specific to warmwater lakes and reservoirs designated for aquatic and wildlife use. </t>
  </si>
  <si>
    <r>
      <rPr>
        <vertAlign val="superscript"/>
        <sz val="10"/>
        <color theme="1"/>
        <rFont val="Calibri"/>
        <family val="2"/>
        <scheme val="minor"/>
      </rPr>
      <t>5</t>
    </r>
    <r>
      <rPr>
        <sz val="10"/>
        <color theme="1"/>
        <rFont val="Calibri"/>
        <family val="2"/>
        <scheme val="minor"/>
      </rPr>
      <t xml:space="preserve"> The standards recommended by the Arizona Department of Environmental Quality (ADEQ) </t>
    </r>
  </si>
  <si>
    <r>
      <rPr>
        <vertAlign val="superscript"/>
        <sz val="10"/>
        <color theme="1"/>
        <rFont val="Calibri"/>
        <family val="2"/>
        <scheme val="minor"/>
      </rPr>
      <t>4</t>
    </r>
    <r>
      <rPr>
        <sz val="10"/>
        <color theme="1"/>
        <rFont val="Calibri"/>
        <family val="2"/>
        <scheme val="minor"/>
      </rPr>
      <t xml:space="preserve"> ND = no data</t>
    </r>
  </si>
  <si>
    <t xml:space="preserve">  parameters. Formulas to calculate nitrogen forms follow those by Bales &amp; others, 2001.</t>
  </si>
  <si>
    <r>
      <rPr>
        <vertAlign val="super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 xml:space="preserve"> Values for Org-N were calculated using half of "less than" detection limits for analyzed </t>
    </r>
  </si>
  <si>
    <t xml:space="preserve">   values, were taken at the sampling stations from just below the water's surface.</t>
  </si>
  <si>
    <r>
      <rPr>
        <vertAlign val="superscript"/>
        <sz val="10"/>
        <color theme="1"/>
        <rFont val="Calibri"/>
        <family val="2"/>
        <scheme val="minor"/>
      </rPr>
      <t>1</t>
    </r>
    <r>
      <rPr>
        <sz val="10"/>
        <color theme="1"/>
        <rFont val="Calibri"/>
        <family val="2"/>
        <scheme val="minor"/>
      </rPr>
      <t xml:space="preserve"> All laboratory analyses were done by the USGS NWQL, and all samples, including the Quanta </t>
    </r>
  </si>
  <si>
    <r>
      <t>ADEQ numeric targets for nutrients</t>
    </r>
    <r>
      <rPr>
        <vertAlign val="superscript"/>
        <sz val="10"/>
        <color theme="1"/>
        <rFont val="Calibri"/>
        <family val="2"/>
        <scheme val="minor"/>
      </rPr>
      <t>5</t>
    </r>
  </si>
  <si>
    <r>
      <t>Calculated</t>
    </r>
    <r>
      <rPr>
        <vertAlign val="superscript"/>
        <sz val="10"/>
        <color theme="1"/>
        <rFont val="Calibri"/>
        <family val="2"/>
        <scheme val="minor"/>
      </rPr>
      <t>3</t>
    </r>
  </si>
  <si>
    <r>
      <t>ND</t>
    </r>
    <r>
      <rPr>
        <vertAlign val="superscript"/>
        <sz val="10"/>
        <color theme="1"/>
        <rFont val="Calibri"/>
        <family val="2"/>
        <scheme val="minor"/>
      </rPr>
      <t>4</t>
    </r>
  </si>
  <si>
    <r>
      <t>Org-N</t>
    </r>
    <r>
      <rPr>
        <b/>
        <vertAlign val="superscript"/>
        <sz val="10"/>
        <rFont val="Calibri"/>
        <family val="2"/>
        <scheme val="minor"/>
      </rPr>
      <t>3</t>
    </r>
  </si>
  <si>
    <r>
      <t xml:space="preserve">Specific </t>
    </r>
    <r>
      <rPr>
        <b/>
        <sz val="6"/>
        <color theme="1"/>
        <rFont val="Calibri"/>
        <family val="2"/>
        <scheme val="minor"/>
      </rPr>
      <t>conductance</t>
    </r>
  </si>
  <si>
    <t xml:space="preserve">   ND, no data] </t>
  </si>
  <si>
    <r>
      <t xml:space="preserve">   suspended solids; CaCO</t>
    </r>
    <r>
      <rPr>
        <vertAlign val="subscript"/>
        <sz val="10"/>
        <color theme="1"/>
        <rFont val="Calibri"/>
        <family val="2"/>
        <scheme val="minor"/>
      </rPr>
      <t>3</t>
    </r>
    <r>
      <rPr>
        <sz val="10"/>
        <color theme="1"/>
        <rFont val="Calibri"/>
        <family val="2"/>
        <scheme val="minor"/>
      </rPr>
      <t>, calcium carbonate; P, phosphorus; Org-N, organic-nitrogen; TN, total nitrogen;</t>
    </r>
  </si>
  <si>
    <t xml:space="preserve">  [µS/cm, microSiemens per centimeter; mg/L, milligrams per liter; NTU, nephelometric turbidity units; TSS, total </t>
  </si>
  <si>
    <t>&amp; March 2012; June, July, &amp; October 2013; and February, April &amp; September/October 2014</t>
  </si>
  <si>
    <r>
      <t>Table 1.  Topock Marsh water chemistry</t>
    </r>
    <r>
      <rPr>
        <b/>
        <vertAlign val="superscript"/>
        <sz val="12"/>
        <color theme="1"/>
        <rFont val="Calibri"/>
        <family val="2"/>
        <scheme val="minor"/>
      </rPr>
      <t>1</t>
    </r>
    <r>
      <rPr>
        <b/>
        <sz val="12"/>
        <color theme="1"/>
        <rFont val="Calibri"/>
        <family val="2"/>
        <scheme val="minor"/>
      </rPr>
      <t xml:space="preserve"> July, September, &amp; October 2011; February </t>
    </r>
  </si>
  <si>
    <t>I-2525-89,    I-2522-90</t>
  </si>
  <si>
    <t>Values in red are less than 80% Organic Nitrogen to Total Nitrogen.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</si>
</sst>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m/d/yy;@"/>
    <numFmt numFmtId="168" formatCode="[$-409]mmm\-yy;@"/>
  </numFmts>
  <fonts count="3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Univers 57 Condensed"/>
      <family val="3"/>
    </font>
    <font>
      <b/>
      <sz val="10"/>
      <color theme="1"/>
      <name val="Univers 57 Condensed"/>
      <family val="3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.5"/>
      <name val="Calibri"/>
      <family val="2"/>
      <scheme val="minor"/>
    </font>
    <font>
      <b/>
      <sz val="10"/>
      <name val="Calibri"/>
      <family val="2"/>
      <scheme val="minor"/>
    </font>
    <font>
      <vertAlign val="subscript"/>
      <sz val="10"/>
      <name val="Calibri"/>
      <family val="2"/>
      <scheme val="minor"/>
    </font>
    <font>
      <b/>
      <sz val="8"/>
      <name val="Calibri"/>
      <family val="2"/>
      <scheme val="minor"/>
    </font>
    <font>
      <b/>
      <vertAlign val="subscript"/>
      <sz val="8"/>
      <name val="Calibri"/>
      <family val="2"/>
      <scheme val="minor"/>
    </font>
    <font>
      <b/>
      <vertAlign val="superscript"/>
      <sz val="8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b/>
      <vertAlign val="superscript"/>
      <sz val="10"/>
      <name val="Calibri"/>
      <family val="2"/>
      <scheme val="minor"/>
    </font>
    <font>
      <sz val="11"/>
      <color rgb="FF0070C0"/>
      <name val="Calibri"/>
      <family val="2"/>
      <scheme val="minor"/>
    </font>
    <font>
      <vertAlign val="superscript"/>
      <sz val="11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vertAlign val="subscript"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sz val="10"/>
      <color theme="5" tint="-0.249977111117893"/>
      <name val="Calibri"/>
      <family val="2"/>
      <scheme val="minor"/>
    </font>
    <font>
      <sz val="10"/>
      <color rgb="FF0070C0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224">
    <xf numFmtId="0" fontId="0" fillId="0" borderId="0" xfId="0"/>
    <xf numFmtId="0" fontId="3" fillId="0" borderId="0" xfId="0" applyFont="1"/>
    <xf numFmtId="0" fontId="3" fillId="0" borderId="0" xfId="0" applyFont="1" applyFill="1"/>
    <xf numFmtId="0" fontId="0" fillId="0" borderId="0" xfId="0" applyFill="1"/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0" fillId="0" borderId="0" xfId="1" applyFont="1" applyFill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2" fontId="11" fillId="0" borderId="0" xfId="1" applyNumberFormat="1" applyFont="1" applyFill="1" applyBorder="1" applyAlignment="1">
      <alignment horizontal="center"/>
    </xf>
    <xf numFmtId="0" fontId="0" fillId="0" borderId="0" xfId="0" applyFont="1" applyAlignment="1">
      <alignment horizontal="right"/>
    </xf>
    <xf numFmtId="164" fontId="8" fillId="0" borderId="0" xfId="1" applyNumberFormat="1" applyFont="1" applyFill="1" applyBorder="1" applyAlignment="1">
      <alignment horizontal="right"/>
    </xf>
    <xf numFmtId="0" fontId="8" fillId="0" borderId="0" xfId="0" applyFont="1" applyAlignment="1">
      <alignment horizontal="right"/>
    </xf>
    <xf numFmtId="164" fontId="7" fillId="0" borderId="0" xfId="1" applyNumberFormat="1" applyFont="1" applyFill="1" applyBorder="1" applyAlignment="1">
      <alignment horizontal="center" shrinkToFit="1"/>
    </xf>
    <xf numFmtId="0" fontId="0" fillId="0" borderId="0" xfId="0" applyFont="1" applyBorder="1"/>
    <xf numFmtId="0" fontId="0" fillId="0" borderId="0" xfId="0" applyFont="1" applyBorder="1" applyAlignment="1">
      <alignment horizontal="right"/>
    </xf>
    <xf numFmtId="165" fontId="11" fillId="0" borderId="0" xfId="1" applyNumberFormat="1" applyFont="1" applyFill="1" applyBorder="1" applyAlignment="1">
      <alignment horizontal="center" vertical="center"/>
    </xf>
    <xf numFmtId="165" fontId="11" fillId="0" borderId="0" xfId="1" quotePrefix="1" applyNumberFormat="1" applyFont="1" applyFill="1" applyBorder="1" applyAlignment="1">
      <alignment horizontal="center" vertical="center"/>
    </xf>
    <xf numFmtId="165" fontId="8" fillId="0" borderId="0" xfId="1" applyNumberFormat="1" applyFont="1" applyFill="1" applyBorder="1" applyAlignment="1">
      <alignment horizontal="right"/>
    </xf>
    <xf numFmtId="165" fontId="0" fillId="0" borderId="0" xfId="0" applyNumberFormat="1" applyFont="1" applyBorder="1"/>
    <xf numFmtId="165" fontId="13" fillId="0" borderId="0" xfId="1" applyNumberFormat="1" applyFont="1" applyFill="1" applyBorder="1" applyAlignment="1">
      <alignment horizontal="center" vertical="center"/>
    </xf>
    <xf numFmtId="165" fontId="16" fillId="0" borderId="0" xfId="1" applyNumberFormat="1" applyFont="1" applyFill="1" applyBorder="1" applyAlignment="1" applyProtection="1">
      <alignment horizontal="right" vertical="center"/>
      <protection locked="0"/>
    </xf>
    <xf numFmtId="165" fontId="0" fillId="0" borderId="0" xfId="0" applyNumberFormat="1" applyFont="1" applyBorder="1" applyAlignment="1">
      <alignment horizontal="right"/>
    </xf>
    <xf numFmtId="165" fontId="0" fillId="3" borderId="0" xfId="0" applyNumberFormat="1" applyFont="1" applyFill="1" applyBorder="1" applyAlignment="1">
      <alignment horizontal="right"/>
    </xf>
    <xf numFmtId="165" fontId="8" fillId="0" borderId="0" xfId="1" applyNumberFormat="1" applyFont="1" applyFill="1" applyBorder="1" applyAlignment="1" applyProtection="1">
      <alignment horizontal="right" vertical="center"/>
      <protection locked="0"/>
    </xf>
    <xf numFmtId="165" fontId="16" fillId="0" borderId="0" xfId="0" applyNumberFormat="1" applyFont="1" applyBorder="1" applyAlignment="1">
      <alignment horizontal="right"/>
    </xf>
    <xf numFmtId="165" fontId="11" fillId="0" borderId="0" xfId="1" quotePrefix="1" applyNumberFormat="1" applyFont="1" applyFill="1" applyBorder="1" applyAlignment="1">
      <alignment horizontal="center" vertical="center" shrinkToFit="1"/>
    </xf>
    <xf numFmtId="165" fontId="19" fillId="0" borderId="0" xfId="1" applyNumberFormat="1" applyFont="1" applyFill="1" applyBorder="1" applyAlignment="1" applyProtection="1">
      <alignment horizontal="right" vertical="center"/>
      <protection locked="0"/>
    </xf>
    <xf numFmtId="165" fontId="19" fillId="0" borderId="0" xfId="1" applyNumberFormat="1" applyFont="1" applyFill="1" applyBorder="1" applyAlignment="1">
      <alignment horizontal="right"/>
    </xf>
    <xf numFmtId="164" fontId="0" fillId="0" borderId="0" xfId="0" applyNumberFormat="1" applyFont="1" applyBorder="1" applyAlignment="1">
      <alignment horizontal="right"/>
    </xf>
    <xf numFmtId="164" fontId="0" fillId="0" borderId="0" xfId="0" applyNumberFormat="1" applyFont="1" applyAlignment="1">
      <alignment horizontal="right"/>
    </xf>
    <xf numFmtId="164" fontId="8" fillId="0" borderId="0" xfId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 shrinkToFit="1"/>
    </xf>
    <xf numFmtId="164" fontId="8" fillId="3" borderId="0" xfId="1" applyNumberFormat="1" applyFont="1" applyFill="1" applyBorder="1" applyAlignment="1">
      <alignment horizontal="center" shrinkToFit="1"/>
    </xf>
    <xf numFmtId="0" fontId="0" fillId="0" borderId="0" xfId="0" applyBorder="1"/>
    <xf numFmtId="2" fontId="8" fillId="0" borderId="0" xfId="1" applyNumberFormat="1" applyFont="1" applyFill="1" applyBorder="1" applyAlignment="1">
      <alignment horizontal="center" shrinkToFit="1"/>
    </xf>
    <xf numFmtId="2" fontId="8" fillId="3" borderId="0" xfId="1" applyNumberFormat="1" applyFont="1" applyFill="1" applyBorder="1" applyAlignment="1">
      <alignment horizontal="center" shrinkToFit="1"/>
    </xf>
    <xf numFmtId="0" fontId="1" fillId="0" borderId="0" xfId="0" applyFont="1" applyFill="1" applyAlignment="1">
      <alignment horizontal="right"/>
    </xf>
    <xf numFmtId="0" fontId="0" fillId="0" borderId="0" xfId="0" applyFont="1" applyFill="1"/>
    <xf numFmtId="164" fontId="1" fillId="0" borderId="0" xfId="0" applyNumberFormat="1" applyFont="1" applyFill="1" applyAlignment="1">
      <alignment horizontal="right"/>
    </xf>
    <xf numFmtId="0" fontId="1" fillId="0" borderId="0" xfId="0" applyFont="1" applyFill="1"/>
    <xf numFmtId="164" fontId="1" fillId="0" borderId="0" xfId="0" applyNumberFormat="1" applyFont="1" applyFill="1"/>
    <xf numFmtId="2" fontId="1" fillId="0" borderId="0" xfId="0" applyNumberFormat="1" applyFont="1" applyFill="1"/>
    <xf numFmtId="0" fontId="21" fillId="0" borderId="0" xfId="0" applyFont="1"/>
    <xf numFmtId="0" fontId="23" fillId="0" borderId="0" xfId="0" applyFont="1"/>
    <xf numFmtId="0" fontId="3" fillId="0" borderId="0" xfId="0" applyFont="1" applyFill="1" applyBorder="1"/>
    <xf numFmtId="0" fontId="3" fillId="0" borderId="4" xfId="0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25" fillId="0" borderId="9" xfId="0" applyFont="1" applyBorder="1" applyAlignment="1">
      <alignment horizontal="center" wrapText="1"/>
    </xf>
    <xf numFmtId="0" fontId="11" fillId="0" borderId="10" xfId="1" applyFont="1" applyFill="1" applyBorder="1" applyAlignment="1">
      <alignment horizontal="center" vertical="center"/>
    </xf>
    <xf numFmtId="0" fontId="11" fillId="0" borderId="11" xfId="1" applyFont="1" applyFill="1" applyBorder="1" applyAlignment="1">
      <alignment horizontal="center" vertical="center"/>
    </xf>
    <xf numFmtId="2" fontId="11" fillId="0" borderId="0" xfId="1" applyNumberFormat="1" applyFont="1" applyFill="1" applyBorder="1" applyAlignment="1">
      <alignment horizontal="center" wrapText="1"/>
    </xf>
    <xf numFmtId="165" fontId="26" fillId="0" borderId="0" xfId="1" applyNumberFormat="1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3" xfId="0" applyFont="1" applyBorder="1" applyAlignment="1">
      <alignment horizontal="center" wrapText="1"/>
    </xf>
    <xf numFmtId="2" fontId="11" fillId="0" borderId="14" xfId="1" applyNumberFormat="1" applyFont="1" applyFill="1" applyBorder="1" applyAlignment="1">
      <alignment horizontal="center"/>
    </xf>
    <xf numFmtId="0" fontId="11" fillId="0" borderId="13" xfId="1" applyFont="1" applyFill="1" applyBorder="1" applyAlignment="1">
      <alignment horizontal="center"/>
    </xf>
    <xf numFmtId="164" fontId="11" fillId="0" borderId="4" xfId="1" applyNumberFormat="1" applyFont="1" applyFill="1" applyBorder="1" applyAlignment="1">
      <alignment horizontal="center" shrinkToFit="1"/>
    </xf>
    <xf numFmtId="165" fontId="11" fillId="0" borderId="4" xfId="1" quotePrefix="1" applyNumberFormat="1" applyFont="1" applyFill="1" applyBorder="1" applyAlignment="1">
      <alignment horizontal="center"/>
    </xf>
    <xf numFmtId="165" fontId="11" fillId="0" borderId="4" xfId="1" applyNumberFormat="1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11" xfId="0" applyBorder="1"/>
    <xf numFmtId="0" fontId="3" fillId="0" borderId="11" xfId="0" applyFont="1" applyBorder="1" applyAlignment="1">
      <alignment horizontal="center"/>
    </xf>
    <xf numFmtId="166" fontId="7" fillId="0" borderId="12" xfId="1" applyNumberFormat="1" applyFont="1" applyFill="1" applyBorder="1" applyAlignment="1"/>
    <xf numFmtId="0" fontId="3" fillId="0" borderId="9" xfId="0" applyFont="1" applyBorder="1" applyAlignment="1">
      <alignment horizontal="right"/>
    </xf>
    <xf numFmtId="164" fontId="7" fillId="0" borderId="10" xfId="1" applyNumberFormat="1" applyFont="1" applyFill="1" applyBorder="1" applyAlignment="1">
      <alignment horizontal="right"/>
    </xf>
    <xf numFmtId="0" fontId="11" fillId="0" borderId="9" xfId="1" applyFont="1" applyFill="1" applyBorder="1" applyAlignment="1">
      <alignment horizontal="center"/>
    </xf>
    <xf numFmtId="164" fontId="7" fillId="0" borderId="15" xfId="1" applyNumberFormat="1" applyFont="1" applyFill="1" applyBorder="1" applyAlignment="1">
      <alignment horizontal="right"/>
    </xf>
    <xf numFmtId="165" fontId="7" fillId="0" borderId="15" xfId="1" applyNumberFormat="1" applyFont="1" applyFill="1" applyBorder="1" applyAlignment="1">
      <alignment horizontal="right"/>
    </xf>
    <xf numFmtId="165" fontId="28" fillId="0" borderId="15" xfId="1" applyNumberFormat="1" applyFont="1" applyFill="1" applyBorder="1" applyAlignment="1" applyProtection="1">
      <alignment horizontal="right" vertical="center"/>
      <protection locked="0"/>
    </xf>
    <xf numFmtId="165" fontId="7" fillId="0" borderId="15" xfId="1" applyNumberFormat="1" applyFont="1" applyFill="1" applyBorder="1" applyAlignment="1" applyProtection="1">
      <alignment horizontal="right" vertical="center"/>
      <protection locked="0"/>
    </xf>
    <xf numFmtId="165" fontId="28" fillId="0" borderId="15" xfId="0" applyNumberFormat="1" applyFont="1" applyBorder="1" applyAlignment="1">
      <alignment horizontal="right"/>
    </xf>
    <xf numFmtId="164" fontId="3" fillId="0" borderId="10" xfId="0" applyNumberFormat="1" applyFont="1" applyBorder="1" applyAlignment="1">
      <alignment horizontal="right"/>
    </xf>
    <xf numFmtId="0" fontId="3" fillId="0" borderId="11" xfId="0" applyFont="1" applyBorder="1" applyAlignment="1">
      <alignment horizontal="right"/>
    </xf>
    <xf numFmtId="164" fontId="7" fillId="0" borderId="12" xfId="1" applyNumberFormat="1" applyFont="1" applyFill="1" applyBorder="1" applyAlignment="1">
      <alignment horizontal="right"/>
    </xf>
    <xf numFmtId="0" fontId="11" fillId="0" borderId="11" xfId="1" applyFont="1" applyFill="1" applyBorder="1" applyAlignment="1">
      <alignment horizontal="center"/>
    </xf>
    <xf numFmtId="164" fontId="7" fillId="0" borderId="0" xfId="1" applyNumberFormat="1" applyFont="1" applyFill="1" applyBorder="1" applyAlignment="1">
      <alignment horizontal="right"/>
    </xf>
    <xf numFmtId="165" fontId="7" fillId="0" borderId="0" xfId="1" applyNumberFormat="1" applyFont="1" applyFill="1" applyBorder="1" applyAlignment="1">
      <alignment horizontal="right"/>
    </xf>
    <xf numFmtId="165" fontId="28" fillId="0" borderId="0" xfId="1" applyNumberFormat="1" applyFont="1" applyFill="1" applyBorder="1" applyAlignment="1" applyProtection="1">
      <alignment horizontal="right" vertical="center"/>
      <protection locked="0"/>
    </xf>
    <xf numFmtId="165" fontId="7" fillId="0" borderId="0" xfId="1" applyNumberFormat="1" applyFont="1" applyFill="1" applyBorder="1" applyAlignment="1" applyProtection="1">
      <alignment horizontal="right" vertical="center"/>
      <protection locked="0"/>
    </xf>
    <xf numFmtId="165" fontId="28" fillId="0" borderId="0" xfId="0" applyNumberFormat="1" applyFont="1" applyBorder="1" applyAlignment="1">
      <alignment horizontal="right"/>
    </xf>
    <xf numFmtId="165" fontId="29" fillId="0" borderId="0" xfId="1" applyNumberFormat="1" applyFont="1" applyFill="1" applyBorder="1" applyAlignment="1" applyProtection="1">
      <alignment horizontal="right" vertical="center"/>
      <protection locked="0"/>
    </xf>
    <xf numFmtId="164" fontId="3" fillId="0" borderId="12" xfId="0" applyNumberFormat="1" applyFont="1" applyBorder="1" applyAlignment="1">
      <alignment horizontal="right"/>
    </xf>
    <xf numFmtId="165" fontId="29" fillId="0" borderId="0" xfId="1" applyNumberFormat="1" applyFont="1" applyFill="1" applyBorder="1" applyAlignment="1">
      <alignment horizontal="right"/>
    </xf>
    <xf numFmtId="0" fontId="4" fillId="0" borderId="11" xfId="0" applyFont="1" applyFill="1" applyBorder="1"/>
    <xf numFmtId="0" fontId="4" fillId="0" borderId="12" xfId="0" applyFont="1" applyFill="1" applyBorder="1"/>
    <xf numFmtId="164" fontId="4" fillId="0" borderId="12" xfId="0" applyNumberFormat="1" applyFont="1" applyFill="1" applyBorder="1"/>
    <xf numFmtId="0" fontId="4" fillId="0" borderId="0" xfId="0" applyFont="1" applyFill="1" applyBorder="1"/>
    <xf numFmtId="0" fontId="3" fillId="0" borderId="0" xfId="0" applyFont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4" fillId="4" borderId="11" xfId="0" applyFont="1" applyFill="1" applyBorder="1" applyAlignment="1">
      <alignment horizontal="left"/>
    </xf>
    <xf numFmtId="0" fontId="4" fillId="4" borderId="12" xfId="0" applyFont="1" applyFill="1" applyBorder="1"/>
    <xf numFmtId="1" fontId="4" fillId="4" borderId="11" xfId="0" applyNumberFormat="1" applyFont="1" applyFill="1" applyBorder="1" applyAlignment="1">
      <alignment horizontal="right"/>
    </xf>
    <xf numFmtId="164" fontId="4" fillId="4" borderId="12" xfId="0" applyNumberFormat="1" applyFont="1" applyFill="1" applyBorder="1" applyAlignment="1">
      <alignment horizontal="right"/>
    </xf>
    <xf numFmtId="0" fontId="11" fillId="4" borderId="11" xfId="1" applyFont="1" applyFill="1" applyBorder="1" applyAlignment="1">
      <alignment horizontal="center"/>
    </xf>
    <xf numFmtId="164" fontId="4" fillId="4" borderId="0" xfId="0" applyNumberFormat="1" applyFont="1" applyFill="1" applyBorder="1" applyAlignment="1">
      <alignment horizontal="right"/>
    </xf>
    <xf numFmtId="165" fontId="4" fillId="4" borderId="0" xfId="0" applyNumberFormat="1" applyFont="1" applyFill="1" applyBorder="1" applyAlignment="1">
      <alignment horizontal="right"/>
    </xf>
    <xf numFmtId="0" fontId="3" fillId="0" borderId="11" xfId="0" applyFont="1" applyBorder="1"/>
    <xf numFmtId="0" fontId="3" fillId="0" borderId="12" xfId="0" applyFont="1" applyBorder="1"/>
    <xf numFmtId="164" fontId="3" fillId="0" borderId="12" xfId="0" applyNumberFormat="1" applyFont="1" applyBorder="1"/>
    <xf numFmtId="0" fontId="3" fillId="0" borderId="0" xfId="0" applyFont="1" applyBorder="1"/>
    <xf numFmtId="166" fontId="3" fillId="0" borderId="12" xfId="0" applyNumberFormat="1" applyFont="1" applyBorder="1" applyAlignment="1"/>
    <xf numFmtId="164" fontId="3" fillId="0" borderId="0" xfId="0" applyNumberFormat="1" applyFont="1" applyBorder="1"/>
    <xf numFmtId="165" fontId="3" fillId="0" borderId="0" xfId="0" applyNumberFormat="1" applyFont="1" applyBorder="1"/>
    <xf numFmtId="165" fontId="3" fillId="0" borderId="0" xfId="0" applyNumberFormat="1" applyFont="1" applyBorder="1" applyAlignment="1">
      <alignment horizontal="right"/>
    </xf>
    <xf numFmtId="164" fontId="7" fillId="0" borderId="12" xfId="0" applyNumberFormat="1" applyFont="1" applyBorder="1" applyAlignment="1">
      <alignment horizontal="right"/>
    </xf>
    <xf numFmtId="165" fontId="3" fillId="0" borderId="0" xfId="0" applyNumberFormat="1" applyFont="1" applyFill="1" applyBorder="1" applyAlignment="1">
      <alignment horizontal="right"/>
    </xf>
    <xf numFmtId="164" fontId="3" fillId="0" borderId="0" xfId="0" applyNumberFormat="1" applyFont="1" applyBorder="1" applyAlignment="1">
      <alignment horizontal="right"/>
    </xf>
    <xf numFmtId="0" fontId="3" fillId="0" borderId="11" xfId="0" applyFont="1" applyFill="1" applyBorder="1" applyAlignment="1">
      <alignment horizontal="center"/>
    </xf>
    <xf numFmtId="166" fontId="3" fillId="0" borderId="12" xfId="0" applyNumberFormat="1" applyFont="1" applyFill="1" applyBorder="1" applyAlignment="1"/>
    <xf numFmtId="0" fontId="3" fillId="0" borderId="11" xfId="0" applyFont="1" applyFill="1" applyBorder="1" applyAlignment="1">
      <alignment horizontal="right"/>
    </xf>
    <xf numFmtId="164" fontId="3" fillId="0" borderId="1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5" fontId="3" fillId="0" borderId="0" xfId="0" applyNumberFormat="1" applyFont="1" applyFill="1" applyBorder="1"/>
    <xf numFmtId="166" fontId="4" fillId="4" borderId="12" xfId="0" applyNumberFormat="1" applyFont="1" applyFill="1" applyBorder="1" applyAlignment="1"/>
    <xf numFmtId="0" fontId="4" fillId="2" borderId="11" xfId="0" applyFont="1" applyFill="1" applyBorder="1" applyAlignment="1">
      <alignment horizontal="center" wrapText="1"/>
    </xf>
    <xf numFmtId="166" fontId="4" fillId="2" borderId="12" xfId="0" applyNumberFormat="1" applyFont="1" applyFill="1" applyBorder="1" applyAlignment="1"/>
    <xf numFmtId="1" fontId="4" fillId="2" borderId="11" xfId="0" applyNumberFormat="1" applyFont="1" applyFill="1" applyBorder="1"/>
    <xf numFmtId="164" fontId="4" fillId="2" borderId="12" xfId="0" applyNumberFormat="1" applyFont="1" applyFill="1" applyBorder="1"/>
    <xf numFmtId="0" fontId="11" fillId="2" borderId="11" xfId="1" applyFont="1" applyFill="1" applyBorder="1" applyAlignment="1">
      <alignment horizontal="center"/>
    </xf>
    <xf numFmtId="164" fontId="4" fillId="2" borderId="0" xfId="0" applyNumberFormat="1" applyFont="1" applyFill="1" applyBorder="1"/>
    <xf numFmtId="165" fontId="4" fillId="2" borderId="0" xfId="0" applyNumberFormat="1" applyFont="1" applyFill="1" applyBorder="1"/>
    <xf numFmtId="0" fontId="4" fillId="0" borderId="11" xfId="0" applyFont="1" applyBorder="1" applyAlignment="1">
      <alignment horizontal="center" wrapText="1"/>
    </xf>
    <xf numFmtId="0" fontId="4" fillId="0" borderId="12" xfId="0" applyFont="1" applyBorder="1" applyAlignment="1">
      <alignment horizontal="center"/>
    </xf>
    <xf numFmtId="2" fontId="11" fillId="0" borderId="12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>
      <alignment horizontal="center" wrapText="1" shrinkToFit="1"/>
    </xf>
    <xf numFmtId="165" fontId="11" fillId="0" borderId="0" xfId="1" quotePrefix="1" applyNumberFormat="1" applyFont="1" applyFill="1" applyBorder="1" applyAlignment="1">
      <alignment horizontal="center"/>
    </xf>
    <xf numFmtId="165" fontId="11" fillId="0" borderId="0" xfId="1" applyNumberFormat="1" applyFont="1" applyFill="1" applyBorder="1" applyAlignment="1">
      <alignment horizontal="center"/>
    </xf>
    <xf numFmtId="165" fontId="11" fillId="0" borderId="1" xfId="1" applyNumberFormat="1" applyFont="1" applyFill="1" applyBorder="1" applyAlignment="1">
      <alignment horizontal="center"/>
    </xf>
    <xf numFmtId="0" fontId="4" fillId="0" borderId="16" xfId="0" applyFont="1" applyBorder="1" applyAlignment="1">
      <alignment horizontal="center"/>
    </xf>
    <xf numFmtId="166" fontId="3" fillId="0" borderId="12" xfId="0" applyNumberFormat="1" applyFont="1" applyBorder="1"/>
    <xf numFmtId="2" fontId="3" fillId="0" borderId="0" xfId="0" applyNumberFormat="1" applyFont="1" applyFill="1" applyBorder="1" applyAlignment="1">
      <alignment horizontal="right"/>
    </xf>
    <xf numFmtId="2" fontId="3" fillId="0" borderId="0" xfId="0" applyNumberFormat="1" applyFont="1" applyFill="1" applyBorder="1"/>
    <xf numFmtId="165" fontId="3" fillId="0" borderId="1" xfId="0" applyNumberFormat="1" applyFont="1" applyFill="1" applyBorder="1" applyAlignment="1">
      <alignment horizontal="right"/>
    </xf>
    <xf numFmtId="164" fontId="3" fillId="0" borderId="16" xfId="0" applyNumberFormat="1" applyFont="1" applyBorder="1"/>
    <xf numFmtId="165" fontId="3" fillId="0" borderId="1" xfId="0" applyNumberFormat="1" applyFont="1" applyFill="1" applyBorder="1"/>
    <xf numFmtId="0" fontId="3" fillId="0" borderId="12" xfId="0" applyFont="1" applyBorder="1" applyAlignment="1">
      <alignment horizontal="right"/>
    </xf>
    <xf numFmtId="0" fontId="3" fillId="0" borderId="11" xfId="0" applyFont="1" applyFill="1" applyBorder="1"/>
    <xf numFmtId="0" fontId="4" fillId="0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164" fontId="3" fillId="0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164" fontId="3" fillId="0" borderId="16" xfId="0" applyNumberFormat="1" applyFont="1" applyFill="1" applyBorder="1"/>
    <xf numFmtId="0" fontId="4" fillId="4" borderId="12" xfId="0" applyFont="1" applyFill="1" applyBorder="1" applyAlignment="1">
      <alignment horizontal="center"/>
    </xf>
    <xf numFmtId="2" fontId="4" fillId="4" borderId="0" xfId="0" applyNumberFormat="1" applyFont="1" applyFill="1" applyBorder="1" applyAlignment="1">
      <alignment horizontal="right"/>
    </xf>
    <xf numFmtId="165" fontId="4" fillId="4" borderId="1" xfId="0" applyNumberFormat="1" applyFont="1" applyFill="1" applyBorder="1" applyAlignment="1">
      <alignment horizontal="right"/>
    </xf>
    <xf numFmtId="0" fontId="3" fillId="0" borderId="12" xfId="0" applyFont="1" applyBorder="1" applyAlignment="1">
      <alignment horizontal="center"/>
    </xf>
    <xf numFmtId="0" fontId="3" fillId="0" borderId="1" xfId="0" applyFont="1" applyBorder="1"/>
    <xf numFmtId="14" fontId="3" fillId="0" borderId="12" xfId="0" applyNumberFormat="1" applyFont="1" applyBorder="1"/>
    <xf numFmtId="165" fontId="3" fillId="0" borderId="1" xfId="0" applyNumberFormat="1" applyFont="1" applyBorder="1"/>
    <xf numFmtId="0" fontId="3" fillId="0" borderId="12" xfId="0" applyFont="1" applyFill="1" applyBorder="1" applyAlignment="1">
      <alignment horizontal="right"/>
    </xf>
    <xf numFmtId="0" fontId="4" fillId="4" borderId="17" xfId="0" applyFont="1" applyFill="1" applyBorder="1" applyAlignment="1">
      <alignment horizontal="left"/>
    </xf>
    <xf numFmtId="0" fontId="4" fillId="4" borderId="18" xfId="0" applyFont="1" applyFill="1" applyBorder="1" applyAlignment="1">
      <alignment horizontal="center"/>
    </xf>
    <xf numFmtId="1" fontId="4" fillId="4" borderId="17" xfId="0" applyNumberFormat="1" applyFont="1" applyFill="1" applyBorder="1" applyAlignment="1">
      <alignment horizontal="right"/>
    </xf>
    <xf numFmtId="164" fontId="4" fillId="4" borderId="18" xfId="0" applyNumberFormat="1" applyFont="1" applyFill="1" applyBorder="1" applyAlignment="1">
      <alignment horizontal="right"/>
    </xf>
    <xf numFmtId="164" fontId="4" fillId="4" borderId="2" xfId="0" applyNumberFormat="1" applyFont="1" applyFill="1" applyBorder="1" applyAlignment="1">
      <alignment horizontal="right"/>
    </xf>
    <xf numFmtId="165" fontId="4" fillId="4" borderId="2" xfId="0" applyNumberFormat="1" applyFont="1" applyFill="1" applyBorder="1" applyAlignment="1">
      <alignment horizontal="right"/>
    </xf>
    <xf numFmtId="165" fontId="4" fillId="4" borderId="3" xfId="0" applyNumberFormat="1" applyFont="1" applyFill="1" applyBorder="1" applyAlignment="1">
      <alignment horizontal="right"/>
    </xf>
    <xf numFmtId="0" fontId="4" fillId="2" borderId="19" xfId="0" applyFont="1" applyFill="1" applyBorder="1" applyAlignment="1">
      <alignment horizontal="center" wrapText="1"/>
    </xf>
    <xf numFmtId="0" fontId="4" fillId="2" borderId="20" xfId="0" applyFont="1" applyFill="1" applyBorder="1" applyAlignment="1">
      <alignment horizontal="right"/>
    </xf>
    <xf numFmtId="1" fontId="4" fillId="2" borderId="13" xfId="0" applyNumberFormat="1" applyFont="1" applyFill="1" applyBorder="1" applyAlignment="1">
      <alignment horizontal="right"/>
    </xf>
    <xf numFmtId="164" fontId="4" fillId="2" borderId="21" xfId="0" applyNumberFormat="1" applyFont="1" applyFill="1" applyBorder="1" applyAlignment="1">
      <alignment horizontal="right"/>
    </xf>
    <xf numFmtId="164" fontId="4" fillId="2" borderId="13" xfId="0" applyNumberFormat="1" applyFont="1" applyFill="1" applyBorder="1" applyAlignment="1">
      <alignment horizontal="right"/>
    </xf>
    <xf numFmtId="164" fontId="4" fillId="2" borderId="5" xfId="0" applyNumberFormat="1" applyFont="1" applyFill="1" applyBorder="1" applyAlignment="1">
      <alignment horizontal="right"/>
    </xf>
    <xf numFmtId="165" fontId="4" fillId="2" borderId="5" xfId="0" applyNumberFormat="1" applyFont="1" applyFill="1" applyBorder="1" applyAlignment="1">
      <alignment horizontal="right"/>
    </xf>
    <xf numFmtId="164" fontId="4" fillId="2" borderId="22" xfId="0" applyNumberFormat="1" applyFont="1" applyFill="1" applyBorder="1" applyAlignment="1">
      <alignment horizontal="right"/>
    </xf>
    <xf numFmtId="0" fontId="3" fillId="0" borderId="15" xfId="0" applyFont="1" applyBorder="1"/>
    <xf numFmtId="164" fontId="3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center"/>
    </xf>
    <xf numFmtId="0" fontId="31" fillId="0" borderId="0" xfId="0" applyFont="1" applyFill="1" applyAlignment="1">
      <alignment horizontal="right"/>
    </xf>
    <xf numFmtId="0" fontId="31" fillId="0" borderId="0" xfId="0" applyFont="1" applyFill="1" applyAlignment="1">
      <alignment horizontal="center"/>
    </xf>
    <xf numFmtId="0" fontId="31" fillId="0" borderId="0" xfId="0" applyFont="1" applyFill="1" applyAlignment="1">
      <alignment horizontal="left" vertical="top" wrapText="1"/>
    </xf>
    <xf numFmtId="0" fontId="31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quotePrefix="1" applyFont="1"/>
    <xf numFmtId="0" fontId="29" fillId="0" borderId="0" xfId="1" applyFont="1"/>
    <xf numFmtId="0" fontId="28" fillId="0" borderId="0" xfId="0" applyFont="1"/>
    <xf numFmtId="0" fontId="4" fillId="4" borderId="11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165" fontId="4" fillId="2" borderId="1" xfId="0" applyNumberFormat="1" applyFont="1" applyFill="1" applyBorder="1"/>
    <xf numFmtId="0" fontId="0" fillId="0" borderId="1" xfId="0" applyBorder="1"/>
    <xf numFmtId="165" fontId="7" fillId="0" borderId="0" xfId="0" applyNumberFormat="1" applyFont="1" applyBorder="1" applyAlignment="1">
      <alignment horizontal="right"/>
    </xf>
    <xf numFmtId="165" fontId="7" fillId="0" borderId="1" xfId="1" applyNumberFormat="1" applyFont="1" applyFill="1" applyBorder="1" applyAlignment="1">
      <alignment horizontal="right"/>
    </xf>
    <xf numFmtId="0" fontId="3" fillId="0" borderId="16" xfId="0" applyFont="1" applyBorder="1" applyAlignment="1">
      <alignment horizontal="right"/>
    </xf>
    <xf numFmtId="0" fontId="4" fillId="0" borderId="1" xfId="0" applyFont="1" applyFill="1" applyBorder="1"/>
    <xf numFmtId="164" fontId="3" fillId="0" borderId="23" xfId="0" applyNumberFormat="1" applyFont="1" applyBorder="1" applyAlignment="1">
      <alignment horizontal="right"/>
    </xf>
    <xf numFmtId="165" fontId="7" fillId="0" borderId="15" xfId="0" applyNumberFormat="1" applyFont="1" applyBorder="1" applyAlignment="1">
      <alignment horizontal="right"/>
    </xf>
    <xf numFmtId="0" fontId="4" fillId="0" borderId="21" xfId="0" applyFont="1" applyBorder="1" applyAlignment="1">
      <alignment horizontal="center"/>
    </xf>
    <xf numFmtId="0" fontId="25" fillId="0" borderId="10" xfId="0" applyFont="1" applyBorder="1" applyAlignment="1">
      <alignment horizontal="center" wrapText="1"/>
    </xf>
    <xf numFmtId="165" fontId="11" fillId="0" borderId="24" xfId="1" quotePrefix="1" applyNumberFormat="1" applyFont="1" applyFill="1" applyBorder="1" applyAlignment="1">
      <alignment horizontal="center"/>
    </xf>
    <xf numFmtId="0" fontId="11" fillId="0" borderId="10" xfId="1" applyFont="1" applyFill="1" applyBorder="1" applyAlignment="1">
      <alignment horizontal="center"/>
    </xf>
    <xf numFmtId="0" fontId="9" fillId="0" borderId="9" xfId="0" applyFont="1" applyBorder="1" applyAlignment="1">
      <alignment horizontal="center" wrapText="1"/>
    </xf>
    <xf numFmtId="0" fontId="25" fillId="0" borderId="1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0" fontId="8" fillId="0" borderId="0" xfId="1" applyNumberFormat="1" applyFont="1" applyFill="1" applyAlignment="1">
      <alignment horizontal="center"/>
    </xf>
    <xf numFmtId="0" fontId="1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1" applyFont="1" applyFill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68" fontId="7" fillId="0" borderId="0" xfId="1" applyNumberFormat="1" applyFont="1" applyFill="1" applyAlignment="1">
      <alignment horizontal="center" vertical="center"/>
    </xf>
    <xf numFmtId="168" fontId="7" fillId="0" borderId="0" xfId="1" applyNumberFormat="1" applyFont="1" applyFill="1" applyAlignment="1"/>
    <xf numFmtId="168" fontId="4" fillId="0" borderId="0" xfId="0" applyNumberFormat="1" applyFont="1" applyFill="1"/>
    <xf numFmtId="168" fontId="3" fillId="0" borderId="0" xfId="0" applyNumberFormat="1" applyFont="1"/>
    <xf numFmtId="168" fontId="3" fillId="0" borderId="0" xfId="0" applyNumberFormat="1" applyFont="1" applyAlignment="1">
      <alignment horizontal="center" vertical="center"/>
    </xf>
    <xf numFmtId="168" fontId="5" fillId="0" borderId="0" xfId="0" applyNumberFormat="1" applyFont="1"/>
    <xf numFmtId="168" fontId="3" fillId="0" borderId="0" xfId="0" applyNumberFormat="1" applyFont="1" applyFill="1" applyAlignment="1">
      <alignment horizontal="center"/>
    </xf>
    <xf numFmtId="164" fontId="33" fillId="0" borderId="12" xfId="0" applyNumberFormat="1" applyFont="1" applyBorder="1" applyAlignment="1">
      <alignment horizontal="right"/>
    </xf>
    <xf numFmtId="164" fontId="33" fillId="0" borderId="16" xfId="0" applyNumberFormat="1" applyFont="1" applyBorder="1"/>
    <xf numFmtId="0" fontId="33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C6FA86"/>
      <color rgb="FFD5FB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983789247770014E-2"/>
          <c:y val="2.2200165078965526E-2"/>
          <c:w val="0.82395230525815333"/>
          <c:h val="0.733480105505609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'Plot data'!#REF!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numRef>
              <c:f>'Plot data'!$C$34:$C$66</c:f>
              <c:numCache>
                <c:formatCode>General</c:formatCode>
                <c:ptCount val="31"/>
                <c:pt idx="2">
                  <c:v>3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7">
                  <c:v>3</c:v>
                </c:pt>
                <c:pt idx="8">
                  <c:v>2</c:v>
                </c:pt>
                <c:pt idx="9">
                  <c:v>6</c:v>
                </c:pt>
                <c:pt idx="10">
                  <c:v>8</c:v>
                </c:pt>
                <c:pt idx="12">
                  <c:v>3</c:v>
                </c:pt>
                <c:pt idx="13">
                  <c:v>2</c:v>
                </c:pt>
                <c:pt idx="14">
                  <c:v>6</c:v>
                </c:pt>
                <c:pt idx="15">
                  <c:v>8</c:v>
                </c:pt>
                <c:pt idx="17">
                  <c:v>3</c:v>
                </c:pt>
                <c:pt idx="18">
                  <c:v>2</c:v>
                </c:pt>
                <c:pt idx="19">
                  <c:v>6</c:v>
                </c:pt>
                <c:pt idx="20">
                  <c:v>8</c:v>
                </c:pt>
                <c:pt idx="22">
                  <c:v>3</c:v>
                </c:pt>
                <c:pt idx="23">
                  <c:v>2</c:v>
                </c:pt>
                <c:pt idx="24">
                  <c:v>6</c:v>
                </c:pt>
                <c:pt idx="25">
                  <c:v>8</c:v>
                </c:pt>
                <c:pt idx="27">
                  <c:v>3</c:v>
                </c:pt>
                <c:pt idx="28">
                  <c:v>2</c:v>
                </c:pt>
                <c:pt idx="29">
                  <c:v>6</c:v>
                </c:pt>
                <c:pt idx="30">
                  <c:v>8</c:v>
                </c:pt>
              </c:numCache>
            </c:numRef>
          </c:cat>
          <c:val>
            <c:numRef>
              <c:f>'Plot data'!$J$34:$J$66</c:f>
              <c:numCache>
                <c:formatCode>General</c:formatCode>
                <c:ptCount val="31"/>
                <c:pt idx="2">
                  <c:v>3.3599999999999998E-2</c:v>
                </c:pt>
                <c:pt idx="3">
                  <c:v>2.2499999999999999E-2</c:v>
                </c:pt>
                <c:pt idx="4">
                  <c:v>2.5700000000000001E-2</c:v>
                </c:pt>
                <c:pt idx="5">
                  <c:v>8.5099999999999995E-2</c:v>
                </c:pt>
                <c:pt idx="7">
                  <c:v>2.7400000000000001E-2</c:v>
                </c:pt>
                <c:pt idx="8">
                  <c:v>3.09E-2</c:v>
                </c:pt>
                <c:pt idx="9">
                  <c:v>2.6499999999999999E-2</c:v>
                </c:pt>
                <c:pt idx="10">
                  <c:v>6.6000000000000003E-2</c:v>
                </c:pt>
                <c:pt idx="12">
                  <c:v>1.54E-2</c:v>
                </c:pt>
                <c:pt idx="13">
                  <c:v>8.0000000000000002E-3</c:v>
                </c:pt>
                <c:pt idx="14">
                  <c:v>1.6899999999999998E-2</c:v>
                </c:pt>
                <c:pt idx="15">
                  <c:v>0.188</c:v>
                </c:pt>
                <c:pt idx="17">
                  <c:v>5.2999999999999999E-2</c:v>
                </c:pt>
                <c:pt idx="18">
                  <c:v>6.2899999999999998E-2</c:v>
                </c:pt>
                <c:pt idx="19">
                  <c:v>4.7E-2</c:v>
                </c:pt>
                <c:pt idx="20">
                  <c:v>0.154</c:v>
                </c:pt>
                <c:pt idx="22">
                  <c:v>5.5599999999999997E-2</c:v>
                </c:pt>
                <c:pt idx="23">
                  <c:v>2.58E-2</c:v>
                </c:pt>
                <c:pt idx="24">
                  <c:v>3.3099999999999997E-2</c:v>
                </c:pt>
                <c:pt idx="25">
                  <c:v>0.17100000000000001</c:v>
                </c:pt>
                <c:pt idx="27">
                  <c:v>5.6800000000000003E-2</c:v>
                </c:pt>
                <c:pt idx="28">
                  <c:v>3.0599999999999999E-2</c:v>
                </c:pt>
                <c:pt idx="29">
                  <c:v>1.78E-2</c:v>
                </c:pt>
                <c:pt idx="30">
                  <c:v>0.13300000000000001</c:v>
                </c:pt>
              </c:numCache>
            </c:numRef>
          </c:val>
        </c:ser>
        <c:ser>
          <c:idx val="1"/>
          <c:order val="1"/>
          <c:tx>
            <c:strRef>
              <c:f>'Plot data'!$M$6</c:f>
              <c:strCache>
                <c:ptCount val="1"/>
                <c:pt idx="0">
                  <c:v>Organic-Nitrogen</c:v>
                </c:pt>
              </c:strCache>
            </c:strRef>
          </c:tx>
          <c:spPr>
            <a:solidFill>
              <a:srgbClr val="C6FA86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'Plot data'!$C$34:$C$66</c:f>
              <c:numCache>
                <c:formatCode>General</c:formatCode>
                <c:ptCount val="31"/>
                <c:pt idx="2">
                  <c:v>3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7">
                  <c:v>3</c:v>
                </c:pt>
                <c:pt idx="8">
                  <c:v>2</c:v>
                </c:pt>
                <c:pt idx="9">
                  <c:v>6</c:v>
                </c:pt>
                <c:pt idx="10">
                  <c:v>8</c:v>
                </c:pt>
                <c:pt idx="12">
                  <c:v>3</c:v>
                </c:pt>
                <c:pt idx="13">
                  <c:v>2</c:v>
                </c:pt>
                <c:pt idx="14">
                  <c:v>6</c:v>
                </c:pt>
                <c:pt idx="15">
                  <c:v>8</c:v>
                </c:pt>
                <c:pt idx="17">
                  <c:v>3</c:v>
                </c:pt>
                <c:pt idx="18">
                  <c:v>2</c:v>
                </c:pt>
                <c:pt idx="19">
                  <c:v>6</c:v>
                </c:pt>
                <c:pt idx="20">
                  <c:v>8</c:v>
                </c:pt>
                <c:pt idx="22">
                  <c:v>3</c:v>
                </c:pt>
                <c:pt idx="23">
                  <c:v>2</c:v>
                </c:pt>
                <c:pt idx="24">
                  <c:v>6</c:v>
                </c:pt>
                <c:pt idx="25">
                  <c:v>8</c:v>
                </c:pt>
                <c:pt idx="27">
                  <c:v>3</c:v>
                </c:pt>
                <c:pt idx="28">
                  <c:v>2</c:v>
                </c:pt>
                <c:pt idx="29">
                  <c:v>6</c:v>
                </c:pt>
                <c:pt idx="30">
                  <c:v>8</c:v>
                </c:pt>
              </c:numCache>
            </c:numRef>
          </c:cat>
          <c:val>
            <c:numRef>
              <c:f>'Plot data'!$M$34:$M$66</c:f>
              <c:numCache>
                <c:formatCode>General</c:formatCode>
                <c:ptCount val="31"/>
                <c:pt idx="2">
                  <c:v>0.47034999999999999</c:v>
                </c:pt>
                <c:pt idx="3">
                  <c:v>0.4</c:v>
                </c:pt>
                <c:pt idx="4">
                  <c:v>0.51800000000000002</c:v>
                </c:pt>
                <c:pt idx="5">
                  <c:v>1.1625999999999999</c:v>
                </c:pt>
                <c:pt idx="7">
                  <c:v>0.49409999999999998</c:v>
                </c:pt>
                <c:pt idx="8">
                  <c:v>0.48249999999999998</c:v>
                </c:pt>
                <c:pt idx="9">
                  <c:v>0.58699999999999997</c:v>
                </c:pt>
                <c:pt idx="10">
                  <c:v>1.3050000000000002</c:v>
                </c:pt>
                <c:pt idx="12">
                  <c:v>0.255</c:v>
                </c:pt>
                <c:pt idx="13">
                  <c:v>0.19999999999999998</c:v>
                </c:pt>
                <c:pt idx="14">
                  <c:v>0.49399999999999999</c:v>
                </c:pt>
                <c:pt idx="15">
                  <c:v>1.2050000000000001</c:v>
                </c:pt>
                <c:pt idx="17">
                  <c:v>0.63500000000000001</c:v>
                </c:pt>
                <c:pt idx="18">
                  <c:v>0.76200000000000001</c:v>
                </c:pt>
                <c:pt idx="19">
                  <c:v>0.81899999999999995</c:v>
                </c:pt>
                <c:pt idx="20">
                  <c:v>1.554</c:v>
                </c:pt>
                <c:pt idx="22">
                  <c:v>0.46109999999999995</c:v>
                </c:pt>
                <c:pt idx="23">
                  <c:v>0.34799999999999998</c:v>
                </c:pt>
                <c:pt idx="24">
                  <c:v>0.58199999999999996</c:v>
                </c:pt>
                <c:pt idx="25">
                  <c:v>1.444</c:v>
                </c:pt>
                <c:pt idx="27">
                  <c:v>0.59189999999999998</c:v>
                </c:pt>
                <c:pt idx="28">
                  <c:v>0.36399999999999999</c:v>
                </c:pt>
                <c:pt idx="29">
                  <c:v>0.42299999999999999</c:v>
                </c:pt>
                <c:pt idx="30">
                  <c:v>1.3782999999999999</c:v>
                </c:pt>
              </c:numCache>
            </c:numRef>
          </c:val>
        </c:ser>
        <c:ser>
          <c:idx val="2"/>
          <c:order val="2"/>
          <c:tx>
            <c:strRef>
              <c:f>'Plot data'!#REF!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'Plot data'!$C$34:$C$66</c:f>
              <c:numCache>
                <c:formatCode>General</c:formatCode>
                <c:ptCount val="31"/>
                <c:pt idx="2">
                  <c:v>3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7">
                  <c:v>3</c:v>
                </c:pt>
                <c:pt idx="8">
                  <c:v>2</c:v>
                </c:pt>
                <c:pt idx="9">
                  <c:v>6</c:v>
                </c:pt>
                <c:pt idx="10">
                  <c:v>8</c:v>
                </c:pt>
                <c:pt idx="12">
                  <c:v>3</c:v>
                </c:pt>
                <c:pt idx="13">
                  <c:v>2</c:v>
                </c:pt>
                <c:pt idx="14">
                  <c:v>6</c:v>
                </c:pt>
                <c:pt idx="15">
                  <c:v>8</c:v>
                </c:pt>
                <c:pt idx="17">
                  <c:v>3</c:v>
                </c:pt>
                <c:pt idx="18">
                  <c:v>2</c:v>
                </c:pt>
                <c:pt idx="19">
                  <c:v>6</c:v>
                </c:pt>
                <c:pt idx="20">
                  <c:v>8</c:v>
                </c:pt>
                <c:pt idx="22">
                  <c:v>3</c:v>
                </c:pt>
                <c:pt idx="23">
                  <c:v>2</c:v>
                </c:pt>
                <c:pt idx="24">
                  <c:v>6</c:v>
                </c:pt>
                <c:pt idx="25">
                  <c:v>8</c:v>
                </c:pt>
                <c:pt idx="27">
                  <c:v>3</c:v>
                </c:pt>
                <c:pt idx="28">
                  <c:v>2</c:v>
                </c:pt>
                <c:pt idx="29">
                  <c:v>6</c:v>
                </c:pt>
                <c:pt idx="30">
                  <c:v>8</c:v>
                </c:pt>
              </c:numCache>
            </c:numRef>
          </c:cat>
          <c:val>
            <c:numRef>
              <c:f>'Plot data'!$O$34:$O$66</c:f>
              <c:numCache>
                <c:formatCode>General</c:formatCode>
                <c:ptCount val="31"/>
                <c:pt idx="2">
                  <c:v>0.46400000000000002</c:v>
                </c:pt>
                <c:pt idx="3">
                  <c:v>0.40799999999999997</c:v>
                </c:pt>
                <c:pt idx="4">
                  <c:v>0.48299999999999998</c:v>
                </c:pt>
                <c:pt idx="5">
                  <c:v>1.17</c:v>
                </c:pt>
                <c:pt idx="7">
                  <c:v>0.495</c:v>
                </c:pt>
                <c:pt idx="8">
                  <c:v>0.5</c:v>
                </c:pt>
                <c:pt idx="9">
                  <c:v>0.56200000000000006</c:v>
                </c:pt>
                <c:pt idx="10">
                  <c:v>1.407</c:v>
                </c:pt>
                <c:pt idx="12">
                  <c:v>0.27500000000000002</c:v>
                </c:pt>
                <c:pt idx="13">
                  <c:v>0.42699999999999999</c:v>
                </c:pt>
                <c:pt idx="14">
                  <c:v>0.50800000000000001</c:v>
                </c:pt>
                <c:pt idx="15">
                  <c:v>1.41</c:v>
                </c:pt>
                <c:pt idx="17">
                  <c:v>0.72599999999999998</c:v>
                </c:pt>
                <c:pt idx="18">
                  <c:v>0.85399999999999998</c:v>
                </c:pt>
                <c:pt idx="19">
                  <c:v>0.86299999999999999</c:v>
                </c:pt>
                <c:pt idx="20">
                  <c:v>1.86</c:v>
                </c:pt>
                <c:pt idx="22">
                  <c:v>0.47699999999999998</c:v>
                </c:pt>
                <c:pt idx="23">
                  <c:v>0.52100000000000002</c:v>
                </c:pt>
                <c:pt idx="24">
                  <c:v>0.59799999999999998</c:v>
                </c:pt>
                <c:pt idx="25">
                  <c:v>1.47</c:v>
                </c:pt>
                <c:pt idx="27">
                  <c:v>0.624</c:v>
                </c:pt>
                <c:pt idx="28">
                  <c:v>0.46</c:v>
                </c:pt>
                <c:pt idx="29">
                  <c:v>0.44500000000000001</c:v>
                </c:pt>
                <c:pt idx="30">
                  <c:v>1.41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0"/>
        <c:overlap val="7"/>
        <c:axId val="457537488"/>
        <c:axId val="457537880"/>
      </c:barChart>
      <c:catAx>
        <c:axId val="45753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>
                    <a:latin typeface="Univers 67 Condensed" pitchFamily="50" charset="0"/>
                  </a:rPr>
                  <a:t>Jun-2013                              Jul-2013                               Oct-2013                                        Feb-2014                             Apr-2014                           Sep-Oct-2014</a:t>
                </a:r>
              </a:p>
            </c:rich>
          </c:tx>
          <c:layout>
            <c:manualLayout>
              <c:xMode val="edge"/>
              <c:yMode val="edge"/>
              <c:x val="0.13250225155741369"/>
              <c:y val="0.808523337824218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nivers 57 Condensed" pitchFamily="50" charset="0"/>
                <a:ea typeface="+mn-ea"/>
                <a:cs typeface="+mn-cs"/>
              </a:defRPr>
            </a:pPr>
            <a:endParaRPr lang="en-US"/>
          </a:p>
        </c:txPr>
        <c:crossAx val="457537880"/>
        <c:crosses val="autoZero"/>
        <c:auto val="1"/>
        <c:lblAlgn val="ctr"/>
        <c:lblOffset val="100"/>
        <c:noMultiLvlLbl val="0"/>
      </c:catAx>
      <c:valAx>
        <c:axId val="45753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Univers 57 Condensed" pitchFamily="50" charset="0"/>
                    <a:ea typeface="+mn-ea"/>
                    <a:cs typeface="+mn-cs"/>
                  </a:defRPr>
                </a:pPr>
                <a:r>
                  <a:rPr lang="en-US" sz="900">
                    <a:latin typeface="Univers 57 Condensed" pitchFamily="50" charset="0"/>
                  </a:rPr>
                  <a:t>Concentration, in milligrams per liter</a:t>
                </a:r>
              </a:p>
            </c:rich>
          </c:tx>
          <c:layout>
            <c:manualLayout>
              <c:xMode val="edge"/>
              <c:yMode val="edge"/>
              <c:x val="3.7767598693843066E-2"/>
              <c:y val="0.184284889299520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Univers 57 Condensed" pitchFamily="50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nivers 57 Condensed" pitchFamily="50" charset="0"/>
                <a:ea typeface="+mn-ea"/>
                <a:cs typeface="+mn-cs"/>
              </a:defRPr>
            </a:pPr>
            <a:endParaRPr lang="en-US"/>
          </a:p>
        </c:txPr>
        <c:crossAx val="45753748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35093394907155956"/>
          <c:y val="0.8932876799490973"/>
          <c:w val="0.36870246568144982"/>
          <c:h val="3.40610832736817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Univers 67 Condensed" pitchFamily="50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3382576"/>
        <c:axId val="453382968"/>
      </c:barChart>
      <c:catAx>
        <c:axId val="45338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82968"/>
        <c:crosses val="autoZero"/>
        <c:auto val="1"/>
        <c:lblAlgn val="ctr"/>
        <c:lblOffset val="100"/>
        <c:noMultiLvlLbl val="0"/>
      </c:catAx>
      <c:valAx>
        <c:axId val="45338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8257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221546276134677E-2"/>
          <c:y val="8.14170809887729E-2"/>
          <c:w val="0.90050473388950503"/>
          <c:h val="0.681348634659941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'Plot data'!#REF!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('Plot data'!$C$10:$C$18,'Plot data'!$C$20:$C$33)</c:f>
              <c:numCache>
                <c:formatCode>General</c:formatCode>
                <c:ptCount val="23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8</c:v>
                </c:pt>
                <c:pt idx="5">
                  <c:v>3</c:v>
                </c:pt>
                <c:pt idx="6">
                  <c:v>2</c:v>
                </c:pt>
                <c:pt idx="7">
                  <c:v>6</c:v>
                </c:pt>
                <c:pt idx="8">
                  <c:v>8</c:v>
                </c:pt>
                <c:pt idx="9">
                  <c:v>3</c:v>
                </c:pt>
                <c:pt idx="10">
                  <c:v>2</c:v>
                </c:pt>
                <c:pt idx="11">
                  <c:v>6</c:v>
                </c:pt>
                <c:pt idx="12">
                  <c:v>8</c:v>
                </c:pt>
                <c:pt idx="14">
                  <c:v>3</c:v>
                </c:pt>
                <c:pt idx="15">
                  <c:v>2</c:v>
                </c:pt>
                <c:pt idx="16">
                  <c:v>6</c:v>
                </c:pt>
                <c:pt idx="17">
                  <c:v>8</c:v>
                </c:pt>
                <c:pt idx="19">
                  <c:v>3</c:v>
                </c:pt>
                <c:pt idx="20">
                  <c:v>2</c:v>
                </c:pt>
                <c:pt idx="21">
                  <c:v>6</c:v>
                </c:pt>
                <c:pt idx="22">
                  <c:v>8</c:v>
                </c:pt>
              </c:numCache>
            </c:numRef>
          </c:cat>
          <c:val>
            <c:numRef>
              <c:f>('Plot data'!$J$10:$J$18,'Plot data'!$J$20:$J$33)</c:f>
              <c:numCache>
                <c:formatCode>0.000</c:formatCode>
                <c:ptCount val="23"/>
                <c:pt idx="0">
                  <c:v>2.9000000000000001E-2</c:v>
                </c:pt>
                <c:pt idx="1">
                  <c:v>3.5999999999999997E-2</c:v>
                </c:pt>
                <c:pt idx="2">
                  <c:v>2.5999999999999999E-2</c:v>
                </c:pt>
                <c:pt idx="3">
                  <c:v>3.7999999999999999E-2</c:v>
                </c:pt>
                <c:pt idx="5">
                  <c:v>5.2999999999999999E-2</c:v>
                </c:pt>
                <c:pt idx="6">
                  <c:v>5.2600000000000001E-2</c:v>
                </c:pt>
                <c:pt idx="7">
                  <c:v>4.9000000000000002E-2</c:v>
                </c:pt>
                <c:pt idx="8">
                  <c:v>5.5E-2</c:v>
                </c:pt>
                <c:pt idx="9">
                  <c:v>2.5999999999999999E-2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7.4999999999999997E-2</c:v>
                </c:pt>
                <c:pt idx="14">
                  <c:v>3.9600000000000003E-2</c:v>
                </c:pt>
                <c:pt idx="15">
                  <c:v>1.37E-2</c:v>
                </c:pt>
                <c:pt idx="16">
                  <c:v>4.2500000000000003E-2</c:v>
                </c:pt>
                <c:pt idx="17">
                  <c:v>8.6599999999999996E-2</c:v>
                </c:pt>
                <c:pt idx="19">
                  <c:v>3.9100000000000003E-2</c:v>
                </c:pt>
                <c:pt idx="20">
                  <c:v>3.7400000000000003E-2</c:v>
                </c:pt>
                <c:pt idx="21">
                  <c:v>5.0799999999999998E-2</c:v>
                </c:pt>
                <c:pt idx="22">
                  <c:v>8.14E-2</c:v>
                </c:pt>
              </c:numCache>
            </c:numRef>
          </c:val>
        </c:ser>
        <c:ser>
          <c:idx val="1"/>
          <c:order val="1"/>
          <c:tx>
            <c:strRef>
              <c:f>'Plot data'!$M$6</c:f>
              <c:strCache>
                <c:ptCount val="1"/>
                <c:pt idx="0">
                  <c:v>Organic-Nitrogen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('Plot data'!$C$10:$C$18,'Plot data'!$C$20:$C$33)</c:f>
              <c:numCache>
                <c:formatCode>General</c:formatCode>
                <c:ptCount val="23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8</c:v>
                </c:pt>
                <c:pt idx="5">
                  <c:v>3</c:v>
                </c:pt>
                <c:pt idx="6">
                  <c:v>2</c:v>
                </c:pt>
                <c:pt idx="7">
                  <c:v>6</c:v>
                </c:pt>
                <c:pt idx="8">
                  <c:v>8</c:v>
                </c:pt>
                <c:pt idx="9">
                  <c:v>3</c:v>
                </c:pt>
                <c:pt idx="10">
                  <c:v>2</c:v>
                </c:pt>
                <c:pt idx="11">
                  <c:v>6</c:v>
                </c:pt>
                <c:pt idx="12">
                  <c:v>8</c:v>
                </c:pt>
                <c:pt idx="14">
                  <c:v>3</c:v>
                </c:pt>
                <c:pt idx="15">
                  <c:v>2</c:v>
                </c:pt>
                <c:pt idx="16">
                  <c:v>6</c:v>
                </c:pt>
                <c:pt idx="17">
                  <c:v>8</c:v>
                </c:pt>
                <c:pt idx="19">
                  <c:v>3</c:v>
                </c:pt>
                <c:pt idx="20">
                  <c:v>2</c:v>
                </c:pt>
                <c:pt idx="21">
                  <c:v>6</c:v>
                </c:pt>
                <c:pt idx="22">
                  <c:v>8</c:v>
                </c:pt>
              </c:numCache>
            </c:numRef>
          </c:cat>
          <c:val>
            <c:numRef>
              <c:f>('Plot data'!$M$10:$M$18,'Plot data'!$M$20:$M$33)</c:f>
              <c:numCache>
                <c:formatCode>0.000</c:formatCode>
                <c:ptCount val="23"/>
                <c:pt idx="0">
                  <c:v>0.91600000000000015</c:v>
                </c:pt>
                <c:pt idx="1">
                  <c:v>0.97250000000000003</c:v>
                </c:pt>
                <c:pt idx="2">
                  <c:v>0.62550000000000006</c:v>
                </c:pt>
                <c:pt idx="3">
                  <c:v>0.65050000000000008</c:v>
                </c:pt>
                <c:pt idx="5">
                  <c:v>0.32100000000000001</c:v>
                </c:pt>
                <c:pt idx="6">
                  <c:v>0.53750000000000009</c:v>
                </c:pt>
                <c:pt idx="7">
                  <c:v>0.60850000000000004</c:v>
                </c:pt>
                <c:pt idx="8">
                  <c:v>0.9325</c:v>
                </c:pt>
                <c:pt idx="14">
                  <c:v>0.39149999999999996</c:v>
                </c:pt>
                <c:pt idx="15">
                  <c:v>0.26300000000000001</c:v>
                </c:pt>
                <c:pt idx="16">
                  <c:v>0.67579999999999996</c:v>
                </c:pt>
                <c:pt idx="17">
                  <c:v>1.2958000000000001</c:v>
                </c:pt>
                <c:pt idx="19">
                  <c:v>0.32619999999999999</c:v>
                </c:pt>
                <c:pt idx="20">
                  <c:v>0.34620000000000001</c:v>
                </c:pt>
                <c:pt idx="21">
                  <c:v>0.61109999999999998</c:v>
                </c:pt>
                <c:pt idx="22">
                  <c:v>1.0695000000000001</c:v>
                </c:pt>
              </c:numCache>
            </c:numRef>
          </c:val>
        </c:ser>
        <c:ser>
          <c:idx val="2"/>
          <c:order val="2"/>
          <c:tx>
            <c:strRef>
              <c:f>'Plot data'!#REF!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('Plot data'!$C$10:$C$18,'Plot data'!$C$20:$C$33)</c:f>
              <c:numCache>
                <c:formatCode>General</c:formatCode>
                <c:ptCount val="23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8</c:v>
                </c:pt>
                <c:pt idx="5">
                  <c:v>3</c:v>
                </c:pt>
                <c:pt idx="6">
                  <c:v>2</c:v>
                </c:pt>
                <c:pt idx="7">
                  <c:v>6</c:v>
                </c:pt>
                <c:pt idx="8">
                  <c:v>8</c:v>
                </c:pt>
                <c:pt idx="9">
                  <c:v>3</c:v>
                </c:pt>
                <c:pt idx="10">
                  <c:v>2</c:v>
                </c:pt>
                <c:pt idx="11">
                  <c:v>6</c:v>
                </c:pt>
                <c:pt idx="12">
                  <c:v>8</c:v>
                </c:pt>
                <c:pt idx="14">
                  <c:v>3</c:v>
                </c:pt>
                <c:pt idx="15">
                  <c:v>2</c:v>
                </c:pt>
                <c:pt idx="16">
                  <c:v>6</c:v>
                </c:pt>
                <c:pt idx="17">
                  <c:v>8</c:v>
                </c:pt>
                <c:pt idx="19">
                  <c:v>3</c:v>
                </c:pt>
                <c:pt idx="20">
                  <c:v>2</c:v>
                </c:pt>
                <c:pt idx="21">
                  <c:v>6</c:v>
                </c:pt>
                <c:pt idx="22">
                  <c:v>8</c:v>
                </c:pt>
              </c:numCache>
            </c:numRef>
          </c:cat>
          <c:val>
            <c:numRef>
              <c:f>('Plot data'!$O$10:$O$18,'Plot data'!$O$20:$O$33)</c:f>
              <c:numCache>
                <c:formatCode>0.000</c:formatCode>
                <c:ptCount val="23"/>
                <c:pt idx="0">
                  <c:v>0.92300000000000004</c:v>
                </c:pt>
                <c:pt idx="1">
                  <c:v>0.995</c:v>
                </c:pt>
                <c:pt idx="2">
                  <c:v>0.64900000000000002</c:v>
                </c:pt>
                <c:pt idx="3">
                  <c:v>0.66400000000000003</c:v>
                </c:pt>
                <c:pt idx="5">
                  <c:v>0.33800000000000002</c:v>
                </c:pt>
                <c:pt idx="6">
                  <c:v>0.54300000000000004</c:v>
                </c:pt>
                <c:pt idx="7">
                  <c:v>0.61399999999999999</c:v>
                </c:pt>
                <c:pt idx="8">
                  <c:v>0.93799999999999994</c:v>
                </c:pt>
                <c:pt idx="9">
                  <c:v>0.38800000000000001</c:v>
                </c:pt>
                <c:pt idx="10">
                  <c:v>0.48299999999999998</c:v>
                </c:pt>
                <c:pt idx="11">
                  <c:v>0.71899999999999997</c:v>
                </c:pt>
                <c:pt idx="12">
                  <c:v>1.05</c:v>
                </c:pt>
                <c:pt idx="14">
                  <c:v>0.61399999999999999</c:v>
                </c:pt>
                <c:pt idx="15">
                  <c:v>0.61299999999999999</c:v>
                </c:pt>
                <c:pt idx="16">
                  <c:v>0.77</c:v>
                </c:pt>
                <c:pt idx="17">
                  <c:v>1.33</c:v>
                </c:pt>
                <c:pt idx="19" formatCode="General">
                  <c:v>0.61599999999999999</c:v>
                </c:pt>
                <c:pt idx="20" formatCode="General">
                  <c:v>0.65500000000000003</c:v>
                </c:pt>
                <c:pt idx="21" formatCode="General">
                  <c:v>0.76900000000000002</c:v>
                </c:pt>
                <c:pt idx="22">
                  <c:v>1.19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3383752"/>
        <c:axId val="454584040"/>
      </c:barChart>
      <c:catAx>
        <c:axId val="453383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Jul-2011                          Sept-2011	                 Oct-2011                              Jan-Feb-2012                              Mar-2012</a:t>
                </a:r>
              </a:p>
            </c:rich>
          </c:tx>
          <c:layout>
            <c:manualLayout>
              <c:xMode val="edge"/>
              <c:yMode val="edge"/>
              <c:x val="0.17922362937417413"/>
              <c:y val="0.807070451006278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584040"/>
        <c:crosses val="autoZero"/>
        <c:auto val="1"/>
        <c:lblAlgn val="ctr"/>
        <c:lblOffset val="100"/>
        <c:noMultiLvlLbl val="0"/>
      </c:catAx>
      <c:valAx>
        <c:axId val="45458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Concentration,</a:t>
                </a:r>
                <a:r>
                  <a:rPr lang="en-US" baseline="0"/>
                  <a:t> in milligrams per liter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8375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32489283664241986"/>
          <c:y val="0.87079485652430888"/>
          <c:w val="0.39468978402286015"/>
          <c:h val="5.46039230462764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Univers 67 Condensed" pitchFamily="50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Univers 57 Condensed" pitchFamily="50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20291072125558"/>
          <c:y val="7.1474747474747483E-2"/>
          <c:w val="0.87239509183546982"/>
          <c:h val="0.698818420424719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'Plot data'!$J$8</c:f>
              <c:strCache>
                <c:ptCount val="1"/>
                <c:pt idx="0">
                  <c:v>Total Phosphorus</c:v>
                </c:pt>
              </c:strCache>
            </c:strRef>
          </c:tx>
          <c:spPr>
            <a:solidFill>
              <a:srgbClr val="0070C0"/>
            </a:solidFill>
            <a:ln w="0" cmpd="sng">
              <a:solidFill>
                <a:schemeClr val="tx1"/>
              </a:solidFill>
            </a:ln>
            <a:effectLst/>
          </c:spPr>
          <c:invertIfNegative val="0"/>
          <c:cat>
            <c:multiLvlStrRef>
              <c:f>('Plot data'!$B$9:$C$33,'Plot data'!$B$34:$C$67)</c:f>
              <c:multiLvlStrCache>
                <c:ptCount val="56"/>
                <c:lvl>
                  <c:pt idx="1">
                    <c:v>3</c:v>
                  </c:pt>
                  <c:pt idx="2">
                    <c:v>2</c:v>
                  </c:pt>
                  <c:pt idx="3">
                    <c:v>6</c:v>
                  </c:pt>
                  <c:pt idx="4">
                    <c:v>8</c:v>
                  </c:pt>
                  <c:pt idx="6">
                    <c:v>3</c:v>
                  </c:pt>
                  <c:pt idx="7">
                    <c:v>2</c:v>
                  </c:pt>
                  <c:pt idx="8">
                    <c:v>6</c:v>
                  </c:pt>
                  <c:pt idx="9">
                    <c:v>8</c:v>
                  </c:pt>
                  <c:pt idx="11">
                    <c:v>3</c:v>
                  </c:pt>
                  <c:pt idx="12">
                    <c:v>2</c:v>
                  </c:pt>
                  <c:pt idx="13">
                    <c:v>6</c:v>
                  </c:pt>
                  <c:pt idx="14">
                    <c:v>8</c:v>
                  </c:pt>
                  <c:pt idx="16">
                    <c:v>3</c:v>
                  </c:pt>
                  <c:pt idx="17">
                    <c:v>2</c:v>
                  </c:pt>
                  <c:pt idx="18">
                    <c:v>6</c:v>
                  </c:pt>
                  <c:pt idx="19">
                    <c:v>8</c:v>
                  </c:pt>
                  <c:pt idx="21">
                    <c:v>3</c:v>
                  </c:pt>
                  <c:pt idx="22">
                    <c:v>2</c:v>
                  </c:pt>
                  <c:pt idx="23">
                    <c:v>6</c:v>
                  </c:pt>
                  <c:pt idx="24">
                    <c:v>8</c:v>
                  </c:pt>
                  <c:pt idx="27">
                    <c:v>3</c:v>
                  </c:pt>
                  <c:pt idx="28">
                    <c:v>2</c:v>
                  </c:pt>
                  <c:pt idx="29">
                    <c:v>6</c:v>
                  </c:pt>
                  <c:pt idx="30">
                    <c:v>8</c:v>
                  </c:pt>
                  <c:pt idx="32">
                    <c:v>3</c:v>
                  </c:pt>
                  <c:pt idx="33">
                    <c:v>2</c:v>
                  </c:pt>
                  <c:pt idx="34">
                    <c:v>6</c:v>
                  </c:pt>
                  <c:pt idx="35">
                    <c:v>8</c:v>
                  </c:pt>
                  <c:pt idx="37">
                    <c:v>3</c:v>
                  </c:pt>
                  <c:pt idx="38">
                    <c:v>2</c:v>
                  </c:pt>
                  <c:pt idx="39">
                    <c:v>6</c:v>
                  </c:pt>
                  <c:pt idx="40">
                    <c:v>8</c:v>
                  </c:pt>
                  <c:pt idx="42">
                    <c:v>3</c:v>
                  </c:pt>
                  <c:pt idx="43">
                    <c:v>2</c:v>
                  </c:pt>
                  <c:pt idx="44">
                    <c:v>6</c:v>
                  </c:pt>
                  <c:pt idx="45">
                    <c:v>8</c:v>
                  </c:pt>
                  <c:pt idx="47">
                    <c:v>3</c:v>
                  </c:pt>
                  <c:pt idx="48">
                    <c:v>2</c:v>
                  </c:pt>
                  <c:pt idx="49">
                    <c:v>6</c:v>
                  </c:pt>
                  <c:pt idx="50">
                    <c:v>8</c:v>
                  </c:pt>
                  <c:pt idx="52">
                    <c:v>3</c:v>
                  </c:pt>
                  <c:pt idx="53">
                    <c:v>2</c:v>
                  </c:pt>
                  <c:pt idx="54">
                    <c:v>6</c:v>
                  </c:pt>
                  <c:pt idx="55">
                    <c:v>8</c:v>
                  </c:pt>
                </c:lvl>
                <c:lvl>
                  <c:pt idx="1">
                    <c:v>Jul-11</c:v>
                  </c:pt>
                  <c:pt idx="6">
                    <c:v>Sep-11</c:v>
                  </c:pt>
                  <c:pt idx="11">
                    <c:v>Oct-11</c:v>
                  </c:pt>
                  <c:pt idx="16">
                    <c:v>Feb-12</c:v>
                  </c:pt>
                  <c:pt idx="21">
                    <c:v>Mar-12</c:v>
                  </c:pt>
                  <c:pt idx="26">
                    <c:v>Jun-13</c:v>
                  </c:pt>
                  <c:pt idx="32">
                    <c:v>Jul-13</c:v>
                  </c:pt>
                  <c:pt idx="37">
                    <c:v>Oct-13</c:v>
                  </c:pt>
                  <c:pt idx="42">
                    <c:v>Feb-14</c:v>
                  </c:pt>
                  <c:pt idx="47">
                    <c:v>Apr-14</c:v>
                  </c:pt>
                  <c:pt idx="52">
                    <c:v>Oct-14</c:v>
                  </c:pt>
                </c:lvl>
              </c:multiLvlStrCache>
            </c:multiLvlStrRef>
          </c:cat>
          <c:val>
            <c:numRef>
              <c:f>('Plot data'!$J$9:$J$33,'Plot data'!$J$34:$J$67)</c:f>
              <c:numCache>
                <c:formatCode>0.000</c:formatCode>
                <c:ptCount val="57"/>
                <c:pt idx="1">
                  <c:v>2.9000000000000001E-2</c:v>
                </c:pt>
                <c:pt idx="2">
                  <c:v>3.5999999999999997E-2</c:v>
                </c:pt>
                <c:pt idx="3">
                  <c:v>2.5999999999999999E-2</c:v>
                </c:pt>
                <c:pt idx="4">
                  <c:v>3.7999999999999999E-2</c:v>
                </c:pt>
                <c:pt idx="6">
                  <c:v>5.2999999999999999E-2</c:v>
                </c:pt>
                <c:pt idx="7">
                  <c:v>5.2600000000000001E-2</c:v>
                </c:pt>
                <c:pt idx="8">
                  <c:v>4.9000000000000002E-2</c:v>
                </c:pt>
                <c:pt idx="9">
                  <c:v>5.5E-2</c:v>
                </c:pt>
                <c:pt idx="11">
                  <c:v>2.5999999999999999E-2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7.4999999999999997E-2</c:v>
                </c:pt>
                <c:pt idx="16">
                  <c:v>3.9600000000000003E-2</c:v>
                </c:pt>
                <c:pt idx="17">
                  <c:v>1.37E-2</c:v>
                </c:pt>
                <c:pt idx="18">
                  <c:v>4.2500000000000003E-2</c:v>
                </c:pt>
                <c:pt idx="19">
                  <c:v>8.6599999999999996E-2</c:v>
                </c:pt>
                <c:pt idx="21">
                  <c:v>3.9100000000000003E-2</c:v>
                </c:pt>
                <c:pt idx="22">
                  <c:v>3.7400000000000003E-2</c:v>
                </c:pt>
                <c:pt idx="23">
                  <c:v>5.0799999999999998E-2</c:v>
                </c:pt>
                <c:pt idx="24">
                  <c:v>8.14E-2</c:v>
                </c:pt>
                <c:pt idx="27" formatCode="General">
                  <c:v>3.3599999999999998E-2</c:v>
                </c:pt>
                <c:pt idx="28" formatCode="General">
                  <c:v>2.2499999999999999E-2</c:v>
                </c:pt>
                <c:pt idx="29" formatCode="General">
                  <c:v>2.5700000000000001E-2</c:v>
                </c:pt>
                <c:pt idx="30" formatCode="General">
                  <c:v>8.5099999999999995E-2</c:v>
                </c:pt>
                <c:pt idx="32" formatCode="General">
                  <c:v>2.7400000000000001E-2</c:v>
                </c:pt>
                <c:pt idx="33" formatCode="General">
                  <c:v>3.09E-2</c:v>
                </c:pt>
                <c:pt idx="34" formatCode="General">
                  <c:v>2.6499999999999999E-2</c:v>
                </c:pt>
                <c:pt idx="35" formatCode="General">
                  <c:v>6.6000000000000003E-2</c:v>
                </c:pt>
                <c:pt idx="37" formatCode="General">
                  <c:v>1.54E-2</c:v>
                </c:pt>
                <c:pt idx="38" formatCode="General">
                  <c:v>8.0000000000000002E-3</c:v>
                </c:pt>
                <c:pt idx="39" formatCode="General">
                  <c:v>1.6899999999999998E-2</c:v>
                </c:pt>
                <c:pt idx="40" formatCode="General">
                  <c:v>0.188</c:v>
                </c:pt>
                <c:pt idx="42" formatCode="General">
                  <c:v>5.2999999999999999E-2</c:v>
                </c:pt>
                <c:pt idx="43" formatCode="General">
                  <c:v>6.2899999999999998E-2</c:v>
                </c:pt>
                <c:pt idx="44" formatCode="General">
                  <c:v>4.7E-2</c:v>
                </c:pt>
                <c:pt idx="45" formatCode="General">
                  <c:v>0.154</c:v>
                </c:pt>
                <c:pt idx="47" formatCode="General">
                  <c:v>5.5599999999999997E-2</c:v>
                </c:pt>
                <c:pt idx="48" formatCode="General">
                  <c:v>2.58E-2</c:v>
                </c:pt>
                <c:pt idx="49" formatCode="General">
                  <c:v>3.3099999999999997E-2</c:v>
                </c:pt>
                <c:pt idx="50" formatCode="General">
                  <c:v>0.17100000000000001</c:v>
                </c:pt>
                <c:pt idx="52" formatCode="General">
                  <c:v>5.6800000000000003E-2</c:v>
                </c:pt>
                <c:pt idx="53" formatCode="General">
                  <c:v>3.0599999999999999E-2</c:v>
                </c:pt>
                <c:pt idx="54" formatCode="General">
                  <c:v>1.78E-2</c:v>
                </c:pt>
                <c:pt idx="55" formatCode="General">
                  <c:v>0.13300000000000001</c:v>
                </c:pt>
              </c:numCache>
            </c:numRef>
          </c:val>
        </c:ser>
        <c:ser>
          <c:idx val="1"/>
          <c:order val="1"/>
          <c:tx>
            <c:strRef>
              <c:f>'Plot data'!$M$8</c:f>
              <c:strCache>
                <c:ptCount val="1"/>
                <c:pt idx="0">
                  <c:v>Organic-Nitrogen</c:v>
                </c:pt>
              </c:strCache>
            </c:strRef>
          </c:tx>
          <c:spPr>
            <a:solidFill>
              <a:srgbClr val="C6FA86"/>
            </a:solidFill>
            <a:ln w="3175">
              <a:solidFill>
                <a:schemeClr val="tx1"/>
              </a:solidFill>
            </a:ln>
            <a:effectLst/>
          </c:spPr>
          <c:invertIfNegative val="0"/>
          <c:cat>
            <c:multiLvlStrRef>
              <c:f>('Plot data'!$B$9:$C$33,'Plot data'!$B$34:$C$67)</c:f>
              <c:multiLvlStrCache>
                <c:ptCount val="56"/>
                <c:lvl>
                  <c:pt idx="1">
                    <c:v>3</c:v>
                  </c:pt>
                  <c:pt idx="2">
                    <c:v>2</c:v>
                  </c:pt>
                  <c:pt idx="3">
                    <c:v>6</c:v>
                  </c:pt>
                  <c:pt idx="4">
                    <c:v>8</c:v>
                  </c:pt>
                  <c:pt idx="6">
                    <c:v>3</c:v>
                  </c:pt>
                  <c:pt idx="7">
                    <c:v>2</c:v>
                  </c:pt>
                  <c:pt idx="8">
                    <c:v>6</c:v>
                  </c:pt>
                  <c:pt idx="9">
                    <c:v>8</c:v>
                  </c:pt>
                  <c:pt idx="11">
                    <c:v>3</c:v>
                  </c:pt>
                  <c:pt idx="12">
                    <c:v>2</c:v>
                  </c:pt>
                  <c:pt idx="13">
                    <c:v>6</c:v>
                  </c:pt>
                  <c:pt idx="14">
                    <c:v>8</c:v>
                  </c:pt>
                  <c:pt idx="16">
                    <c:v>3</c:v>
                  </c:pt>
                  <c:pt idx="17">
                    <c:v>2</c:v>
                  </c:pt>
                  <c:pt idx="18">
                    <c:v>6</c:v>
                  </c:pt>
                  <c:pt idx="19">
                    <c:v>8</c:v>
                  </c:pt>
                  <c:pt idx="21">
                    <c:v>3</c:v>
                  </c:pt>
                  <c:pt idx="22">
                    <c:v>2</c:v>
                  </c:pt>
                  <c:pt idx="23">
                    <c:v>6</c:v>
                  </c:pt>
                  <c:pt idx="24">
                    <c:v>8</c:v>
                  </c:pt>
                  <c:pt idx="27">
                    <c:v>3</c:v>
                  </c:pt>
                  <c:pt idx="28">
                    <c:v>2</c:v>
                  </c:pt>
                  <c:pt idx="29">
                    <c:v>6</c:v>
                  </c:pt>
                  <c:pt idx="30">
                    <c:v>8</c:v>
                  </c:pt>
                  <c:pt idx="32">
                    <c:v>3</c:v>
                  </c:pt>
                  <c:pt idx="33">
                    <c:v>2</c:v>
                  </c:pt>
                  <c:pt idx="34">
                    <c:v>6</c:v>
                  </c:pt>
                  <c:pt idx="35">
                    <c:v>8</c:v>
                  </c:pt>
                  <c:pt idx="37">
                    <c:v>3</c:v>
                  </c:pt>
                  <c:pt idx="38">
                    <c:v>2</c:v>
                  </c:pt>
                  <c:pt idx="39">
                    <c:v>6</c:v>
                  </c:pt>
                  <c:pt idx="40">
                    <c:v>8</c:v>
                  </c:pt>
                  <c:pt idx="42">
                    <c:v>3</c:v>
                  </c:pt>
                  <c:pt idx="43">
                    <c:v>2</c:v>
                  </c:pt>
                  <c:pt idx="44">
                    <c:v>6</c:v>
                  </c:pt>
                  <c:pt idx="45">
                    <c:v>8</c:v>
                  </c:pt>
                  <c:pt idx="47">
                    <c:v>3</c:v>
                  </c:pt>
                  <c:pt idx="48">
                    <c:v>2</c:v>
                  </c:pt>
                  <c:pt idx="49">
                    <c:v>6</c:v>
                  </c:pt>
                  <c:pt idx="50">
                    <c:v>8</c:v>
                  </c:pt>
                  <c:pt idx="52">
                    <c:v>3</c:v>
                  </c:pt>
                  <c:pt idx="53">
                    <c:v>2</c:v>
                  </c:pt>
                  <c:pt idx="54">
                    <c:v>6</c:v>
                  </c:pt>
                  <c:pt idx="55">
                    <c:v>8</c:v>
                  </c:pt>
                </c:lvl>
                <c:lvl>
                  <c:pt idx="1">
                    <c:v>Jul-11</c:v>
                  </c:pt>
                  <c:pt idx="6">
                    <c:v>Sep-11</c:v>
                  </c:pt>
                  <c:pt idx="11">
                    <c:v>Oct-11</c:v>
                  </c:pt>
                  <c:pt idx="16">
                    <c:v>Feb-12</c:v>
                  </c:pt>
                  <c:pt idx="21">
                    <c:v>Mar-12</c:v>
                  </c:pt>
                  <c:pt idx="26">
                    <c:v>Jun-13</c:v>
                  </c:pt>
                  <c:pt idx="32">
                    <c:v>Jul-13</c:v>
                  </c:pt>
                  <c:pt idx="37">
                    <c:v>Oct-13</c:v>
                  </c:pt>
                  <c:pt idx="42">
                    <c:v>Feb-14</c:v>
                  </c:pt>
                  <c:pt idx="47">
                    <c:v>Apr-14</c:v>
                  </c:pt>
                  <c:pt idx="52">
                    <c:v>Oct-14</c:v>
                  </c:pt>
                </c:lvl>
              </c:multiLvlStrCache>
            </c:multiLvlStrRef>
          </c:cat>
          <c:val>
            <c:numRef>
              <c:f>('Plot data'!$M$9:$M$33,'Plot data'!$M$34:$M$67)</c:f>
              <c:numCache>
                <c:formatCode>0.000</c:formatCode>
                <c:ptCount val="57"/>
                <c:pt idx="1">
                  <c:v>0.91600000000000015</c:v>
                </c:pt>
                <c:pt idx="2">
                  <c:v>0.97250000000000003</c:v>
                </c:pt>
                <c:pt idx="3">
                  <c:v>0.62550000000000006</c:v>
                </c:pt>
                <c:pt idx="4">
                  <c:v>0.65050000000000008</c:v>
                </c:pt>
                <c:pt idx="6">
                  <c:v>0.32100000000000001</c:v>
                </c:pt>
                <c:pt idx="7">
                  <c:v>0.53750000000000009</c:v>
                </c:pt>
                <c:pt idx="8">
                  <c:v>0.60850000000000004</c:v>
                </c:pt>
                <c:pt idx="9">
                  <c:v>0.9325</c:v>
                </c:pt>
                <c:pt idx="16">
                  <c:v>0.39149999999999996</c:v>
                </c:pt>
                <c:pt idx="17">
                  <c:v>0.26300000000000001</c:v>
                </c:pt>
                <c:pt idx="18">
                  <c:v>0.67579999999999996</c:v>
                </c:pt>
                <c:pt idx="19">
                  <c:v>1.2958000000000001</c:v>
                </c:pt>
                <c:pt idx="21">
                  <c:v>0.32619999999999999</c:v>
                </c:pt>
                <c:pt idx="22">
                  <c:v>0.34620000000000001</c:v>
                </c:pt>
                <c:pt idx="23">
                  <c:v>0.61109999999999998</c:v>
                </c:pt>
                <c:pt idx="24">
                  <c:v>1.0695000000000001</c:v>
                </c:pt>
                <c:pt idx="27" formatCode="General">
                  <c:v>0.47034999999999999</c:v>
                </c:pt>
                <c:pt idx="28" formatCode="General">
                  <c:v>0.4</c:v>
                </c:pt>
                <c:pt idx="29" formatCode="General">
                  <c:v>0.51800000000000002</c:v>
                </c:pt>
                <c:pt idx="30" formatCode="General">
                  <c:v>1.1625999999999999</c:v>
                </c:pt>
                <c:pt idx="32" formatCode="General">
                  <c:v>0.49409999999999998</c:v>
                </c:pt>
                <c:pt idx="33" formatCode="General">
                  <c:v>0.48249999999999998</c:v>
                </c:pt>
                <c:pt idx="34" formatCode="General">
                  <c:v>0.58699999999999997</c:v>
                </c:pt>
                <c:pt idx="35" formatCode="General">
                  <c:v>1.3050000000000002</c:v>
                </c:pt>
                <c:pt idx="37" formatCode="General">
                  <c:v>0.255</c:v>
                </c:pt>
                <c:pt idx="38" formatCode="General">
                  <c:v>0.19999999999999998</c:v>
                </c:pt>
                <c:pt idx="39" formatCode="General">
                  <c:v>0.49399999999999999</c:v>
                </c:pt>
                <c:pt idx="40" formatCode="General">
                  <c:v>1.2050000000000001</c:v>
                </c:pt>
                <c:pt idx="42" formatCode="General">
                  <c:v>0.63500000000000001</c:v>
                </c:pt>
                <c:pt idx="43" formatCode="General">
                  <c:v>0.76200000000000001</c:v>
                </c:pt>
                <c:pt idx="44" formatCode="General">
                  <c:v>0.81899999999999995</c:v>
                </c:pt>
                <c:pt idx="45" formatCode="General">
                  <c:v>1.554</c:v>
                </c:pt>
                <c:pt idx="47" formatCode="General">
                  <c:v>0.46109999999999995</c:v>
                </c:pt>
                <c:pt idx="48" formatCode="General">
                  <c:v>0.34799999999999998</c:v>
                </c:pt>
                <c:pt idx="49" formatCode="General">
                  <c:v>0.58199999999999996</c:v>
                </c:pt>
                <c:pt idx="50" formatCode="General">
                  <c:v>1.444</c:v>
                </c:pt>
                <c:pt idx="52" formatCode="General">
                  <c:v>0.59189999999999998</c:v>
                </c:pt>
                <c:pt idx="53" formatCode="General">
                  <c:v>0.36399999999999999</c:v>
                </c:pt>
                <c:pt idx="54" formatCode="General">
                  <c:v>0.42299999999999999</c:v>
                </c:pt>
                <c:pt idx="55" formatCode="General">
                  <c:v>1.3782999999999999</c:v>
                </c:pt>
              </c:numCache>
            </c:numRef>
          </c:val>
        </c:ser>
        <c:ser>
          <c:idx val="2"/>
          <c:order val="2"/>
          <c:tx>
            <c:strRef>
              <c:f>'Plot data'!$O$6</c:f>
              <c:strCache>
                <c:ptCount val="1"/>
                <c:pt idx="0">
                  <c:v>Total Nitrogen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chemeClr val="tx1"/>
              </a:solidFill>
            </a:ln>
            <a:effectLst/>
          </c:spPr>
          <c:invertIfNegative val="0"/>
          <c:cat>
            <c:multiLvlStrRef>
              <c:f>('Plot data'!$B$9:$C$33,'Plot data'!$B$34:$C$67)</c:f>
              <c:multiLvlStrCache>
                <c:ptCount val="56"/>
                <c:lvl>
                  <c:pt idx="1">
                    <c:v>3</c:v>
                  </c:pt>
                  <c:pt idx="2">
                    <c:v>2</c:v>
                  </c:pt>
                  <c:pt idx="3">
                    <c:v>6</c:v>
                  </c:pt>
                  <c:pt idx="4">
                    <c:v>8</c:v>
                  </c:pt>
                  <c:pt idx="6">
                    <c:v>3</c:v>
                  </c:pt>
                  <c:pt idx="7">
                    <c:v>2</c:v>
                  </c:pt>
                  <c:pt idx="8">
                    <c:v>6</c:v>
                  </c:pt>
                  <c:pt idx="9">
                    <c:v>8</c:v>
                  </c:pt>
                  <c:pt idx="11">
                    <c:v>3</c:v>
                  </c:pt>
                  <c:pt idx="12">
                    <c:v>2</c:v>
                  </c:pt>
                  <c:pt idx="13">
                    <c:v>6</c:v>
                  </c:pt>
                  <c:pt idx="14">
                    <c:v>8</c:v>
                  </c:pt>
                  <c:pt idx="16">
                    <c:v>3</c:v>
                  </c:pt>
                  <c:pt idx="17">
                    <c:v>2</c:v>
                  </c:pt>
                  <c:pt idx="18">
                    <c:v>6</c:v>
                  </c:pt>
                  <c:pt idx="19">
                    <c:v>8</c:v>
                  </c:pt>
                  <c:pt idx="21">
                    <c:v>3</c:v>
                  </c:pt>
                  <c:pt idx="22">
                    <c:v>2</c:v>
                  </c:pt>
                  <c:pt idx="23">
                    <c:v>6</c:v>
                  </c:pt>
                  <c:pt idx="24">
                    <c:v>8</c:v>
                  </c:pt>
                  <c:pt idx="27">
                    <c:v>3</c:v>
                  </c:pt>
                  <c:pt idx="28">
                    <c:v>2</c:v>
                  </c:pt>
                  <c:pt idx="29">
                    <c:v>6</c:v>
                  </c:pt>
                  <c:pt idx="30">
                    <c:v>8</c:v>
                  </c:pt>
                  <c:pt idx="32">
                    <c:v>3</c:v>
                  </c:pt>
                  <c:pt idx="33">
                    <c:v>2</c:v>
                  </c:pt>
                  <c:pt idx="34">
                    <c:v>6</c:v>
                  </c:pt>
                  <c:pt idx="35">
                    <c:v>8</c:v>
                  </c:pt>
                  <c:pt idx="37">
                    <c:v>3</c:v>
                  </c:pt>
                  <c:pt idx="38">
                    <c:v>2</c:v>
                  </c:pt>
                  <c:pt idx="39">
                    <c:v>6</c:v>
                  </c:pt>
                  <c:pt idx="40">
                    <c:v>8</c:v>
                  </c:pt>
                  <c:pt idx="42">
                    <c:v>3</c:v>
                  </c:pt>
                  <c:pt idx="43">
                    <c:v>2</c:v>
                  </c:pt>
                  <c:pt idx="44">
                    <c:v>6</c:v>
                  </c:pt>
                  <c:pt idx="45">
                    <c:v>8</c:v>
                  </c:pt>
                  <c:pt idx="47">
                    <c:v>3</c:v>
                  </c:pt>
                  <c:pt idx="48">
                    <c:v>2</c:v>
                  </c:pt>
                  <c:pt idx="49">
                    <c:v>6</c:v>
                  </c:pt>
                  <c:pt idx="50">
                    <c:v>8</c:v>
                  </c:pt>
                  <c:pt idx="52">
                    <c:v>3</c:v>
                  </c:pt>
                  <c:pt idx="53">
                    <c:v>2</c:v>
                  </c:pt>
                  <c:pt idx="54">
                    <c:v>6</c:v>
                  </c:pt>
                  <c:pt idx="55">
                    <c:v>8</c:v>
                  </c:pt>
                </c:lvl>
                <c:lvl>
                  <c:pt idx="1">
                    <c:v>Jul-11</c:v>
                  </c:pt>
                  <c:pt idx="6">
                    <c:v>Sep-11</c:v>
                  </c:pt>
                  <c:pt idx="11">
                    <c:v>Oct-11</c:v>
                  </c:pt>
                  <c:pt idx="16">
                    <c:v>Feb-12</c:v>
                  </c:pt>
                  <c:pt idx="21">
                    <c:v>Mar-12</c:v>
                  </c:pt>
                  <c:pt idx="26">
                    <c:v>Jun-13</c:v>
                  </c:pt>
                  <c:pt idx="32">
                    <c:v>Jul-13</c:v>
                  </c:pt>
                  <c:pt idx="37">
                    <c:v>Oct-13</c:v>
                  </c:pt>
                  <c:pt idx="42">
                    <c:v>Feb-14</c:v>
                  </c:pt>
                  <c:pt idx="47">
                    <c:v>Apr-14</c:v>
                  </c:pt>
                  <c:pt idx="52">
                    <c:v>Oct-14</c:v>
                  </c:pt>
                </c:lvl>
              </c:multiLvlStrCache>
            </c:multiLvlStrRef>
          </c:cat>
          <c:val>
            <c:numRef>
              <c:f>('Plot data'!$O$9:$O$33,'Plot data'!$O$34:$O$67)</c:f>
              <c:numCache>
                <c:formatCode>0.000</c:formatCode>
                <c:ptCount val="57"/>
                <c:pt idx="1">
                  <c:v>0.92300000000000004</c:v>
                </c:pt>
                <c:pt idx="2">
                  <c:v>0.995</c:v>
                </c:pt>
                <c:pt idx="3">
                  <c:v>0.64900000000000002</c:v>
                </c:pt>
                <c:pt idx="4">
                  <c:v>0.66400000000000003</c:v>
                </c:pt>
                <c:pt idx="6">
                  <c:v>0.33800000000000002</c:v>
                </c:pt>
                <c:pt idx="7">
                  <c:v>0.54300000000000004</c:v>
                </c:pt>
                <c:pt idx="8">
                  <c:v>0.61399999999999999</c:v>
                </c:pt>
                <c:pt idx="9">
                  <c:v>0.93799999999999994</c:v>
                </c:pt>
                <c:pt idx="11">
                  <c:v>0.38800000000000001</c:v>
                </c:pt>
                <c:pt idx="12">
                  <c:v>0.48299999999999998</c:v>
                </c:pt>
                <c:pt idx="13">
                  <c:v>0.71899999999999997</c:v>
                </c:pt>
                <c:pt idx="14">
                  <c:v>1.05</c:v>
                </c:pt>
                <c:pt idx="16">
                  <c:v>0.61399999999999999</c:v>
                </c:pt>
                <c:pt idx="17">
                  <c:v>0.61299999999999999</c:v>
                </c:pt>
                <c:pt idx="18">
                  <c:v>0.77</c:v>
                </c:pt>
                <c:pt idx="19">
                  <c:v>1.33</c:v>
                </c:pt>
                <c:pt idx="21" formatCode="General">
                  <c:v>0.61599999999999999</c:v>
                </c:pt>
                <c:pt idx="22" formatCode="General">
                  <c:v>0.65500000000000003</c:v>
                </c:pt>
                <c:pt idx="23" formatCode="General">
                  <c:v>0.76900000000000002</c:v>
                </c:pt>
                <c:pt idx="24">
                  <c:v>1.19</c:v>
                </c:pt>
                <c:pt idx="27" formatCode="General">
                  <c:v>0.46400000000000002</c:v>
                </c:pt>
                <c:pt idx="28" formatCode="General">
                  <c:v>0.40799999999999997</c:v>
                </c:pt>
                <c:pt idx="29" formatCode="General">
                  <c:v>0.48299999999999998</c:v>
                </c:pt>
                <c:pt idx="30" formatCode="General">
                  <c:v>1.17</c:v>
                </c:pt>
                <c:pt idx="32" formatCode="General">
                  <c:v>0.495</c:v>
                </c:pt>
                <c:pt idx="33" formatCode="General">
                  <c:v>0.5</c:v>
                </c:pt>
                <c:pt idx="34" formatCode="General">
                  <c:v>0.56200000000000006</c:v>
                </c:pt>
                <c:pt idx="35" formatCode="General">
                  <c:v>1.407</c:v>
                </c:pt>
                <c:pt idx="37" formatCode="General">
                  <c:v>0.27500000000000002</c:v>
                </c:pt>
                <c:pt idx="38" formatCode="General">
                  <c:v>0.42699999999999999</c:v>
                </c:pt>
                <c:pt idx="39" formatCode="General">
                  <c:v>0.50800000000000001</c:v>
                </c:pt>
                <c:pt idx="40" formatCode="General">
                  <c:v>1.41</c:v>
                </c:pt>
                <c:pt idx="42" formatCode="General">
                  <c:v>0.72599999999999998</c:v>
                </c:pt>
                <c:pt idx="43" formatCode="General">
                  <c:v>0.85399999999999998</c:v>
                </c:pt>
                <c:pt idx="44" formatCode="General">
                  <c:v>0.86299999999999999</c:v>
                </c:pt>
                <c:pt idx="45" formatCode="General">
                  <c:v>1.86</c:v>
                </c:pt>
                <c:pt idx="47" formatCode="General">
                  <c:v>0.47699999999999998</c:v>
                </c:pt>
                <c:pt idx="48" formatCode="General">
                  <c:v>0.52100000000000002</c:v>
                </c:pt>
                <c:pt idx="49" formatCode="General">
                  <c:v>0.59799999999999998</c:v>
                </c:pt>
                <c:pt idx="50" formatCode="General">
                  <c:v>1.47</c:v>
                </c:pt>
                <c:pt idx="52" formatCode="General">
                  <c:v>0.624</c:v>
                </c:pt>
                <c:pt idx="53" formatCode="General">
                  <c:v>0.46</c:v>
                </c:pt>
                <c:pt idx="54" formatCode="General">
                  <c:v>0.44500000000000001</c:v>
                </c:pt>
                <c:pt idx="55" formatCode="General">
                  <c:v>1.41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4584824"/>
        <c:axId val="454585216"/>
      </c:barChart>
      <c:catAx>
        <c:axId val="454584824"/>
        <c:scaling>
          <c:orientation val="minMax"/>
        </c:scaling>
        <c:delete val="0"/>
        <c:axPos val="b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nivers 57 Condensed" pitchFamily="50" charset="0"/>
                <a:ea typeface="+mn-ea"/>
                <a:cs typeface="+mn-cs"/>
              </a:defRPr>
            </a:pPr>
            <a:endParaRPr lang="en-US"/>
          </a:p>
        </c:txPr>
        <c:crossAx val="454585216"/>
        <c:crosses val="autoZero"/>
        <c:auto val="1"/>
        <c:lblAlgn val="ctr"/>
        <c:lblOffset val="100"/>
        <c:noMultiLvlLbl val="0"/>
      </c:catAx>
      <c:valAx>
        <c:axId val="45458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nivers 57 Condensed" pitchFamily="50" charset="0"/>
                <a:ea typeface="+mn-ea"/>
                <a:cs typeface="+mn-cs"/>
              </a:defRPr>
            </a:pPr>
            <a:endParaRPr lang="en-US"/>
          </a:p>
        </c:txPr>
        <c:crossAx val="45458482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37009612959990262"/>
          <c:y val="0.86254863596595877"/>
          <c:w val="0.36543120861593636"/>
          <c:h val="3.44210610037381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Univers 57 Condensed" pitchFamily="50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aseline="0">
          <a:latin typeface="Univers 57 Condensed" pitchFamily="50" charset="0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268040"/>
        <c:axId val="543267256"/>
      </c:barChart>
      <c:catAx>
        <c:axId val="543268040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67256"/>
        <c:crosses val="autoZero"/>
        <c:auto val="1"/>
        <c:lblAlgn val="ctr"/>
        <c:lblOffset val="100"/>
        <c:noMultiLvlLbl val="0"/>
      </c:catAx>
      <c:valAx>
        <c:axId val="54326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6804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37726905355004"/>
          <c:y val="8.7270588235294114E-2"/>
          <c:w val="0.8684662680330606"/>
          <c:h val="0.675619638721630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'Plot data'!$F$6</c:f>
              <c:strCache>
                <c:ptCount val="1"/>
                <c:pt idx="0">
                  <c:v>NTUs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('Plot data'!$B$9:$C$33,'Plot data'!$B$34:$C$67)</c:f>
              <c:multiLvlStrCache>
                <c:ptCount val="56"/>
                <c:lvl>
                  <c:pt idx="1">
                    <c:v>3</c:v>
                  </c:pt>
                  <c:pt idx="2">
                    <c:v>2</c:v>
                  </c:pt>
                  <c:pt idx="3">
                    <c:v>6</c:v>
                  </c:pt>
                  <c:pt idx="4">
                    <c:v>8</c:v>
                  </c:pt>
                  <c:pt idx="6">
                    <c:v>3</c:v>
                  </c:pt>
                  <c:pt idx="7">
                    <c:v>2</c:v>
                  </c:pt>
                  <c:pt idx="8">
                    <c:v>6</c:v>
                  </c:pt>
                  <c:pt idx="9">
                    <c:v>8</c:v>
                  </c:pt>
                  <c:pt idx="11">
                    <c:v>3</c:v>
                  </c:pt>
                  <c:pt idx="12">
                    <c:v>2</c:v>
                  </c:pt>
                  <c:pt idx="13">
                    <c:v>6</c:v>
                  </c:pt>
                  <c:pt idx="14">
                    <c:v>8</c:v>
                  </c:pt>
                  <c:pt idx="16">
                    <c:v>3</c:v>
                  </c:pt>
                  <c:pt idx="17">
                    <c:v>2</c:v>
                  </c:pt>
                  <c:pt idx="18">
                    <c:v>6</c:v>
                  </c:pt>
                  <c:pt idx="19">
                    <c:v>8</c:v>
                  </c:pt>
                  <c:pt idx="21">
                    <c:v>3</c:v>
                  </c:pt>
                  <c:pt idx="22">
                    <c:v>2</c:v>
                  </c:pt>
                  <c:pt idx="23">
                    <c:v>6</c:v>
                  </c:pt>
                  <c:pt idx="24">
                    <c:v>8</c:v>
                  </c:pt>
                  <c:pt idx="27">
                    <c:v>3</c:v>
                  </c:pt>
                  <c:pt idx="28">
                    <c:v>2</c:v>
                  </c:pt>
                  <c:pt idx="29">
                    <c:v>6</c:v>
                  </c:pt>
                  <c:pt idx="30">
                    <c:v>8</c:v>
                  </c:pt>
                  <c:pt idx="32">
                    <c:v>3</c:v>
                  </c:pt>
                  <c:pt idx="33">
                    <c:v>2</c:v>
                  </c:pt>
                  <c:pt idx="34">
                    <c:v>6</c:v>
                  </c:pt>
                  <c:pt idx="35">
                    <c:v>8</c:v>
                  </c:pt>
                  <c:pt idx="37">
                    <c:v>3</c:v>
                  </c:pt>
                  <c:pt idx="38">
                    <c:v>2</c:v>
                  </c:pt>
                  <c:pt idx="39">
                    <c:v>6</c:v>
                  </c:pt>
                  <c:pt idx="40">
                    <c:v>8</c:v>
                  </c:pt>
                  <c:pt idx="42">
                    <c:v>3</c:v>
                  </c:pt>
                  <c:pt idx="43">
                    <c:v>2</c:v>
                  </c:pt>
                  <c:pt idx="44">
                    <c:v>6</c:v>
                  </c:pt>
                  <c:pt idx="45">
                    <c:v>8</c:v>
                  </c:pt>
                  <c:pt idx="47">
                    <c:v>3</c:v>
                  </c:pt>
                  <c:pt idx="48">
                    <c:v>2</c:v>
                  </c:pt>
                  <c:pt idx="49">
                    <c:v>6</c:v>
                  </c:pt>
                  <c:pt idx="50">
                    <c:v>8</c:v>
                  </c:pt>
                  <c:pt idx="52">
                    <c:v>3</c:v>
                  </c:pt>
                  <c:pt idx="53">
                    <c:v>2</c:v>
                  </c:pt>
                  <c:pt idx="54">
                    <c:v>6</c:v>
                  </c:pt>
                  <c:pt idx="55">
                    <c:v>8</c:v>
                  </c:pt>
                </c:lvl>
                <c:lvl>
                  <c:pt idx="1">
                    <c:v>Jul-11</c:v>
                  </c:pt>
                  <c:pt idx="6">
                    <c:v>Sep-11</c:v>
                  </c:pt>
                  <c:pt idx="11">
                    <c:v>Oct-11</c:v>
                  </c:pt>
                  <c:pt idx="16">
                    <c:v>Feb-12</c:v>
                  </c:pt>
                  <c:pt idx="21">
                    <c:v>Mar-12</c:v>
                  </c:pt>
                  <c:pt idx="26">
                    <c:v>Jun-13</c:v>
                  </c:pt>
                  <c:pt idx="32">
                    <c:v>Jul-13</c:v>
                  </c:pt>
                  <c:pt idx="37">
                    <c:v>Oct-13</c:v>
                  </c:pt>
                  <c:pt idx="42">
                    <c:v>Feb-14</c:v>
                  </c:pt>
                  <c:pt idx="47">
                    <c:v>Apr-14</c:v>
                  </c:pt>
                  <c:pt idx="52">
                    <c:v>Oct-14</c:v>
                  </c:pt>
                </c:lvl>
              </c:multiLvlStrCache>
            </c:multiLvlStrRef>
          </c:cat>
          <c:val>
            <c:numRef>
              <c:f>'Plot data'!$F$9:$F$67</c:f>
              <c:numCache>
                <c:formatCode>0.0</c:formatCode>
                <c:ptCount val="57"/>
                <c:pt idx="1">
                  <c:v>66.599999999999994</c:v>
                </c:pt>
                <c:pt idx="2">
                  <c:v>68.900000000000006</c:v>
                </c:pt>
                <c:pt idx="3">
                  <c:v>39.299999999999997</c:v>
                </c:pt>
                <c:pt idx="4">
                  <c:v>53</c:v>
                </c:pt>
                <c:pt idx="6" formatCode="General">
                  <c:v>58.4</c:v>
                </c:pt>
                <c:pt idx="7" formatCode="General">
                  <c:v>51.4</c:v>
                </c:pt>
                <c:pt idx="8" formatCode="General">
                  <c:v>19.899999999999999</c:v>
                </c:pt>
                <c:pt idx="9" formatCode="General">
                  <c:v>30.5</c:v>
                </c:pt>
                <c:pt idx="11" formatCode="General">
                  <c:v>60.3</c:v>
                </c:pt>
                <c:pt idx="12" formatCode="General">
                  <c:v>45</c:v>
                </c:pt>
                <c:pt idx="13" formatCode="General">
                  <c:v>37.4</c:v>
                </c:pt>
                <c:pt idx="14" formatCode="General">
                  <c:v>35.799999999999997</c:v>
                </c:pt>
                <c:pt idx="16" formatCode="General">
                  <c:v>72.599999999999994</c:v>
                </c:pt>
                <c:pt idx="17" formatCode="General">
                  <c:v>13.2</c:v>
                </c:pt>
                <c:pt idx="18" formatCode="General">
                  <c:v>49.8</c:v>
                </c:pt>
                <c:pt idx="19" formatCode="General">
                  <c:v>81.099999999999994</c:v>
                </c:pt>
                <c:pt idx="21" formatCode="General">
                  <c:v>87.4</c:v>
                </c:pt>
                <c:pt idx="22" formatCode="General">
                  <c:v>51.8</c:v>
                </c:pt>
                <c:pt idx="23" formatCode="General">
                  <c:v>63.1</c:v>
                </c:pt>
                <c:pt idx="24" formatCode="General">
                  <c:v>70.3</c:v>
                </c:pt>
                <c:pt idx="27" formatCode="General">
                  <c:v>58.8</c:v>
                </c:pt>
                <c:pt idx="28" formatCode="General">
                  <c:v>66.8</c:v>
                </c:pt>
                <c:pt idx="29" formatCode="General">
                  <c:v>19.5</c:v>
                </c:pt>
                <c:pt idx="30" formatCode="General">
                  <c:v>88.2</c:v>
                </c:pt>
                <c:pt idx="32" formatCode="General">
                  <c:v>18</c:v>
                </c:pt>
                <c:pt idx="33" formatCode="General">
                  <c:v>11.8</c:v>
                </c:pt>
                <c:pt idx="34" formatCode="General">
                  <c:v>17.7</c:v>
                </c:pt>
                <c:pt idx="35" formatCode="General">
                  <c:v>26.5</c:v>
                </c:pt>
                <c:pt idx="37" formatCode="General">
                  <c:v>11.3</c:v>
                </c:pt>
                <c:pt idx="38" formatCode="General">
                  <c:v>7.8</c:v>
                </c:pt>
                <c:pt idx="39" formatCode="General">
                  <c:v>11.2</c:v>
                </c:pt>
                <c:pt idx="40" formatCode="General">
                  <c:v>134</c:v>
                </c:pt>
                <c:pt idx="42" formatCode="General">
                  <c:v>50.3</c:v>
                </c:pt>
                <c:pt idx="43" formatCode="General">
                  <c:v>56.8</c:v>
                </c:pt>
                <c:pt idx="44" formatCode="General">
                  <c:v>38.700000000000003</c:v>
                </c:pt>
                <c:pt idx="45" formatCode="General">
                  <c:v>112</c:v>
                </c:pt>
                <c:pt idx="47" formatCode="General">
                  <c:v>72.599999999999994</c:v>
                </c:pt>
                <c:pt idx="48" formatCode="General">
                  <c:v>34.6</c:v>
                </c:pt>
                <c:pt idx="49" formatCode="General">
                  <c:v>33.6</c:v>
                </c:pt>
                <c:pt idx="50" formatCode="General">
                  <c:v>140</c:v>
                </c:pt>
                <c:pt idx="52" formatCode="General">
                  <c:v>73.7</c:v>
                </c:pt>
                <c:pt idx="53" formatCode="General">
                  <c:v>41.5</c:v>
                </c:pt>
                <c:pt idx="54" formatCode="General">
                  <c:v>11.4</c:v>
                </c:pt>
                <c:pt idx="55" formatCode="General">
                  <c:v>83.7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266472"/>
        <c:axId val="451173896"/>
      </c:barChart>
      <c:catAx>
        <c:axId val="543266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nivers 57 Condensed" pitchFamily="50" charset="0"/>
                <a:ea typeface="+mn-ea"/>
                <a:cs typeface="+mn-cs"/>
              </a:defRPr>
            </a:pPr>
            <a:endParaRPr lang="en-US"/>
          </a:p>
        </c:txPr>
        <c:crossAx val="451173896"/>
        <c:crosses val="autoZero"/>
        <c:auto val="1"/>
        <c:lblAlgn val="ctr"/>
        <c:lblOffset val="100"/>
        <c:noMultiLvlLbl val="0"/>
      </c:catAx>
      <c:valAx>
        <c:axId val="451173896"/>
        <c:scaling>
          <c:orientation val="minMax"/>
          <c:max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Turbidity, in Nephelometric Turbidity Units 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Univers 57 Condensed" pitchFamily="50" charset="0"/>
                <a:ea typeface="+mn-ea"/>
                <a:cs typeface="+mn-cs"/>
              </a:defRPr>
            </a:pPr>
            <a:endParaRPr lang="en-US"/>
          </a:p>
        </c:txPr>
        <c:crossAx val="54326647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C00000"/>
  </sheetPr>
  <sheetViews>
    <sheetView zoomScale="90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C00000"/>
  </sheetPr>
  <sheetViews>
    <sheetView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>
    <tabColor rgb="FFC00000"/>
  </sheetPr>
  <sheetViews>
    <sheetView zoomScale="84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0.49002</cdr:x>
      <cdr:y>0.85773</cdr:y>
    </cdr:from>
    <cdr:to>
      <cdr:x>0.64706</cdr:x>
      <cdr:y>0.89191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250403" y="5397500"/>
          <a:ext cx="1362178" cy="2150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Univers 67 Condensed" pitchFamily="50" charset="0"/>
            </a:rPr>
            <a:t>EXPLANATION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0.02839</cdr:x>
      <cdr:y>0</cdr:y>
    </cdr:from>
    <cdr:to>
      <cdr:x>0.93705</cdr:x>
      <cdr:y>0.91877</cdr:y>
    </cdr:to>
    <cdr:graphicFrame macro="">
      <cdr:nvGraphicFramePr>
        <cdr:cNvPr id="2" name="Chart 2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1719" cy="629046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0.06608</cdr:x>
      <cdr:y>0.05549</cdr:y>
    </cdr:from>
    <cdr:to>
      <cdr:x>0.90704</cdr:x>
      <cdr:y>0.91354</cdr:y>
    </cdr:to>
    <cdr:graphicFrame macro="">
      <cdr:nvGraphicFramePr>
        <cdr:cNvPr id="2" name="Chart 4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0.06655</cdr:x>
      <cdr:y>0.90214</cdr:y>
    </cdr:from>
    <cdr:to>
      <cdr:x>0.96375</cdr:x>
      <cdr:y>0.96482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85337" y="4869322"/>
          <a:ext cx="6542874" cy="3382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0.07998</cdr:x>
      <cdr:y>0.86916</cdr:y>
    </cdr:from>
    <cdr:to>
      <cdr:x>0.9784</cdr:x>
      <cdr:y>0.95657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83258" y="4691284"/>
          <a:ext cx="6551774" cy="4717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>
              <a:effectLst/>
              <a:latin typeface="Univers 57 Condensed" pitchFamily="50" charset="0"/>
              <a:ea typeface="+mn-ea"/>
              <a:cs typeface="+mn-cs"/>
            </a:rPr>
            <a:t>Figure 12.  Surface water turbidity in Topock Marsh at sampling stations TP-3, TP-2, TP-6, and TP-8 during July 2011 to October 2014.  </a:t>
          </a:r>
        </a:p>
        <a:p xmlns:a="http://schemas.openxmlformats.org/drawingml/2006/main">
          <a:r>
            <a:rPr lang="en-US" sz="900">
              <a:effectLst/>
              <a:latin typeface="Univers 57 Condensed" pitchFamily="50" charset="0"/>
              <a:ea typeface="+mn-ea"/>
              <a:cs typeface="+mn-cs"/>
            </a:rPr>
            <a:t>Stations are displayed in upstream-to-downstream order, but numbering is not sequential.</a:t>
          </a:r>
          <a:endParaRPr lang="en-US" sz="900">
            <a:effectLst/>
            <a:latin typeface="Univers 57 Condensed" pitchFamily="50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P98"/>
  <sheetViews>
    <sheetView tabSelected="1" topLeftCell="B7" workbookViewId="0">
      <pane xSplit="2" ySplit="2" topLeftCell="D66" activePane="bottomRight" state="frozen"/>
      <selection activeCell="B7" sqref="B7"/>
      <selection pane="topRight" activeCell="D7" sqref="D7"/>
      <selection pane="bottomLeft" activeCell="B9" sqref="B9"/>
      <selection pane="bottomRight" activeCell="D73" sqref="D73"/>
    </sheetView>
  </sheetViews>
  <sheetFormatPr defaultRowHeight="15" x14ac:dyDescent="0.25"/>
  <cols>
    <col min="2" max="2" width="13.7109375" customWidth="1"/>
    <col min="4" max="4" width="9.42578125" customWidth="1"/>
    <col min="6" max="6" width="8.28515625" customWidth="1"/>
    <col min="7" max="7" width="8" customWidth="1"/>
    <col min="9" max="9" width="10.28515625" customWidth="1"/>
    <col min="10" max="10" width="8.5703125" customWidth="1"/>
    <col min="11" max="11" width="11" customWidth="1"/>
    <col min="12" max="12" width="10.42578125" customWidth="1"/>
  </cols>
  <sheetData>
    <row r="1" spans="1:16" ht="18" x14ac:dyDescent="0.25">
      <c r="A1" s="48" t="s">
        <v>89</v>
      </c>
      <c r="B1" s="4"/>
      <c r="C1" s="1"/>
      <c r="D1" s="1"/>
      <c r="E1" s="1"/>
      <c r="F1" s="2"/>
      <c r="G1" s="2"/>
      <c r="H1" s="2"/>
      <c r="I1" s="2"/>
      <c r="J1" s="2"/>
      <c r="K1" s="2"/>
      <c r="L1" s="2"/>
      <c r="M1" s="1"/>
      <c r="N1" s="1"/>
      <c r="O1" s="4"/>
      <c r="P1" s="4"/>
    </row>
    <row r="2" spans="1:16" ht="15.75" x14ac:dyDescent="0.25">
      <c r="A2" s="4"/>
      <c r="B2" s="1" t="s">
        <v>90</v>
      </c>
      <c r="C2" s="1"/>
      <c r="D2" s="1"/>
      <c r="E2" s="1"/>
      <c r="F2" s="2"/>
      <c r="G2" s="2"/>
      <c r="H2" s="2"/>
      <c r="I2" s="2"/>
      <c r="J2" s="2"/>
      <c r="K2" s="2"/>
      <c r="L2" s="2"/>
      <c r="M2" s="1"/>
      <c r="N2" s="1"/>
      <c r="O2" s="4"/>
      <c r="P2" s="4"/>
    </row>
    <row r="3" spans="1:16" x14ac:dyDescent="0.25">
      <c r="A3" s="4"/>
      <c r="B3" s="49" t="s">
        <v>91</v>
      </c>
      <c r="C3" s="1"/>
      <c r="D3" s="1"/>
      <c r="E3" s="1"/>
      <c r="F3" s="2"/>
      <c r="G3" s="2"/>
      <c r="H3" s="2"/>
      <c r="I3" s="2"/>
      <c r="J3" s="2"/>
      <c r="K3" s="2"/>
      <c r="L3" s="2"/>
      <c r="M3" s="1"/>
      <c r="N3" s="1"/>
      <c r="O3" s="4"/>
      <c r="P3" s="4"/>
    </row>
    <row r="4" spans="1:16" x14ac:dyDescent="0.25">
      <c r="A4" s="4"/>
      <c r="B4" s="1" t="s">
        <v>92</v>
      </c>
      <c r="C4" s="1"/>
      <c r="D4" s="1"/>
      <c r="E4" s="1"/>
      <c r="F4" s="2"/>
      <c r="G4" s="2"/>
      <c r="H4" s="2"/>
      <c r="I4" s="2"/>
      <c r="J4" s="2"/>
      <c r="K4" s="2"/>
      <c r="L4" s="2"/>
      <c r="M4" s="1"/>
      <c r="N4" s="1"/>
      <c r="O4" s="4"/>
      <c r="P4" s="4"/>
    </row>
    <row r="5" spans="1:16" ht="15.75" thickBot="1" x14ac:dyDescent="0.3">
      <c r="A5" s="4"/>
      <c r="B5" s="1"/>
      <c r="C5" s="1"/>
      <c r="D5" s="1"/>
      <c r="E5" s="1"/>
      <c r="F5" s="50"/>
      <c r="G5" s="50"/>
      <c r="H5" s="2"/>
      <c r="I5" s="2"/>
      <c r="J5" s="2"/>
      <c r="K5" s="2"/>
      <c r="L5" s="2"/>
      <c r="M5" s="1"/>
      <c r="N5" s="1"/>
      <c r="O5" s="4"/>
      <c r="P5" s="4"/>
    </row>
    <row r="6" spans="1:16" ht="15.75" thickBot="1" x14ac:dyDescent="0.3">
      <c r="A6" s="4"/>
      <c r="B6" s="51"/>
      <c r="C6" s="1"/>
      <c r="D6" s="209" t="s">
        <v>35</v>
      </c>
      <c r="E6" s="210"/>
      <c r="F6" s="211" t="s">
        <v>46</v>
      </c>
      <c r="G6" s="212"/>
      <c r="H6" s="212"/>
      <c r="I6" s="212"/>
      <c r="J6" s="212"/>
      <c r="K6" s="212"/>
      <c r="L6" s="212"/>
      <c r="M6" s="212"/>
      <c r="N6" s="213"/>
      <c r="O6" s="4"/>
      <c r="P6" s="4"/>
    </row>
    <row r="7" spans="1:16" ht="39.75" x14ac:dyDescent="0.25">
      <c r="A7" s="4"/>
      <c r="B7" s="52" t="s">
        <v>0</v>
      </c>
      <c r="C7" s="53" t="s">
        <v>0</v>
      </c>
      <c r="D7" s="54" t="s">
        <v>93</v>
      </c>
      <c r="E7" s="55" t="s">
        <v>2</v>
      </c>
      <c r="F7" s="56" t="s">
        <v>16</v>
      </c>
      <c r="G7" s="57" t="s">
        <v>94</v>
      </c>
      <c r="H7" s="21" t="s">
        <v>3</v>
      </c>
      <c r="I7" s="58" t="s">
        <v>15</v>
      </c>
      <c r="J7" s="21" t="s">
        <v>58</v>
      </c>
      <c r="K7" s="21" t="s">
        <v>5</v>
      </c>
      <c r="L7" s="31" t="s">
        <v>6</v>
      </c>
      <c r="M7" s="22" t="s">
        <v>7</v>
      </c>
      <c r="N7" s="202" t="s">
        <v>95</v>
      </c>
      <c r="O7" s="4"/>
      <c r="P7" s="4"/>
    </row>
    <row r="8" spans="1:16" ht="16.5" thickBot="1" x14ac:dyDescent="0.3">
      <c r="A8" s="4"/>
      <c r="B8" s="59" t="s">
        <v>96</v>
      </c>
      <c r="C8" s="60" t="s">
        <v>8</v>
      </c>
      <c r="D8" s="61" t="s">
        <v>9</v>
      </c>
      <c r="E8" s="62" t="s">
        <v>32</v>
      </c>
      <c r="F8" s="63" t="s">
        <v>10</v>
      </c>
      <c r="G8" s="64" t="s">
        <v>10</v>
      </c>
      <c r="H8" s="65" t="s">
        <v>10</v>
      </c>
      <c r="I8" s="66" t="s">
        <v>10</v>
      </c>
      <c r="J8" s="66" t="s">
        <v>10</v>
      </c>
      <c r="K8" s="66" t="s">
        <v>10</v>
      </c>
      <c r="L8" s="66" t="s">
        <v>10</v>
      </c>
      <c r="M8" s="66" t="s">
        <v>10</v>
      </c>
      <c r="N8" s="67" t="s">
        <v>97</v>
      </c>
      <c r="O8" s="68"/>
      <c r="P8" s="4"/>
    </row>
    <row r="9" spans="1:16" x14ac:dyDescent="0.25">
      <c r="A9" s="4"/>
      <c r="B9" s="69" t="s">
        <v>11</v>
      </c>
      <c r="C9" s="70">
        <v>40750</v>
      </c>
      <c r="D9" s="71">
        <v>2470</v>
      </c>
      <c r="E9" s="72">
        <v>66.599999999999994</v>
      </c>
      <c r="F9" s="73"/>
      <c r="G9" s="74">
        <v>156</v>
      </c>
      <c r="H9" s="75">
        <v>2.9000000000000001E-2</v>
      </c>
      <c r="I9" s="76">
        <v>0.9195000000000001</v>
      </c>
      <c r="J9" s="77" t="s">
        <v>59</v>
      </c>
      <c r="K9" s="78">
        <v>0.91600000000000015</v>
      </c>
      <c r="L9" s="77" t="s">
        <v>59</v>
      </c>
      <c r="M9" s="75">
        <v>0.92300000000000004</v>
      </c>
      <c r="N9" s="79">
        <v>99.241603466955581</v>
      </c>
      <c r="O9" s="4"/>
      <c r="P9" s="4"/>
    </row>
    <row r="10" spans="1:16" x14ac:dyDescent="0.25">
      <c r="A10" s="4"/>
      <c r="B10" s="69" t="s">
        <v>12</v>
      </c>
      <c r="C10" s="70">
        <v>40750</v>
      </c>
      <c r="D10" s="80">
        <v>2600</v>
      </c>
      <c r="E10" s="81">
        <v>68.900000000000006</v>
      </c>
      <c r="F10" s="82"/>
      <c r="G10" s="83">
        <v>161.6</v>
      </c>
      <c r="H10" s="84">
        <v>3.5999999999999997E-2</v>
      </c>
      <c r="I10" s="85">
        <v>0.99150000000000005</v>
      </c>
      <c r="J10" s="86">
        <v>1.9E-2</v>
      </c>
      <c r="K10" s="87">
        <v>0.97250000000000003</v>
      </c>
      <c r="L10" s="88" t="s">
        <v>59</v>
      </c>
      <c r="M10" s="84">
        <v>0.995</v>
      </c>
      <c r="N10" s="89">
        <v>97.738693467336688</v>
      </c>
      <c r="O10" s="4"/>
      <c r="P10" s="4"/>
    </row>
    <row r="11" spans="1:16" x14ac:dyDescent="0.25">
      <c r="A11" s="4"/>
      <c r="B11" s="69" t="s">
        <v>13</v>
      </c>
      <c r="C11" s="70">
        <v>40751</v>
      </c>
      <c r="D11" s="80">
        <v>1970</v>
      </c>
      <c r="E11" s="81">
        <v>39.299999999999997</v>
      </c>
      <c r="F11" s="82"/>
      <c r="G11" s="83">
        <v>147.19999999999999</v>
      </c>
      <c r="H11" s="84">
        <v>2.5999999999999999E-2</v>
      </c>
      <c r="I11" s="85">
        <v>0.629</v>
      </c>
      <c r="J11" s="86" t="s">
        <v>59</v>
      </c>
      <c r="K11" s="87">
        <v>0.62550000000000006</v>
      </c>
      <c r="L11" s="86">
        <v>0.02</v>
      </c>
      <c r="M11" s="84">
        <v>0.64900000000000002</v>
      </c>
      <c r="N11" s="89">
        <v>96.37904468412944</v>
      </c>
      <c r="O11" s="4"/>
      <c r="P11" s="4"/>
    </row>
    <row r="12" spans="1:16" x14ac:dyDescent="0.25">
      <c r="A12" s="4"/>
      <c r="B12" s="69" t="s">
        <v>14</v>
      </c>
      <c r="C12" s="70">
        <v>40752</v>
      </c>
      <c r="D12" s="80">
        <v>1158</v>
      </c>
      <c r="E12" s="81">
        <v>53</v>
      </c>
      <c r="F12" s="82"/>
      <c r="G12" s="83">
        <v>144.80000000000001</v>
      </c>
      <c r="H12" s="84">
        <v>3.7999999999999999E-2</v>
      </c>
      <c r="I12" s="85">
        <v>0.65400000000000003</v>
      </c>
      <c r="J12" s="86" t="s">
        <v>59</v>
      </c>
      <c r="K12" s="87">
        <v>0.65050000000000008</v>
      </c>
      <c r="L12" s="86">
        <v>0.01</v>
      </c>
      <c r="M12" s="90">
        <v>0.66400000000000003</v>
      </c>
      <c r="N12" s="89">
        <v>97.966867469879531</v>
      </c>
      <c r="O12" s="4"/>
      <c r="P12" s="4"/>
    </row>
    <row r="13" spans="1:16" x14ac:dyDescent="0.25">
      <c r="A13" s="4"/>
      <c r="B13" s="69"/>
      <c r="C13" s="70"/>
      <c r="D13" s="80"/>
      <c r="E13" s="81"/>
      <c r="F13" s="82"/>
      <c r="G13" s="83"/>
      <c r="H13" s="84"/>
      <c r="I13" s="85"/>
      <c r="J13" s="86"/>
      <c r="K13" s="87"/>
      <c r="L13" s="86"/>
      <c r="M13" s="90"/>
      <c r="N13" s="89"/>
      <c r="O13" s="4"/>
      <c r="P13" s="4"/>
    </row>
    <row r="14" spans="1:16" x14ac:dyDescent="0.25">
      <c r="A14" s="4"/>
      <c r="B14" s="69" t="s">
        <v>11</v>
      </c>
      <c r="C14" s="70">
        <v>40807</v>
      </c>
      <c r="D14" s="80">
        <v>995</v>
      </c>
      <c r="E14" s="89">
        <v>58.4</v>
      </c>
      <c r="F14" s="82"/>
      <c r="G14" s="83">
        <v>99.2</v>
      </c>
      <c r="H14" s="84">
        <v>5.2999999999999999E-2</v>
      </c>
      <c r="I14" s="85">
        <v>0.32300000000000001</v>
      </c>
      <c r="J14" s="86" t="s">
        <v>60</v>
      </c>
      <c r="K14" s="87">
        <v>0.32100000000000001</v>
      </c>
      <c r="L14" s="86">
        <v>1.4999999999999999E-2</v>
      </c>
      <c r="M14" s="90">
        <v>0.33800000000000002</v>
      </c>
      <c r="N14" s="89">
        <v>94.970414201183431</v>
      </c>
      <c r="O14" s="4"/>
      <c r="P14" s="4"/>
    </row>
    <row r="15" spans="1:16" x14ac:dyDescent="0.25">
      <c r="A15" s="4"/>
      <c r="B15" s="69" t="s">
        <v>12</v>
      </c>
      <c r="C15" s="70">
        <v>40807</v>
      </c>
      <c r="D15" s="80">
        <v>1412</v>
      </c>
      <c r="E15" s="89">
        <v>51.4</v>
      </c>
      <c r="F15" s="82"/>
      <c r="G15" s="83">
        <v>114.4</v>
      </c>
      <c r="H15" s="84">
        <v>5.2600000000000001E-2</v>
      </c>
      <c r="I15" s="85">
        <v>0.53950000000000009</v>
      </c>
      <c r="J15" s="86" t="s">
        <v>60</v>
      </c>
      <c r="K15" s="87">
        <v>0.53750000000000009</v>
      </c>
      <c r="L15" s="86" t="s">
        <v>59</v>
      </c>
      <c r="M15" s="84">
        <v>0.54300000000000004</v>
      </c>
      <c r="N15" s="89">
        <v>98.98710865561695</v>
      </c>
      <c r="O15" s="4"/>
      <c r="P15" s="4"/>
    </row>
    <row r="16" spans="1:16" x14ac:dyDescent="0.25">
      <c r="A16" s="4"/>
      <c r="B16" s="69" t="s">
        <v>13</v>
      </c>
      <c r="C16" s="70">
        <v>40807</v>
      </c>
      <c r="D16" s="80">
        <v>1780</v>
      </c>
      <c r="E16" s="89">
        <v>19.899999999999999</v>
      </c>
      <c r="F16" s="82"/>
      <c r="G16" s="83">
        <v>54.4</v>
      </c>
      <c r="H16" s="84">
        <v>4.9000000000000002E-2</v>
      </c>
      <c r="I16" s="85">
        <v>0.61050000000000004</v>
      </c>
      <c r="J16" s="86" t="s">
        <v>60</v>
      </c>
      <c r="K16" s="87">
        <v>0.60850000000000004</v>
      </c>
      <c r="L16" s="86" t="s">
        <v>59</v>
      </c>
      <c r="M16" s="84">
        <v>0.61399999999999999</v>
      </c>
      <c r="N16" s="89">
        <v>99.104234527687311</v>
      </c>
      <c r="O16" s="4"/>
      <c r="P16" s="4"/>
    </row>
    <row r="17" spans="1:16" x14ac:dyDescent="0.25">
      <c r="A17" s="4"/>
      <c r="B17" s="69" t="s">
        <v>14</v>
      </c>
      <c r="C17" s="70">
        <v>40806</v>
      </c>
      <c r="D17" s="80">
        <v>1550</v>
      </c>
      <c r="E17" s="89">
        <v>30.5</v>
      </c>
      <c r="F17" s="82"/>
      <c r="G17" s="83">
        <v>93.6</v>
      </c>
      <c r="H17" s="84">
        <v>5.5E-2</v>
      </c>
      <c r="I17" s="85">
        <v>0.9345</v>
      </c>
      <c r="J17" s="86" t="s">
        <v>60</v>
      </c>
      <c r="K17" s="87">
        <v>0.9325</v>
      </c>
      <c r="L17" s="86" t="s">
        <v>59</v>
      </c>
      <c r="M17" s="84">
        <v>0.93799999999999994</v>
      </c>
      <c r="N17" s="89">
        <v>99.413646055437113</v>
      </c>
      <c r="O17" s="4"/>
      <c r="P17" s="4"/>
    </row>
    <row r="18" spans="1:16" x14ac:dyDescent="0.25">
      <c r="A18" s="4"/>
      <c r="B18" s="91"/>
      <c r="C18" s="92"/>
      <c r="D18" s="91"/>
      <c r="E18" s="93"/>
      <c r="F18" s="82"/>
      <c r="G18" s="94"/>
      <c r="H18" s="94"/>
      <c r="I18" s="94"/>
      <c r="J18" s="94"/>
      <c r="K18" s="94"/>
      <c r="L18" s="94"/>
      <c r="M18" s="94"/>
      <c r="N18" s="93"/>
      <c r="O18" s="4"/>
      <c r="P18" s="4"/>
    </row>
    <row r="19" spans="1:16" x14ac:dyDescent="0.25">
      <c r="A19" s="4"/>
      <c r="B19" s="69" t="s">
        <v>11</v>
      </c>
      <c r="C19" s="70">
        <v>40841</v>
      </c>
      <c r="D19" s="80">
        <v>1165</v>
      </c>
      <c r="E19" s="89">
        <v>60.3</v>
      </c>
      <c r="F19" s="82"/>
      <c r="G19" s="83">
        <v>112.8</v>
      </c>
      <c r="H19" s="84">
        <v>2.5999999999999999E-2</v>
      </c>
      <c r="I19" s="95"/>
      <c r="J19" s="96" t="s">
        <v>42</v>
      </c>
      <c r="K19" s="95"/>
      <c r="L19" s="96" t="s">
        <v>42</v>
      </c>
      <c r="M19" s="84">
        <v>0.38800000000000001</v>
      </c>
      <c r="N19" s="89"/>
      <c r="O19" s="4"/>
      <c r="P19" s="4"/>
    </row>
    <row r="20" spans="1:16" x14ac:dyDescent="0.25">
      <c r="A20" s="4"/>
      <c r="B20" s="69" t="s">
        <v>12</v>
      </c>
      <c r="C20" s="70">
        <v>40841</v>
      </c>
      <c r="D20" s="80">
        <v>1183</v>
      </c>
      <c r="E20" s="89">
        <v>45</v>
      </c>
      <c r="F20" s="82"/>
      <c r="G20" s="83">
        <v>86.4</v>
      </c>
      <c r="H20" s="84">
        <v>2.5000000000000001E-2</v>
      </c>
      <c r="I20" s="95"/>
      <c r="J20" s="96" t="s">
        <v>42</v>
      </c>
      <c r="K20" s="95"/>
      <c r="L20" s="96" t="s">
        <v>42</v>
      </c>
      <c r="M20" s="84">
        <v>0.48299999999999998</v>
      </c>
      <c r="N20" s="89"/>
      <c r="O20" s="4"/>
      <c r="P20" s="4"/>
    </row>
    <row r="21" spans="1:16" x14ac:dyDescent="0.25">
      <c r="A21" s="4"/>
      <c r="B21" s="69" t="s">
        <v>13</v>
      </c>
      <c r="C21" s="70">
        <v>40841</v>
      </c>
      <c r="D21" s="80">
        <v>2300</v>
      </c>
      <c r="E21" s="89">
        <v>37.4</v>
      </c>
      <c r="F21" s="82"/>
      <c r="G21" s="83">
        <v>48.8</v>
      </c>
      <c r="H21" s="84">
        <v>2.5000000000000001E-2</v>
      </c>
      <c r="I21" s="95"/>
      <c r="J21" s="96" t="s">
        <v>42</v>
      </c>
      <c r="K21" s="95"/>
      <c r="L21" s="96" t="s">
        <v>42</v>
      </c>
      <c r="M21" s="84">
        <v>0.71899999999999997</v>
      </c>
      <c r="N21" s="89"/>
      <c r="O21" s="4"/>
      <c r="P21" s="4"/>
    </row>
    <row r="22" spans="1:16" x14ac:dyDescent="0.25">
      <c r="A22" s="4"/>
      <c r="B22" s="69" t="s">
        <v>14</v>
      </c>
      <c r="C22" s="70">
        <v>40839</v>
      </c>
      <c r="D22" s="80">
        <v>1940</v>
      </c>
      <c r="E22" s="89">
        <v>35.799999999999997</v>
      </c>
      <c r="F22" s="82"/>
      <c r="G22" s="83">
        <v>72.000000000000014</v>
      </c>
      <c r="H22" s="84">
        <v>7.4999999999999997E-2</v>
      </c>
      <c r="I22" s="95"/>
      <c r="J22" s="96" t="s">
        <v>42</v>
      </c>
      <c r="K22" s="95"/>
      <c r="L22" s="96" t="s">
        <v>42</v>
      </c>
      <c r="M22" s="84">
        <v>1.05</v>
      </c>
      <c r="N22" s="89"/>
      <c r="O22" s="4"/>
      <c r="P22" s="4"/>
    </row>
    <row r="23" spans="1:16" x14ac:dyDescent="0.25">
      <c r="A23" s="4"/>
      <c r="B23" s="69"/>
      <c r="C23" s="70"/>
      <c r="D23" s="80"/>
      <c r="E23" s="89"/>
      <c r="F23" s="82"/>
      <c r="G23" s="83"/>
      <c r="H23" s="84"/>
      <c r="I23" s="95"/>
      <c r="J23" s="95"/>
      <c r="K23" s="95"/>
      <c r="L23" s="95"/>
      <c r="M23" s="84"/>
      <c r="N23" s="89"/>
      <c r="O23" s="4"/>
      <c r="P23" s="4"/>
    </row>
    <row r="24" spans="1:16" x14ac:dyDescent="0.25">
      <c r="A24" s="4"/>
      <c r="B24" s="187" t="s">
        <v>112</v>
      </c>
      <c r="C24" s="98"/>
      <c r="D24" s="99">
        <f>AVERAGE(D9:D22)</f>
        <v>1710.25</v>
      </c>
      <c r="E24" s="100">
        <f>AVERAGE(E9:E22)</f>
        <v>47.208333333333321</v>
      </c>
      <c r="F24" s="101"/>
      <c r="G24" s="102">
        <f t="shared" ref="G24:M24" si="0">AVERAGE(G9:G22)</f>
        <v>107.60000000000001</v>
      </c>
      <c r="H24" s="103">
        <f t="shared" si="0"/>
        <v>4.080000000000001E-2</v>
      </c>
      <c r="I24" s="103">
        <f t="shared" si="0"/>
        <v>0.70018749999999996</v>
      </c>
      <c r="J24" s="103">
        <f t="shared" si="0"/>
        <v>1.9E-2</v>
      </c>
      <c r="K24" s="103">
        <f t="shared" si="0"/>
        <v>0.69550000000000012</v>
      </c>
      <c r="L24" s="103">
        <f t="shared" si="0"/>
        <v>1.4999999999999999E-2</v>
      </c>
      <c r="M24" s="103">
        <f t="shared" si="0"/>
        <v>0.69200000000000006</v>
      </c>
      <c r="N24" s="100">
        <v>97.975201566028232</v>
      </c>
      <c r="O24" s="4"/>
      <c r="P24" s="4"/>
    </row>
    <row r="25" spans="1:16" x14ac:dyDescent="0.25">
      <c r="A25" s="4"/>
      <c r="B25" s="104"/>
      <c r="C25" s="105"/>
      <c r="D25" s="104"/>
      <c r="E25" s="106"/>
      <c r="F25" s="82"/>
      <c r="G25" s="107"/>
      <c r="H25" s="107"/>
      <c r="I25" s="107"/>
      <c r="J25" s="107"/>
      <c r="K25" s="107"/>
      <c r="L25" s="107"/>
      <c r="M25" s="107"/>
      <c r="N25" s="105"/>
      <c r="O25" s="4"/>
      <c r="P25" s="4"/>
    </row>
    <row r="26" spans="1:16" x14ac:dyDescent="0.25">
      <c r="A26" s="4"/>
      <c r="B26" s="69" t="s">
        <v>11</v>
      </c>
      <c r="C26" s="108">
        <v>40940</v>
      </c>
      <c r="D26" s="80">
        <v>1478</v>
      </c>
      <c r="E26" s="89">
        <v>72.599999999999994</v>
      </c>
      <c r="F26" s="82"/>
      <c r="G26" s="109">
        <v>148</v>
      </c>
      <c r="H26" s="110">
        <v>3.9600000000000003E-2</v>
      </c>
      <c r="I26" s="111">
        <v>0.42099999999999999</v>
      </c>
      <c r="J26" s="111">
        <v>2.9499999999999998E-2</v>
      </c>
      <c r="K26" s="111">
        <v>0.39149999999999996</v>
      </c>
      <c r="L26" s="111">
        <v>0.193</v>
      </c>
      <c r="M26" s="110">
        <v>0.61399999999999999</v>
      </c>
      <c r="N26" s="221">
        <v>63.762214983713349</v>
      </c>
      <c r="O26" s="4"/>
      <c r="P26" s="4"/>
    </row>
    <row r="27" spans="1:16" x14ac:dyDescent="0.25">
      <c r="A27" s="4"/>
      <c r="B27" s="69" t="s">
        <v>12</v>
      </c>
      <c r="C27" s="108">
        <v>40940</v>
      </c>
      <c r="D27" s="80">
        <v>1253</v>
      </c>
      <c r="E27" s="112">
        <v>13.2</v>
      </c>
      <c r="F27" s="82"/>
      <c r="G27" s="109">
        <v>144</v>
      </c>
      <c r="H27" s="110">
        <v>1.37E-2</v>
      </c>
      <c r="I27" s="111">
        <v>0.26800000000000002</v>
      </c>
      <c r="J27" s="95" t="s">
        <v>31</v>
      </c>
      <c r="K27" s="87">
        <v>0.26300000000000001</v>
      </c>
      <c r="L27" s="111">
        <v>0.34499999999999997</v>
      </c>
      <c r="M27" s="110">
        <v>0.61299999999999999</v>
      </c>
      <c r="N27" s="221">
        <v>42.903752039151719</v>
      </c>
      <c r="O27" s="4"/>
      <c r="P27" s="4"/>
    </row>
    <row r="28" spans="1:16" x14ac:dyDescent="0.25">
      <c r="A28" s="4"/>
      <c r="B28" s="69" t="s">
        <v>13</v>
      </c>
      <c r="C28" s="108">
        <v>40940</v>
      </c>
      <c r="D28" s="80">
        <v>2110</v>
      </c>
      <c r="E28" s="89">
        <v>49.8</v>
      </c>
      <c r="F28" s="82"/>
      <c r="G28" s="109">
        <v>163</v>
      </c>
      <c r="H28" s="110">
        <v>4.2500000000000003E-2</v>
      </c>
      <c r="I28" s="111">
        <v>0.71599999999999997</v>
      </c>
      <c r="J28" s="111">
        <v>4.02E-2</v>
      </c>
      <c r="K28" s="111">
        <v>0.67579999999999996</v>
      </c>
      <c r="L28" s="111">
        <v>5.4000000000000048E-2</v>
      </c>
      <c r="M28" s="110">
        <v>0.77</v>
      </c>
      <c r="N28" s="112">
        <v>87.766233766233753</v>
      </c>
      <c r="O28" s="4"/>
      <c r="P28" s="4"/>
    </row>
    <row r="29" spans="1:16" x14ac:dyDescent="0.25">
      <c r="A29" s="4"/>
      <c r="B29" s="69" t="s">
        <v>14</v>
      </c>
      <c r="C29" s="108">
        <v>40940</v>
      </c>
      <c r="D29" s="80">
        <v>2330</v>
      </c>
      <c r="E29" s="89">
        <v>81.099999999999994</v>
      </c>
      <c r="F29" s="82"/>
      <c r="G29" s="109">
        <v>158</v>
      </c>
      <c r="H29" s="110">
        <v>8.6599999999999996E-2</v>
      </c>
      <c r="I29" s="113">
        <v>1.32</v>
      </c>
      <c r="J29" s="111">
        <v>2.4199999999999999E-2</v>
      </c>
      <c r="K29" s="111">
        <v>1.2958000000000001</v>
      </c>
      <c r="L29" s="111">
        <v>1.0000000000000009E-2</v>
      </c>
      <c r="M29" s="110">
        <v>1.33</v>
      </c>
      <c r="N29" s="89">
        <v>97.428571428571431</v>
      </c>
      <c r="O29" s="4"/>
      <c r="P29" s="4"/>
    </row>
    <row r="30" spans="1:16" x14ac:dyDescent="0.25">
      <c r="A30" s="4"/>
      <c r="B30" s="104"/>
      <c r="C30" s="105"/>
      <c r="D30" s="104"/>
      <c r="E30" s="106"/>
      <c r="F30" s="82"/>
      <c r="G30" s="109"/>
      <c r="H30" s="107"/>
      <c r="I30" s="107"/>
      <c r="J30" s="107"/>
      <c r="K30" s="107"/>
      <c r="L30" s="107"/>
      <c r="M30" s="107"/>
      <c r="N30" s="105"/>
      <c r="O30" s="4"/>
      <c r="P30" s="4"/>
    </row>
    <row r="31" spans="1:16" x14ac:dyDescent="0.25">
      <c r="A31" s="4"/>
      <c r="B31" s="69" t="s">
        <v>11</v>
      </c>
      <c r="C31" s="108">
        <v>40976</v>
      </c>
      <c r="D31" s="80">
        <v>1209</v>
      </c>
      <c r="E31" s="89">
        <v>87.4</v>
      </c>
      <c r="F31" s="82"/>
      <c r="G31" s="114">
        <v>140</v>
      </c>
      <c r="H31" s="110">
        <v>3.9100000000000003E-2</v>
      </c>
      <c r="I31" s="110">
        <v>0.36</v>
      </c>
      <c r="J31" s="110">
        <v>3.3799999999999997E-2</v>
      </c>
      <c r="K31" s="111">
        <v>0.32619999999999999</v>
      </c>
      <c r="L31" s="95">
        <v>0.25600000000000001</v>
      </c>
      <c r="M31" s="107">
        <v>0.61599999999999999</v>
      </c>
      <c r="N31" s="221">
        <v>52.954545454545453</v>
      </c>
      <c r="O31" s="4"/>
      <c r="P31" s="4"/>
    </row>
    <row r="32" spans="1:16" x14ac:dyDescent="0.25">
      <c r="A32" s="4"/>
      <c r="B32" s="69" t="s">
        <v>12</v>
      </c>
      <c r="C32" s="108">
        <v>40976</v>
      </c>
      <c r="D32" s="80">
        <v>1210</v>
      </c>
      <c r="E32" s="89">
        <v>51.8</v>
      </c>
      <c r="F32" s="82"/>
      <c r="G32" s="114">
        <v>142</v>
      </c>
      <c r="H32" s="110">
        <v>3.7400000000000003E-2</v>
      </c>
      <c r="I32" s="110">
        <v>0.371</v>
      </c>
      <c r="J32" s="110">
        <v>2.4799999999999999E-2</v>
      </c>
      <c r="K32" s="111">
        <v>0.34620000000000001</v>
      </c>
      <c r="L32" s="111">
        <v>0.28400000000000003</v>
      </c>
      <c r="M32" s="107">
        <v>0.65500000000000003</v>
      </c>
      <c r="N32" s="221">
        <v>52.854961832061065</v>
      </c>
      <c r="O32" s="4"/>
      <c r="P32" s="4"/>
    </row>
    <row r="33" spans="1:16" x14ac:dyDescent="0.25">
      <c r="A33" s="4"/>
      <c r="B33" s="69" t="s">
        <v>13</v>
      </c>
      <c r="C33" s="108">
        <v>40976</v>
      </c>
      <c r="D33" s="80">
        <v>1850</v>
      </c>
      <c r="E33" s="89">
        <v>63.1</v>
      </c>
      <c r="F33" s="82"/>
      <c r="G33" s="114">
        <v>150</v>
      </c>
      <c r="H33" s="110">
        <v>5.0799999999999998E-2</v>
      </c>
      <c r="I33" s="110">
        <v>0.64500000000000002</v>
      </c>
      <c r="J33" s="110">
        <v>3.39E-2</v>
      </c>
      <c r="K33" s="111">
        <v>0.61109999999999998</v>
      </c>
      <c r="L33" s="95">
        <v>0.124</v>
      </c>
      <c r="M33" s="107">
        <v>0.76900000000000002</v>
      </c>
      <c r="N33" s="112">
        <v>79.466840052015598</v>
      </c>
      <c r="O33" s="4"/>
      <c r="P33" s="4"/>
    </row>
    <row r="34" spans="1:16" x14ac:dyDescent="0.25">
      <c r="A34" s="4"/>
      <c r="B34" s="69" t="s">
        <v>14</v>
      </c>
      <c r="C34" s="108">
        <v>40977</v>
      </c>
      <c r="D34" s="80">
        <v>2390</v>
      </c>
      <c r="E34" s="89">
        <v>70.3</v>
      </c>
      <c r="F34" s="82"/>
      <c r="G34" s="114">
        <v>164</v>
      </c>
      <c r="H34" s="110">
        <v>8.14E-2</v>
      </c>
      <c r="I34" s="110">
        <v>1.08</v>
      </c>
      <c r="J34" s="110">
        <v>1.0500000000000001E-2</v>
      </c>
      <c r="K34" s="111">
        <v>1.0695000000000001</v>
      </c>
      <c r="L34" s="111">
        <v>0.10999999999999988</v>
      </c>
      <c r="M34" s="110">
        <v>1.19</v>
      </c>
      <c r="N34" s="89">
        <v>89.873949579831944</v>
      </c>
      <c r="O34" s="4"/>
      <c r="P34" s="4"/>
    </row>
    <row r="35" spans="1:16" x14ac:dyDescent="0.25">
      <c r="A35" s="4"/>
      <c r="B35" s="115"/>
      <c r="C35" s="116"/>
      <c r="D35" s="117"/>
      <c r="E35" s="118"/>
      <c r="F35" s="82"/>
      <c r="G35" s="119"/>
      <c r="H35" s="120"/>
      <c r="I35" s="120"/>
      <c r="J35" s="120"/>
      <c r="K35" s="113"/>
      <c r="L35" s="113"/>
      <c r="M35" s="120"/>
      <c r="N35" s="118"/>
      <c r="O35" s="4"/>
      <c r="P35" s="4"/>
    </row>
    <row r="36" spans="1:16" x14ac:dyDescent="0.25">
      <c r="A36" s="4"/>
      <c r="B36" s="187" t="s">
        <v>86</v>
      </c>
      <c r="C36" s="121"/>
      <c r="D36" s="99">
        <f>AVERAGE(D26:D34)</f>
        <v>1728.75</v>
      </c>
      <c r="E36" s="100">
        <f>AVERAGE(E26:E34)</f>
        <v>61.162500000000009</v>
      </c>
      <c r="F36" s="101"/>
      <c r="G36" s="102">
        <f t="shared" ref="G36:M36" si="1">AVERAGE(G26:G34)</f>
        <v>151.125</v>
      </c>
      <c r="H36" s="103">
        <f t="shared" si="1"/>
        <v>4.88875E-2</v>
      </c>
      <c r="I36" s="103">
        <f t="shared" si="1"/>
        <v>0.64762500000000001</v>
      </c>
      <c r="J36" s="103">
        <f t="shared" si="1"/>
        <v>2.8128571428571423E-2</v>
      </c>
      <c r="K36" s="103">
        <f t="shared" si="1"/>
        <v>0.62238750000000009</v>
      </c>
      <c r="L36" s="103">
        <f t="shared" si="1"/>
        <v>0.17199999999999999</v>
      </c>
      <c r="M36" s="103">
        <f t="shared" si="1"/>
        <v>0.81962500000000005</v>
      </c>
      <c r="N36" s="100">
        <v>70.87638364201554</v>
      </c>
      <c r="O36" s="4"/>
      <c r="P36" s="4"/>
    </row>
    <row r="37" spans="1:16" ht="26.25" x14ac:dyDescent="0.25">
      <c r="A37" s="4"/>
      <c r="B37" s="122" t="s">
        <v>113</v>
      </c>
      <c r="C37" s="123"/>
      <c r="D37" s="124">
        <f>AVERAGE(D9:D22,D26:D34)</f>
        <v>1717.65</v>
      </c>
      <c r="E37" s="125">
        <f>AVERAGE(E9:E22,E26:E34)</f>
        <v>52.79</v>
      </c>
      <c r="F37" s="126"/>
      <c r="G37" s="127">
        <f>AVERAGE(G9:G22,G26:G34)</f>
        <v>125.00999999999999</v>
      </c>
      <c r="H37" s="128">
        <f>AVERAGE(H9:H22,H26:H34)</f>
        <v>4.4035000000000005E-2</v>
      </c>
      <c r="I37" s="128">
        <f t="shared" ref="I37:M37" si="2">AVERAGE(I9:I22,I26:I34)</f>
        <v>0.67390624999999993</v>
      </c>
      <c r="J37" s="128">
        <f t="shared" si="2"/>
        <v>2.6987499999999998E-2</v>
      </c>
      <c r="K37" s="128">
        <f>AVERAGE(K9:K22,K26:K34)</f>
        <v>0.65894375000000005</v>
      </c>
      <c r="L37" s="128">
        <f t="shared" si="2"/>
        <v>0.12918181818181818</v>
      </c>
      <c r="M37" s="128">
        <f t="shared" si="2"/>
        <v>0.74304999999999999</v>
      </c>
      <c r="N37" s="125">
        <v>84.425792604021893</v>
      </c>
      <c r="O37" s="4"/>
      <c r="P37" s="4"/>
    </row>
    <row r="38" spans="1:16" x14ac:dyDescent="0.25">
      <c r="A38" s="4"/>
      <c r="B38" s="129"/>
      <c r="C38" s="130"/>
      <c r="D38" s="129"/>
      <c r="E38" s="131"/>
      <c r="F38" s="82"/>
      <c r="G38" s="132"/>
      <c r="H38" s="133"/>
      <c r="I38" s="134"/>
      <c r="J38" s="134"/>
      <c r="K38" s="134"/>
      <c r="L38" s="134"/>
      <c r="M38" s="135"/>
      <c r="N38" s="136"/>
      <c r="O38" s="4"/>
      <c r="P38" s="4"/>
    </row>
    <row r="39" spans="1:16" x14ac:dyDescent="0.25">
      <c r="A39" s="4"/>
      <c r="B39" s="69" t="s">
        <v>11</v>
      </c>
      <c r="C39" s="137">
        <v>41438</v>
      </c>
      <c r="D39" s="104">
        <v>1311</v>
      </c>
      <c r="E39" s="105">
        <v>58.8</v>
      </c>
      <c r="F39" s="117">
        <v>16</v>
      </c>
      <c r="G39" s="96">
        <v>179</v>
      </c>
      <c r="H39" s="113">
        <v>3.3599999999999998E-2</v>
      </c>
      <c r="I39" s="138">
        <v>0.48499999999999999</v>
      </c>
      <c r="J39" s="138">
        <v>1.465E-2</v>
      </c>
      <c r="K39" s="139">
        <f>(I39-J39)</f>
        <v>0.47034999999999999</v>
      </c>
      <c r="L39" s="138">
        <f>(0)</f>
        <v>0</v>
      </c>
      <c r="M39" s="140">
        <v>0.46400000000000002</v>
      </c>
      <c r="N39" s="141">
        <v>96.84267241379311</v>
      </c>
      <c r="O39" s="4"/>
      <c r="P39" s="4"/>
    </row>
    <row r="40" spans="1:16" x14ac:dyDescent="0.25">
      <c r="A40" s="4"/>
      <c r="B40" s="69" t="s">
        <v>12</v>
      </c>
      <c r="C40" s="137">
        <v>41438</v>
      </c>
      <c r="D40" s="104">
        <v>1140</v>
      </c>
      <c r="E40" s="105">
        <v>66.8</v>
      </c>
      <c r="F40" s="117" t="s">
        <v>29</v>
      </c>
      <c r="G40" s="96">
        <v>164</v>
      </c>
      <c r="H40" s="113">
        <v>2.2499999999999999E-2</v>
      </c>
      <c r="I40" s="138">
        <v>0.40500000000000003</v>
      </c>
      <c r="J40" s="138" t="s">
        <v>30</v>
      </c>
      <c r="K40" s="139">
        <f>(I40-0.005)</f>
        <v>0.4</v>
      </c>
      <c r="L40" s="138">
        <f>(M40-I40)</f>
        <v>2.9999999999999472E-3</v>
      </c>
      <c r="M40" s="140">
        <v>0.40799999999999997</v>
      </c>
      <c r="N40" s="141">
        <v>98.039215686274517</v>
      </c>
      <c r="O40" s="4"/>
      <c r="P40" s="4"/>
    </row>
    <row r="41" spans="1:16" x14ac:dyDescent="0.25">
      <c r="A41" s="4"/>
      <c r="B41" s="69" t="s">
        <v>13</v>
      </c>
      <c r="C41" s="137">
        <v>41438</v>
      </c>
      <c r="D41" s="104">
        <v>1291</v>
      </c>
      <c r="E41" s="105">
        <v>19.5</v>
      </c>
      <c r="F41" s="117" t="s">
        <v>29</v>
      </c>
      <c r="G41" s="96">
        <v>173</v>
      </c>
      <c r="H41" s="113">
        <v>2.5700000000000001E-2</v>
      </c>
      <c r="I41" s="138">
        <v>0.52300000000000002</v>
      </c>
      <c r="J41" s="138" t="s">
        <v>30</v>
      </c>
      <c r="K41" s="139">
        <f>(I41-0.005)</f>
        <v>0.51800000000000002</v>
      </c>
      <c r="L41" s="138">
        <f>(0)</f>
        <v>0</v>
      </c>
      <c r="M41" s="140">
        <v>0.48299999999999998</v>
      </c>
      <c r="N41" s="141">
        <v>98.9648033126294</v>
      </c>
      <c r="O41" s="4"/>
      <c r="P41" s="4"/>
    </row>
    <row r="42" spans="1:16" x14ac:dyDescent="0.25">
      <c r="A42" s="4"/>
      <c r="B42" s="69" t="s">
        <v>14</v>
      </c>
      <c r="C42" s="137">
        <v>41438</v>
      </c>
      <c r="D42" s="104">
        <v>2030</v>
      </c>
      <c r="E42" s="105">
        <v>88.2</v>
      </c>
      <c r="F42" s="117">
        <v>40</v>
      </c>
      <c r="G42" s="96">
        <v>181</v>
      </c>
      <c r="H42" s="113">
        <v>8.5099999999999995E-2</v>
      </c>
      <c r="I42" s="138">
        <v>1.1839999999999999</v>
      </c>
      <c r="J42" s="138">
        <v>2.1399999999999999E-2</v>
      </c>
      <c r="K42" s="139">
        <f>(I42-J42)</f>
        <v>1.1625999999999999</v>
      </c>
      <c r="L42" s="138">
        <f>(0)</f>
        <v>0</v>
      </c>
      <c r="M42" s="140">
        <v>1.17</v>
      </c>
      <c r="N42" s="141">
        <v>99.367521367521363</v>
      </c>
      <c r="O42" s="4"/>
      <c r="P42" s="4"/>
    </row>
    <row r="43" spans="1:16" x14ac:dyDescent="0.25">
      <c r="A43" s="4"/>
      <c r="B43" s="104"/>
      <c r="C43" s="137"/>
      <c r="D43" s="104"/>
      <c r="E43" s="105"/>
      <c r="F43" s="117"/>
      <c r="G43" s="96"/>
      <c r="H43" s="113"/>
      <c r="I43" s="138"/>
      <c r="J43" s="139"/>
      <c r="K43" s="50"/>
      <c r="L43" s="50"/>
      <c r="M43" s="142"/>
      <c r="N43" s="141"/>
      <c r="O43" s="4"/>
      <c r="P43" s="4"/>
    </row>
    <row r="44" spans="1:16" ht="15.75" x14ac:dyDescent="0.25">
      <c r="A44" s="4"/>
      <c r="B44" s="69" t="s">
        <v>11</v>
      </c>
      <c r="C44" s="137">
        <v>41479</v>
      </c>
      <c r="D44" s="80">
        <v>1389</v>
      </c>
      <c r="E44" s="143">
        <v>18</v>
      </c>
      <c r="F44" s="117" t="s">
        <v>98</v>
      </c>
      <c r="G44" s="96" t="s">
        <v>42</v>
      </c>
      <c r="H44" s="113">
        <v>2.7400000000000001E-2</v>
      </c>
      <c r="I44" s="138">
        <v>0.50600000000000001</v>
      </c>
      <c r="J44" s="139">
        <v>1.1900000000000001E-2</v>
      </c>
      <c r="K44" s="139">
        <f>(I44-J44)</f>
        <v>0.49409999999999998</v>
      </c>
      <c r="L44" s="139">
        <v>0</v>
      </c>
      <c r="M44" s="142">
        <v>0.495</v>
      </c>
      <c r="N44" s="141">
        <v>99.818181818181813</v>
      </c>
      <c r="O44" s="4"/>
      <c r="P44" s="4"/>
    </row>
    <row r="45" spans="1:16" x14ac:dyDescent="0.25">
      <c r="A45" s="4"/>
      <c r="B45" s="69" t="s">
        <v>12</v>
      </c>
      <c r="C45" s="137">
        <v>41479</v>
      </c>
      <c r="D45" s="80">
        <v>1244</v>
      </c>
      <c r="E45" s="143">
        <v>11.8</v>
      </c>
      <c r="F45" s="117" t="s">
        <v>42</v>
      </c>
      <c r="G45" s="96" t="s">
        <v>42</v>
      </c>
      <c r="H45" s="113">
        <v>3.09E-2</v>
      </c>
      <c r="I45" s="138">
        <v>0.49299999999999999</v>
      </c>
      <c r="J45" s="139">
        <v>1.0500000000000001E-2</v>
      </c>
      <c r="K45" s="139">
        <f>(I45-J45)</f>
        <v>0.48249999999999998</v>
      </c>
      <c r="L45" s="139">
        <f>(M45-I45)</f>
        <v>7.0000000000000062E-3</v>
      </c>
      <c r="M45" s="142">
        <v>0.5</v>
      </c>
      <c r="N45" s="141">
        <v>96.5</v>
      </c>
      <c r="O45" s="4"/>
      <c r="P45" s="4"/>
    </row>
    <row r="46" spans="1:16" x14ac:dyDescent="0.25">
      <c r="A46" s="4"/>
      <c r="B46" s="69" t="s">
        <v>13</v>
      </c>
      <c r="C46" s="137">
        <v>41479</v>
      </c>
      <c r="D46" s="80">
        <v>1259</v>
      </c>
      <c r="E46" s="143">
        <v>17.7</v>
      </c>
      <c r="F46" s="117" t="s">
        <v>42</v>
      </c>
      <c r="G46" s="96" t="s">
        <v>42</v>
      </c>
      <c r="H46" s="113">
        <v>2.6499999999999999E-2</v>
      </c>
      <c r="I46" s="138">
        <v>0.59199999999999997</v>
      </c>
      <c r="J46" s="96" t="s">
        <v>30</v>
      </c>
      <c r="K46" s="139">
        <f>(I46-0.005)</f>
        <v>0.58699999999999997</v>
      </c>
      <c r="L46" s="139">
        <v>0</v>
      </c>
      <c r="M46" s="142">
        <v>0.56200000000000006</v>
      </c>
      <c r="N46" s="141">
        <v>99.110320284697508</v>
      </c>
      <c r="O46" s="4"/>
      <c r="P46" s="4"/>
    </row>
    <row r="47" spans="1:16" x14ac:dyDescent="0.25">
      <c r="A47" s="4"/>
      <c r="B47" s="69" t="s">
        <v>14</v>
      </c>
      <c r="C47" s="137">
        <v>41478</v>
      </c>
      <c r="D47" s="80">
        <v>2000</v>
      </c>
      <c r="E47" s="143">
        <v>26.5</v>
      </c>
      <c r="F47" s="117" t="s">
        <v>42</v>
      </c>
      <c r="G47" s="96" t="s">
        <v>42</v>
      </c>
      <c r="H47" s="113">
        <v>6.6000000000000003E-2</v>
      </c>
      <c r="I47" s="138">
        <v>1.31</v>
      </c>
      <c r="J47" s="96" t="s">
        <v>30</v>
      </c>
      <c r="K47" s="139">
        <f>(I47-0.005)</f>
        <v>1.3050000000000002</v>
      </c>
      <c r="L47" s="139">
        <f>(M47-I47)</f>
        <v>9.6999999999999975E-2</v>
      </c>
      <c r="M47" s="142">
        <v>1.407</v>
      </c>
      <c r="N47" s="141">
        <v>92.750533049040513</v>
      </c>
      <c r="O47" s="4"/>
      <c r="P47" s="4"/>
    </row>
    <row r="48" spans="1:16" x14ac:dyDescent="0.25">
      <c r="A48" s="4"/>
      <c r="B48" s="104"/>
      <c r="C48" s="137"/>
      <c r="D48" s="80"/>
      <c r="E48" s="143"/>
      <c r="F48" s="144"/>
      <c r="G48" s="50"/>
      <c r="H48" s="113"/>
      <c r="I48" s="138"/>
      <c r="J48" s="139"/>
      <c r="K48" s="50"/>
      <c r="L48" s="50"/>
      <c r="M48" s="142"/>
      <c r="N48" s="141"/>
      <c r="O48" s="4"/>
      <c r="P48" s="4"/>
    </row>
    <row r="49" spans="1:16" x14ac:dyDescent="0.25">
      <c r="A49" s="4"/>
      <c r="B49" s="69" t="s">
        <v>11</v>
      </c>
      <c r="C49" s="137">
        <v>41578</v>
      </c>
      <c r="D49" s="80">
        <v>1000</v>
      </c>
      <c r="E49" s="143">
        <v>11.3</v>
      </c>
      <c r="F49" s="117" t="s">
        <v>29</v>
      </c>
      <c r="G49" s="119">
        <v>86.6</v>
      </c>
      <c r="H49" s="113">
        <v>1.54E-2</v>
      </c>
      <c r="I49" s="50">
        <v>0.26</v>
      </c>
      <c r="J49" s="96" t="s">
        <v>30</v>
      </c>
      <c r="K49" s="139">
        <f>(I49-0.005)</f>
        <v>0.255</v>
      </c>
      <c r="L49" s="139">
        <f>(M49-I49)</f>
        <v>1.5000000000000013E-2</v>
      </c>
      <c r="M49" s="142">
        <v>0.27500000000000002</v>
      </c>
      <c r="N49" s="141">
        <v>92.72727272727272</v>
      </c>
      <c r="O49" s="4"/>
      <c r="P49" s="4"/>
    </row>
    <row r="50" spans="1:16" x14ac:dyDescent="0.25">
      <c r="A50" s="4"/>
      <c r="B50" s="69" t="s">
        <v>12</v>
      </c>
      <c r="C50" s="137">
        <v>41578</v>
      </c>
      <c r="D50" s="80">
        <v>911</v>
      </c>
      <c r="E50" s="143">
        <v>7.8</v>
      </c>
      <c r="F50" s="117" t="s">
        <v>29</v>
      </c>
      <c r="G50" s="119">
        <v>130</v>
      </c>
      <c r="H50" s="113">
        <v>8.0000000000000002E-3</v>
      </c>
      <c r="I50" s="50">
        <v>0.20499999999999999</v>
      </c>
      <c r="J50" s="96" t="s">
        <v>30</v>
      </c>
      <c r="K50" s="139">
        <f>(I50-0.005)</f>
        <v>0.19999999999999998</v>
      </c>
      <c r="L50" s="139">
        <f>(M50-I50)</f>
        <v>0.222</v>
      </c>
      <c r="M50" s="142">
        <v>0.42699999999999999</v>
      </c>
      <c r="N50" s="222">
        <v>46.838407494145194</v>
      </c>
      <c r="O50" s="4"/>
      <c r="P50" s="4"/>
    </row>
    <row r="51" spans="1:16" x14ac:dyDescent="0.25">
      <c r="A51" s="4"/>
      <c r="B51" s="69" t="s">
        <v>38</v>
      </c>
      <c r="C51" s="137">
        <v>41578</v>
      </c>
      <c r="D51" s="80">
        <v>1440</v>
      </c>
      <c r="E51" s="143">
        <v>11.2</v>
      </c>
      <c r="F51" s="117" t="s">
        <v>29</v>
      </c>
      <c r="G51" s="119">
        <v>110</v>
      </c>
      <c r="H51" s="113">
        <v>1.6899999999999998E-2</v>
      </c>
      <c r="I51" s="50">
        <v>0.499</v>
      </c>
      <c r="J51" s="96" t="s">
        <v>30</v>
      </c>
      <c r="K51" s="139">
        <f>(I51-0.005)</f>
        <v>0.49399999999999999</v>
      </c>
      <c r="L51" s="139">
        <f>(M51-I51)</f>
        <v>9.000000000000008E-3</v>
      </c>
      <c r="M51" s="142">
        <v>0.50800000000000001</v>
      </c>
      <c r="N51" s="141">
        <v>97.244094488188964</v>
      </c>
      <c r="O51" s="4"/>
      <c r="P51" s="4"/>
    </row>
    <row r="52" spans="1:16" x14ac:dyDescent="0.25">
      <c r="A52" s="4"/>
      <c r="B52" s="69" t="s">
        <v>39</v>
      </c>
      <c r="C52" s="137">
        <v>41578</v>
      </c>
      <c r="D52" s="80" t="s">
        <v>42</v>
      </c>
      <c r="E52" s="143" t="s">
        <v>42</v>
      </c>
      <c r="F52" s="117">
        <v>15</v>
      </c>
      <c r="G52" s="119">
        <v>110</v>
      </c>
      <c r="H52" s="113">
        <v>1.8100000000000002E-2</v>
      </c>
      <c r="I52" s="50">
        <v>0.51500000000000001</v>
      </c>
      <c r="J52" s="96" t="s">
        <v>30</v>
      </c>
      <c r="K52" s="139">
        <f>(I52-0.005)</f>
        <v>0.51</v>
      </c>
      <c r="L52" s="139">
        <v>0</v>
      </c>
      <c r="M52" s="142">
        <v>0.48</v>
      </c>
      <c r="N52" s="141">
        <v>98.958333333333329</v>
      </c>
      <c r="O52" s="4"/>
      <c r="P52" s="4"/>
    </row>
    <row r="53" spans="1:16" x14ac:dyDescent="0.25">
      <c r="A53" s="4"/>
      <c r="B53" s="69" t="s">
        <v>14</v>
      </c>
      <c r="C53" s="137">
        <v>41578</v>
      </c>
      <c r="D53" s="80">
        <v>1880</v>
      </c>
      <c r="E53" s="143">
        <v>134</v>
      </c>
      <c r="F53" s="117">
        <v>80</v>
      </c>
      <c r="G53" s="119">
        <v>163</v>
      </c>
      <c r="H53" s="113">
        <v>0.188</v>
      </c>
      <c r="I53" s="50">
        <v>1.21</v>
      </c>
      <c r="J53" s="96" t="s">
        <v>30</v>
      </c>
      <c r="K53" s="139">
        <f>(I53-0.005)</f>
        <v>1.2050000000000001</v>
      </c>
      <c r="L53" s="139">
        <f>(M53-I53)</f>
        <v>0.19999999999999996</v>
      </c>
      <c r="M53" s="142">
        <v>1.41</v>
      </c>
      <c r="N53" s="141">
        <v>85.460992907801426</v>
      </c>
      <c r="O53" s="4"/>
      <c r="P53" s="4"/>
    </row>
    <row r="54" spans="1:16" x14ac:dyDescent="0.25">
      <c r="A54" s="4"/>
      <c r="B54" s="145"/>
      <c r="C54" s="146"/>
      <c r="D54" s="115"/>
      <c r="E54" s="146"/>
      <c r="F54" s="144"/>
      <c r="G54" s="147"/>
      <c r="H54" s="50"/>
      <c r="I54" s="50"/>
      <c r="J54" s="50"/>
      <c r="K54" s="148"/>
      <c r="L54" s="148"/>
      <c r="M54" s="142"/>
      <c r="N54" s="149"/>
      <c r="O54" s="4"/>
      <c r="P54" s="4"/>
    </row>
    <row r="55" spans="1:16" x14ac:dyDescent="0.25">
      <c r="A55" s="4"/>
      <c r="B55" s="187" t="s">
        <v>40</v>
      </c>
      <c r="C55" s="150"/>
      <c r="D55" s="99">
        <f>AVERAGE(D39:D53)</f>
        <v>1407.9166666666667</v>
      </c>
      <c r="E55" s="100">
        <f>AVERAGE(E39:E53)</f>
        <v>39.300000000000004</v>
      </c>
      <c r="F55" s="99">
        <f>AVERAGE(F39:F53)</f>
        <v>37.75</v>
      </c>
      <c r="G55" s="102">
        <f>AVERAGE(G39:G53)</f>
        <v>144.06666666666666</v>
      </c>
      <c r="H55" s="103">
        <f t="shared" ref="H55:M55" si="3">AVERAGE(H39:H53)</f>
        <v>4.3392307692307695E-2</v>
      </c>
      <c r="I55" s="103">
        <f t="shared" si="3"/>
        <v>0.62976923076923064</v>
      </c>
      <c r="J55" s="103">
        <f t="shared" si="3"/>
        <v>1.46125E-2</v>
      </c>
      <c r="K55" s="151">
        <f t="shared" si="3"/>
        <v>0.62181153846153836</v>
      </c>
      <c r="L55" s="151">
        <f t="shared" si="3"/>
        <v>4.2538461538461532E-2</v>
      </c>
      <c r="M55" s="152">
        <f t="shared" si="3"/>
        <v>0.66069230769230769</v>
      </c>
      <c r="N55" s="100">
        <v>92.509411452529221</v>
      </c>
      <c r="O55" s="4"/>
      <c r="P55" s="4"/>
    </row>
    <row r="56" spans="1:16" x14ac:dyDescent="0.25">
      <c r="A56" s="4"/>
      <c r="B56" s="69"/>
      <c r="C56" s="153"/>
      <c r="D56" s="69"/>
      <c r="E56" s="153"/>
      <c r="F56" s="144"/>
      <c r="G56" s="109"/>
      <c r="H56" s="107"/>
      <c r="I56" s="50"/>
      <c r="J56" s="50"/>
      <c r="K56" s="50"/>
      <c r="L56" s="107"/>
      <c r="M56" s="154"/>
      <c r="N56" s="141"/>
      <c r="O56" s="4"/>
      <c r="P56" s="4"/>
    </row>
    <row r="57" spans="1:16" x14ac:dyDescent="0.25">
      <c r="A57" s="4"/>
      <c r="B57" s="69" t="s">
        <v>11</v>
      </c>
      <c r="C57" s="155">
        <v>41682</v>
      </c>
      <c r="D57" s="104">
        <v>1675</v>
      </c>
      <c r="E57" s="89">
        <v>50.3</v>
      </c>
      <c r="F57" s="80">
        <v>24</v>
      </c>
      <c r="G57" s="119">
        <v>178</v>
      </c>
      <c r="H57" s="111">
        <v>5.2999999999999999E-2</v>
      </c>
      <c r="I57" s="113">
        <f>(J57+K57)</f>
        <v>0.69500000000000006</v>
      </c>
      <c r="J57" s="113">
        <v>0.06</v>
      </c>
      <c r="K57" s="120">
        <v>0.63500000000000001</v>
      </c>
      <c r="L57" s="96">
        <v>3.1E-2</v>
      </c>
      <c r="M57" s="156">
        <v>0.72599999999999998</v>
      </c>
      <c r="N57" s="141">
        <v>87.465564738292017</v>
      </c>
      <c r="O57" s="4"/>
      <c r="P57" s="4"/>
    </row>
    <row r="58" spans="1:16" x14ac:dyDescent="0.25">
      <c r="A58" s="4"/>
      <c r="B58" s="69" t="s">
        <v>12</v>
      </c>
      <c r="C58" s="155">
        <v>41681</v>
      </c>
      <c r="D58" s="104">
        <v>1540</v>
      </c>
      <c r="E58" s="89">
        <v>56.8</v>
      </c>
      <c r="F58" s="80">
        <v>29</v>
      </c>
      <c r="G58" s="119">
        <v>146</v>
      </c>
      <c r="H58" s="111">
        <v>6.2899999999999998E-2</v>
      </c>
      <c r="I58" s="113">
        <f t="shared" ref="I58:I60" si="4">(J58+K58)</f>
        <v>0.78700000000000003</v>
      </c>
      <c r="J58" s="113">
        <v>2.5000000000000001E-2</v>
      </c>
      <c r="K58" s="120">
        <v>0.76200000000000001</v>
      </c>
      <c r="L58" s="96">
        <v>6.7000000000000004E-2</v>
      </c>
      <c r="M58" s="156">
        <v>0.85399999999999998</v>
      </c>
      <c r="N58" s="141">
        <v>89.227166276346608</v>
      </c>
      <c r="O58" s="4"/>
      <c r="P58" s="4"/>
    </row>
    <row r="59" spans="1:16" x14ac:dyDescent="0.25">
      <c r="A59" s="4"/>
      <c r="B59" s="69" t="s">
        <v>13</v>
      </c>
      <c r="C59" s="155">
        <v>41682</v>
      </c>
      <c r="D59" s="104">
        <v>1880</v>
      </c>
      <c r="E59" s="89">
        <v>38.700000000000003</v>
      </c>
      <c r="F59" s="80">
        <v>14</v>
      </c>
      <c r="G59" s="119">
        <v>191</v>
      </c>
      <c r="H59" s="111">
        <v>4.7E-2</v>
      </c>
      <c r="I59" s="113">
        <f t="shared" si="4"/>
        <v>0.85799999999999998</v>
      </c>
      <c r="J59" s="113">
        <v>3.9E-2</v>
      </c>
      <c r="K59" s="120">
        <v>0.81899999999999995</v>
      </c>
      <c r="L59" s="96" t="s">
        <v>37</v>
      </c>
      <c r="M59" s="156">
        <v>0.86299999999999999</v>
      </c>
      <c r="N59" s="141">
        <v>94.90150637311703</v>
      </c>
      <c r="O59" s="4"/>
      <c r="P59" s="4"/>
    </row>
    <row r="60" spans="1:16" x14ac:dyDescent="0.25">
      <c r="A60" s="4"/>
      <c r="B60" s="69" t="s">
        <v>14</v>
      </c>
      <c r="C60" s="155">
        <v>41681</v>
      </c>
      <c r="D60" s="104">
        <v>2030</v>
      </c>
      <c r="E60" s="89">
        <v>112</v>
      </c>
      <c r="F60" s="80">
        <v>97</v>
      </c>
      <c r="G60" s="119">
        <v>193</v>
      </c>
      <c r="H60" s="111">
        <v>0.154</v>
      </c>
      <c r="I60" s="113">
        <f t="shared" si="4"/>
        <v>1.835</v>
      </c>
      <c r="J60" s="113">
        <v>0.28100000000000003</v>
      </c>
      <c r="K60" s="120">
        <v>1.554</v>
      </c>
      <c r="L60" s="96">
        <v>2.5000000000000001E-2</v>
      </c>
      <c r="M60" s="156">
        <v>1.86</v>
      </c>
      <c r="N60" s="141">
        <v>83.548387096774192</v>
      </c>
      <c r="O60" s="4"/>
      <c r="P60" s="4"/>
    </row>
    <row r="61" spans="1:16" x14ac:dyDescent="0.25">
      <c r="A61" s="4"/>
      <c r="B61" s="69"/>
      <c r="C61" s="105"/>
      <c r="D61" s="104"/>
      <c r="E61" s="89"/>
      <c r="F61" s="117"/>
      <c r="G61" s="119"/>
      <c r="H61" s="113"/>
      <c r="I61" s="113"/>
      <c r="J61" s="113"/>
      <c r="K61" s="120"/>
      <c r="L61" s="96"/>
      <c r="M61" s="142"/>
      <c r="N61" s="141"/>
      <c r="O61" s="4"/>
      <c r="P61" s="4"/>
    </row>
    <row r="62" spans="1:16" x14ac:dyDescent="0.25">
      <c r="A62" s="4"/>
      <c r="B62" s="69" t="s">
        <v>11</v>
      </c>
      <c r="C62" s="155">
        <v>41748</v>
      </c>
      <c r="D62" s="104">
        <v>1092</v>
      </c>
      <c r="E62" s="89">
        <v>72.599999999999994</v>
      </c>
      <c r="F62" s="117">
        <v>46</v>
      </c>
      <c r="G62" s="119">
        <v>156</v>
      </c>
      <c r="H62" s="113">
        <v>5.5599999999999997E-2</v>
      </c>
      <c r="I62" s="113">
        <f>(J62+K62)</f>
        <v>0.47199999999999998</v>
      </c>
      <c r="J62" s="113">
        <v>1.09E-2</v>
      </c>
      <c r="K62" s="120">
        <f>(M62-(J62+0.005))</f>
        <v>0.46109999999999995</v>
      </c>
      <c r="L62" s="96" t="s">
        <v>37</v>
      </c>
      <c r="M62" s="142">
        <v>0.47699999999999998</v>
      </c>
      <c r="N62" s="141">
        <v>96.666666666666657</v>
      </c>
      <c r="O62" s="4"/>
      <c r="P62" s="4"/>
    </row>
    <row r="63" spans="1:16" x14ac:dyDescent="0.25">
      <c r="A63" s="4"/>
      <c r="B63" s="69" t="s">
        <v>12</v>
      </c>
      <c r="C63" s="155">
        <v>41748</v>
      </c>
      <c r="D63" s="104">
        <v>993</v>
      </c>
      <c r="E63" s="89">
        <v>34.6</v>
      </c>
      <c r="F63" s="117" t="s">
        <v>29</v>
      </c>
      <c r="G63" s="119">
        <v>148</v>
      </c>
      <c r="H63" s="113">
        <v>2.58E-2</v>
      </c>
      <c r="I63" s="113">
        <f>(0.005+K63)</f>
        <v>0.35299999999999998</v>
      </c>
      <c r="J63" s="113" t="s">
        <v>37</v>
      </c>
      <c r="K63" s="120">
        <f>(M63-(0.005+L63))</f>
        <v>0.34799999999999998</v>
      </c>
      <c r="L63" s="96">
        <v>0.16800000000000001</v>
      </c>
      <c r="M63" s="142">
        <v>0.52100000000000002</v>
      </c>
      <c r="N63" s="222">
        <v>66.79462571976967</v>
      </c>
      <c r="O63" s="4"/>
      <c r="P63" s="4"/>
    </row>
    <row r="64" spans="1:16" x14ac:dyDescent="0.25">
      <c r="A64" s="4"/>
      <c r="B64" s="69" t="s">
        <v>13</v>
      </c>
      <c r="C64" s="155">
        <v>41748</v>
      </c>
      <c r="D64" s="104">
        <v>1379</v>
      </c>
      <c r="E64" s="89">
        <v>33.6</v>
      </c>
      <c r="F64" s="117">
        <v>16</v>
      </c>
      <c r="G64" s="119">
        <v>169</v>
      </c>
      <c r="H64" s="113">
        <v>3.3099999999999997E-2</v>
      </c>
      <c r="I64" s="113">
        <f>(J64+K64)</f>
        <v>0.59859999999999991</v>
      </c>
      <c r="J64" s="113">
        <v>1.66E-2</v>
      </c>
      <c r="K64" s="120">
        <f t="shared" ref="K64:K65" si="5">(M64-(0.005+L64))</f>
        <v>0.58199999999999996</v>
      </c>
      <c r="L64" s="96">
        <v>1.0999999999999999E-2</v>
      </c>
      <c r="M64" s="142">
        <v>0.59799999999999998</v>
      </c>
      <c r="N64" s="141">
        <v>97.324414715719058</v>
      </c>
      <c r="O64" s="4"/>
      <c r="P64" s="4"/>
    </row>
    <row r="65" spans="1:16" x14ac:dyDescent="0.25">
      <c r="A65" s="4"/>
      <c r="B65" s="69" t="s">
        <v>14</v>
      </c>
      <c r="C65" s="155">
        <v>41748</v>
      </c>
      <c r="D65" s="104">
        <v>2020</v>
      </c>
      <c r="E65" s="89">
        <v>140</v>
      </c>
      <c r="F65" s="117">
        <v>84</v>
      </c>
      <c r="G65" s="119">
        <v>192</v>
      </c>
      <c r="H65" s="113">
        <v>0.17100000000000001</v>
      </c>
      <c r="I65" s="113">
        <f>(J65+K65)</f>
        <v>1.5018</v>
      </c>
      <c r="J65" s="113">
        <v>5.7799999999999997E-2</v>
      </c>
      <c r="K65" s="120">
        <f t="shared" si="5"/>
        <v>1.444</v>
      </c>
      <c r="L65" s="96">
        <v>2.1000000000000001E-2</v>
      </c>
      <c r="M65" s="142">
        <v>1.47</v>
      </c>
      <c r="N65" s="141">
        <v>98.231292517006793</v>
      </c>
      <c r="O65" s="4"/>
      <c r="P65" s="4"/>
    </row>
    <row r="66" spans="1:16" x14ac:dyDescent="0.25">
      <c r="A66" s="4"/>
      <c r="B66" s="69"/>
      <c r="C66" s="105"/>
      <c r="D66" s="104"/>
      <c r="E66" s="89"/>
      <c r="F66" s="80"/>
      <c r="G66" s="119"/>
      <c r="H66" s="111"/>
      <c r="I66" s="113"/>
      <c r="J66" s="113"/>
      <c r="K66" s="120"/>
      <c r="L66" s="96"/>
      <c r="M66" s="156"/>
      <c r="N66" s="141"/>
      <c r="O66" s="4"/>
      <c r="P66" s="4"/>
    </row>
    <row r="67" spans="1:16" x14ac:dyDescent="0.25">
      <c r="A67" s="4"/>
      <c r="B67" s="69" t="s">
        <v>11</v>
      </c>
      <c r="C67" s="155">
        <v>41913</v>
      </c>
      <c r="D67" s="144">
        <v>1353</v>
      </c>
      <c r="E67" s="157">
        <v>73.7</v>
      </c>
      <c r="F67" s="80">
        <v>34</v>
      </c>
      <c r="G67" s="114">
        <v>150</v>
      </c>
      <c r="H67" s="111">
        <v>5.6800000000000003E-2</v>
      </c>
      <c r="I67" s="113">
        <f>(J67+K67)</f>
        <v>0.60899999999999999</v>
      </c>
      <c r="J67" s="113">
        <v>1.7100000000000001E-2</v>
      </c>
      <c r="K67" s="120">
        <f>(M67-(J67+L67))</f>
        <v>0.59189999999999998</v>
      </c>
      <c r="L67" s="96">
        <v>1.4999999999999999E-2</v>
      </c>
      <c r="M67" s="156">
        <v>0.624</v>
      </c>
      <c r="N67" s="141">
        <v>94.855769230769226</v>
      </c>
      <c r="O67" s="4"/>
      <c r="P67" s="4"/>
    </row>
    <row r="68" spans="1:16" x14ac:dyDescent="0.25">
      <c r="A68" s="4"/>
      <c r="B68" s="69" t="s">
        <v>12</v>
      </c>
      <c r="C68" s="155">
        <v>41912</v>
      </c>
      <c r="D68" s="144">
        <v>1149</v>
      </c>
      <c r="E68" s="157">
        <v>41.5</v>
      </c>
      <c r="F68" s="80" t="s">
        <v>29</v>
      </c>
      <c r="G68" s="114">
        <v>145</v>
      </c>
      <c r="H68" s="111">
        <v>3.0599999999999999E-2</v>
      </c>
      <c r="I68" s="113">
        <f>(J68+K68)</f>
        <v>0.38700000000000001</v>
      </c>
      <c r="J68" s="113">
        <v>2.3E-2</v>
      </c>
      <c r="K68" s="120">
        <f>(M68-(J68+L68))</f>
        <v>0.36399999999999999</v>
      </c>
      <c r="L68" s="96">
        <v>7.2999999999999995E-2</v>
      </c>
      <c r="M68" s="156">
        <v>0.46</v>
      </c>
      <c r="N68" s="222">
        <v>79.130434782608688</v>
      </c>
      <c r="O68" s="4"/>
      <c r="P68" s="4"/>
    </row>
    <row r="69" spans="1:16" x14ac:dyDescent="0.25">
      <c r="A69" s="4"/>
      <c r="B69" s="69" t="s">
        <v>38</v>
      </c>
      <c r="C69" s="155">
        <v>41912</v>
      </c>
      <c r="D69" s="144">
        <v>1174</v>
      </c>
      <c r="E69" s="157">
        <v>11.4</v>
      </c>
      <c r="F69" s="80" t="s">
        <v>29</v>
      </c>
      <c r="G69" s="114">
        <v>72.599999999999994</v>
      </c>
      <c r="H69" s="111">
        <v>1.78E-2</v>
      </c>
      <c r="I69" s="113">
        <f>(J69+K69)</f>
        <v>0.44</v>
      </c>
      <c r="J69" s="113">
        <v>1.7000000000000001E-2</v>
      </c>
      <c r="K69" s="120">
        <f>(M69-(J69+0.005))</f>
        <v>0.42299999999999999</v>
      </c>
      <c r="L69" s="96" t="s">
        <v>37</v>
      </c>
      <c r="M69" s="156">
        <v>0.44500000000000001</v>
      </c>
      <c r="N69" s="141">
        <v>95.056179775280896</v>
      </c>
      <c r="O69" s="4"/>
      <c r="P69" s="4"/>
    </row>
    <row r="70" spans="1:16" x14ac:dyDescent="0.25">
      <c r="A70" s="4"/>
      <c r="B70" s="69" t="s">
        <v>39</v>
      </c>
      <c r="C70" s="155">
        <v>41912</v>
      </c>
      <c r="D70" s="80" t="s">
        <v>42</v>
      </c>
      <c r="E70" s="143" t="s">
        <v>42</v>
      </c>
      <c r="F70" s="80" t="s">
        <v>29</v>
      </c>
      <c r="G70" s="114">
        <v>78.2</v>
      </c>
      <c r="H70" s="111">
        <v>2.3300000000000001E-2</v>
      </c>
      <c r="I70" s="113">
        <f>(J70+K70)</f>
        <v>0.45300000000000001</v>
      </c>
      <c r="J70" s="113">
        <v>1.4800000000000001E-2</v>
      </c>
      <c r="K70" s="120">
        <f>(M70-(J70+0.005))</f>
        <v>0.43820000000000003</v>
      </c>
      <c r="L70" s="96" t="s">
        <v>37</v>
      </c>
      <c r="M70" s="156">
        <v>0.45800000000000002</v>
      </c>
      <c r="N70" s="141">
        <v>95.67685589519651</v>
      </c>
      <c r="O70" s="4"/>
      <c r="P70" s="4"/>
    </row>
    <row r="71" spans="1:16" x14ac:dyDescent="0.25">
      <c r="A71" s="4"/>
      <c r="B71" s="69" t="s">
        <v>14</v>
      </c>
      <c r="C71" s="155">
        <v>41913</v>
      </c>
      <c r="D71" s="144">
        <v>1810</v>
      </c>
      <c r="E71" s="157">
        <v>83.7</v>
      </c>
      <c r="F71" s="80">
        <v>40</v>
      </c>
      <c r="G71" s="114">
        <v>118</v>
      </c>
      <c r="H71" s="111">
        <v>0.13300000000000001</v>
      </c>
      <c r="I71" s="113">
        <f>(J71+K71)</f>
        <v>1.3989999999999998</v>
      </c>
      <c r="J71" s="113">
        <v>2.07E-2</v>
      </c>
      <c r="K71" s="120">
        <f>(M71-(J71+L71))</f>
        <v>1.3782999999999999</v>
      </c>
      <c r="L71" s="96">
        <v>1.0999999999999999E-2</v>
      </c>
      <c r="M71" s="156">
        <v>1.41</v>
      </c>
      <c r="N71" s="141">
        <v>97.751773049645379</v>
      </c>
      <c r="O71" s="4"/>
      <c r="P71" s="4"/>
    </row>
    <row r="72" spans="1:16" x14ac:dyDescent="0.25">
      <c r="A72" s="4"/>
      <c r="B72" s="104"/>
      <c r="C72" s="155"/>
      <c r="D72" s="144"/>
      <c r="E72" s="157"/>
      <c r="F72" s="80"/>
      <c r="G72" s="114"/>
      <c r="H72" s="111"/>
      <c r="I72" s="113"/>
      <c r="J72" s="113"/>
      <c r="K72" s="120"/>
      <c r="L72" s="50"/>
      <c r="M72" s="156"/>
      <c r="N72" s="141"/>
      <c r="O72" s="4"/>
      <c r="P72" s="4"/>
    </row>
    <row r="73" spans="1:16" x14ac:dyDescent="0.25">
      <c r="A73" s="4"/>
      <c r="B73" s="188" t="s">
        <v>41</v>
      </c>
      <c r="C73" s="159"/>
      <c r="D73" s="160">
        <f>AVERAGE(D57:D71)</f>
        <v>1507.9166666666667</v>
      </c>
      <c r="E73" s="161">
        <f t="shared" ref="E73:M73" si="6">AVERAGE(E57:E71)</f>
        <v>62.408333333333339</v>
      </c>
      <c r="F73" s="160">
        <f t="shared" si="6"/>
        <v>42.666666666666664</v>
      </c>
      <c r="G73" s="162">
        <f t="shared" si="6"/>
        <v>148.98461538461538</v>
      </c>
      <c r="H73" s="163">
        <f t="shared" si="6"/>
        <v>6.6453846153846141E-2</v>
      </c>
      <c r="I73" s="163">
        <f t="shared" si="6"/>
        <v>0.79910769230769219</v>
      </c>
      <c r="J73" s="163">
        <f t="shared" si="6"/>
        <v>4.8575000000000014E-2</v>
      </c>
      <c r="K73" s="163">
        <f t="shared" si="6"/>
        <v>0.75388461538461538</v>
      </c>
      <c r="L73" s="163">
        <f t="shared" si="6"/>
        <v>4.6888888888888897E-2</v>
      </c>
      <c r="M73" s="164">
        <f t="shared" si="6"/>
        <v>0.82815384615384613</v>
      </c>
      <c r="N73" s="161">
        <v>90.510048987476381</v>
      </c>
      <c r="O73" s="4"/>
      <c r="P73" s="4"/>
    </row>
    <row r="74" spans="1:16" ht="27" thickBot="1" x14ac:dyDescent="0.3">
      <c r="A74" s="4"/>
      <c r="B74" s="165" t="s">
        <v>99</v>
      </c>
      <c r="C74" s="166"/>
      <c r="D74" s="167">
        <f>AVERAGE(D39:D53,D57:D71)</f>
        <v>1457.9166666666667</v>
      </c>
      <c r="E74" s="168">
        <f t="shared" ref="E74:M74" si="7">AVERAGE(E39:E53,E57:E71)</f>
        <v>50.854166666666679</v>
      </c>
      <c r="F74" s="169">
        <f t="shared" si="7"/>
        <v>41.153846153846153</v>
      </c>
      <c r="G74" s="170">
        <f t="shared" si="7"/>
        <v>146.97272727272727</v>
      </c>
      <c r="H74" s="171">
        <f t="shared" si="7"/>
        <v>5.4923076923076929E-2</v>
      </c>
      <c r="I74" s="171">
        <f t="shared" si="7"/>
        <v>0.71443846153846147</v>
      </c>
      <c r="J74" s="171">
        <f t="shared" si="7"/>
        <v>4.0084375000000012E-2</v>
      </c>
      <c r="K74" s="171">
        <f t="shared" si="7"/>
        <v>0.68784807692307703</v>
      </c>
      <c r="L74" s="171">
        <f t="shared" si="7"/>
        <v>4.4318181818181819E-2</v>
      </c>
      <c r="M74" s="171">
        <f t="shared" si="7"/>
        <v>0.74442307692307697</v>
      </c>
      <c r="N74" s="172">
        <v>91.509730220002766</v>
      </c>
      <c r="O74" s="4"/>
      <c r="P74" s="4"/>
    </row>
    <row r="75" spans="1:16" x14ac:dyDescent="0.25">
      <c r="A75" s="4"/>
      <c r="B75" s="173"/>
      <c r="C75" s="173"/>
      <c r="D75" s="174"/>
      <c r="E75" s="1"/>
      <c r="F75" s="2"/>
      <c r="G75" s="2"/>
      <c r="H75" s="2"/>
      <c r="I75" s="1"/>
      <c r="J75" s="2"/>
      <c r="K75" s="1"/>
      <c r="L75" s="2"/>
      <c r="M75" s="1"/>
      <c r="N75" s="1"/>
      <c r="O75" s="4"/>
      <c r="P75" s="4"/>
    </row>
    <row r="76" spans="1:16" ht="15.75" x14ac:dyDescent="0.25">
      <c r="A76" s="4"/>
      <c r="B76" s="1" t="s">
        <v>18</v>
      </c>
      <c r="C76" s="1"/>
      <c r="D76" s="1"/>
      <c r="E76" s="1"/>
      <c r="F76" s="175">
        <v>169</v>
      </c>
      <c r="G76" s="176">
        <v>2109</v>
      </c>
      <c r="H76" s="175">
        <v>2333</v>
      </c>
      <c r="I76" s="177" t="s">
        <v>100</v>
      </c>
      <c r="J76" s="176">
        <v>3116</v>
      </c>
      <c r="K76" s="177" t="s">
        <v>101</v>
      </c>
      <c r="L76" s="176" t="s">
        <v>102</v>
      </c>
      <c r="M76" s="176">
        <v>2756</v>
      </c>
      <c r="N76" s="177" t="s">
        <v>19</v>
      </c>
      <c r="O76" s="4"/>
      <c r="P76" s="4"/>
    </row>
    <row r="77" spans="1:16" ht="22.5" x14ac:dyDescent="0.25">
      <c r="A77" s="4"/>
      <c r="B77" s="1" t="s">
        <v>20</v>
      </c>
      <c r="C77" s="1"/>
      <c r="D77" s="1"/>
      <c r="E77" s="1"/>
      <c r="F77" s="178" t="s">
        <v>22</v>
      </c>
      <c r="G77" s="178" t="s">
        <v>21</v>
      </c>
      <c r="H77" s="178" t="s">
        <v>23</v>
      </c>
      <c r="I77" s="179"/>
      <c r="J77" s="180" t="s">
        <v>133</v>
      </c>
      <c r="K77" s="179"/>
      <c r="L77" s="178"/>
      <c r="M77" s="181" t="s">
        <v>24</v>
      </c>
      <c r="N77" s="1"/>
      <c r="O77" s="4"/>
      <c r="P77" s="4"/>
    </row>
    <row r="78" spans="1:16" x14ac:dyDescent="0.25">
      <c r="A78" s="4"/>
      <c r="B78" s="182" t="s">
        <v>25</v>
      </c>
      <c r="C78" s="183"/>
      <c r="D78" s="183"/>
      <c r="E78" s="183"/>
      <c r="F78" s="176">
        <v>15</v>
      </c>
      <c r="G78" s="176">
        <v>4.5999999999999996</v>
      </c>
      <c r="H78" s="176">
        <v>4.0000000000000001E-3</v>
      </c>
      <c r="I78" s="1"/>
      <c r="J78" s="176">
        <v>0.01</v>
      </c>
      <c r="K78" s="1"/>
      <c r="L78" s="176">
        <v>0.01</v>
      </c>
      <c r="M78" s="175">
        <v>0.05</v>
      </c>
      <c r="N78" s="1"/>
      <c r="O78" s="4"/>
      <c r="P78" s="4"/>
    </row>
    <row r="79" spans="1:16" ht="15.75" x14ac:dyDescent="0.25">
      <c r="A79" s="4"/>
      <c r="B79" s="182" t="s">
        <v>103</v>
      </c>
      <c r="C79" s="183"/>
      <c r="D79" s="183"/>
      <c r="E79" s="183"/>
      <c r="F79" s="2"/>
      <c r="G79" s="2"/>
      <c r="H79" s="178" t="s">
        <v>26</v>
      </c>
      <c r="I79" s="18" t="s">
        <v>81</v>
      </c>
      <c r="J79" s="2"/>
      <c r="K79" s="1"/>
      <c r="L79" s="176"/>
      <c r="M79" s="175" t="s">
        <v>27</v>
      </c>
      <c r="N79" s="1"/>
      <c r="O79" s="4"/>
      <c r="P79" s="4"/>
    </row>
    <row r="80" spans="1:16" x14ac:dyDescent="0.25">
      <c r="A80" s="4"/>
      <c r="B80" s="182"/>
      <c r="C80" s="183"/>
      <c r="D80" s="183"/>
      <c r="E80" s="183"/>
      <c r="F80" s="2"/>
      <c r="G80" s="2"/>
      <c r="H80" s="176"/>
      <c r="I80" s="18"/>
      <c r="J80" s="2"/>
      <c r="K80" s="1"/>
      <c r="L80" s="176"/>
      <c r="M80" s="175"/>
      <c r="N80" s="1"/>
      <c r="O80" s="4"/>
      <c r="P80" s="4"/>
    </row>
    <row r="81" spans="1:16" ht="15.75" x14ac:dyDescent="0.25">
      <c r="A81" s="4"/>
      <c r="B81" s="1" t="s">
        <v>104</v>
      </c>
      <c r="C81" s="183"/>
      <c r="D81" s="183"/>
      <c r="E81" s="183"/>
      <c r="F81" s="2"/>
      <c r="G81" s="2"/>
      <c r="H81" s="176"/>
      <c r="I81" s="18"/>
      <c r="J81" s="2"/>
      <c r="K81" s="1"/>
      <c r="L81" s="176"/>
      <c r="M81" s="175"/>
      <c r="N81" s="1"/>
      <c r="O81" s="4"/>
      <c r="P81" s="4"/>
    </row>
    <row r="82" spans="1:16" ht="15.75" x14ac:dyDescent="0.25">
      <c r="A82" s="4"/>
      <c r="B82" s="182" t="s">
        <v>105</v>
      </c>
      <c r="C82" s="1"/>
      <c r="D82" s="183"/>
      <c r="E82" s="183"/>
      <c r="F82" s="2"/>
      <c r="G82" s="2"/>
      <c r="H82" s="2"/>
      <c r="I82" s="1"/>
      <c r="J82" s="2"/>
      <c r="K82" s="1"/>
      <c r="L82" s="2"/>
      <c r="M82" s="1"/>
      <c r="N82" s="1"/>
      <c r="O82" s="4"/>
      <c r="P82" s="4"/>
    </row>
    <row r="83" spans="1:16" ht="15.75" x14ac:dyDescent="0.25">
      <c r="A83" s="4"/>
      <c r="B83" s="182" t="s">
        <v>106</v>
      </c>
      <c r="C83" s="1"/>
      <c r="D83" s="183"/>
      <c r="E83" s="183"/>
      <c r="F83" s="2"/>
      <c r="G83" s="2"/>
      <c r="H83" s="2"/>
      <c r="I83" s="1"/>
      <c r="J83" s="2"/>
      <c r="K83" s="1"/>
      <c r="L83" s="2"/>
      <c r="M83" s="1"/>
      <c r="N83" s="1"/>
      <c r="O83" s="4"/>
      <c r="P83" s="4"/>
    </row>
    <row r="84" spans="1:16" x14ac:dyDescent="0.25">
      <c r="A84" s="4"/>
      <c r="B84" s="184" t="s">
        <v>107</v>
      </c>
      <c r="C84" s="1"/>
      <c r="D84" s="183"/>
      <c r="E84" s="183"/>
      <c r="F84" s="2"/>
      <c r="G84" s="2"/>
      <c r="H84" s="2"/>
      <c r="I84" s="1"/>
      <c r="J84" s="2"/>
      <c r="K84" s="1"/>
      <c r="L84" s="2"/>
      <c r="M84" s="1"/>
      <c r="N84" s="1"/>
      <c r="O84" s="4"/>
      <c r="P84" s="4"/>
    </row>
    <row r="85" spans="1:16" ht="15.75" x14ac:dyDescent="0.25">
      <c r="A85" s="4"/>
      <c r="B85" s="182" t="s">
        <v>108</v>
      </c>
      <c r="C85" s="1"/>
      <c r="D85" s="1"/>
      <c r="E85" s="1"/>
      <c r="F85" s="2"/>
      <c r="G85" s="2"/>
      <c r="H85" s="2"/>
      <c r="I85" s="1"/>
      <c r="J85" s="2"/>
      <c r="K85" s="1"/>
      <c r="L85" s="2"/>
      <c r="M85" s="1"/>
      <c r="N85" s="1"/>
      <c r="O85" s="4"/>
      <c r="P85" s="4"/>
    </row>
    <row r="86" spans="1:16" x14ac:dyDescent="0.25">
      <c r="A86" s="4"/>
      <c r="B86" s="184" t="s">
        <v>107</v>
      </c>
      <c r="C86" s="1"/>
      <c r="D86" s="1"/>
      <c r="E86" s="1"/>
      <c r="F86" s="2"/>
      <c r="G86" s="2"/>
      <c r="H86" s="2"/>
      <c r="I86" s="1"/>
      <c r="J86" s="2"/>
      <c r="K86" s="1"/>
      <c r="L86" s="2"/>
      <c r="M86" s="1"/>
      <c r="N86" s="1"/>
      <c r="O86" s="4"/>
      <c r="P86" s="4"/>
    </row>
    <row r="87" spans="1:16" ht="15.75" x14ac:dyDescent="0.25">
      <c r="A87" s="4"/>
      <c r="B87" s="184" t="s">
        <v>109</v>
      </c>
      <c r="C87" s="1"/>
      <c r="D87" s="1"/>
      <c r="E87" s="1"/>
      <c r="F87" s="2"/>
      <c r="G87" s="2"/>
      <c r="H87" s="2"/>
      <c r="I87" s="1"/>
      <c r="J87" s="2"/>
      <c r="K87" s="1"/>
      <c r="L87" s="2"/>
      <c r="M87" s="1"/>
      <c r="N87" s="1"/>
      <c r="O87" s="4"/>
      <c r="P87" s="4"/>
    </row>
    <row r="88" spans="1:16" ht="15.75" x14ac:dyDescent="0.25">
      <c r="A88" s="4"/>
      <c r="B88" s="1" t="s">
        <v>110</v>
      </c>
      <c r="C88" s="1"/>
      <c r="D88" s="1"/>
      <c r="E88" s="1"/>
      <c r="F88" s="2"/>
      <c r="G88" s="2"/>
      <c r="H88" s="2"/>
      <c r="I88" s="1"/>
      <c r="J88" s="2"/>
      <c r="K88" s="1"/>
      <c r="L88" s="2"/>
      <c r="M88" s="1"/>
      <c r="N88" s="1"/>
      <c r="O88" s="4"/>
      <c r="P88" s="4"/>
    </row>
    <row r="89" spans="1:16" x14ac:dyDescent="0.25">
      <c r="A89" s="4"/>
      <c r="B89" s="184" t="s">
        <v>111</v>
      </c>
      <c r="C89" s="1"/>
      <c r="D89" s="1"/>
      <c r="E89" s="1"/>
      <c r="F89" s="2"/>
      <c r="G89" s="2"/>
      <c r="H89" s="2"/>
      <c r="I89" s="2"/>
      <c r="J89" s="2"/>
      <c r="K89" s="1"/>
      <c r="L89" s="2"/>
      <c r="M89" s="1"/>
      <c r="N89" s="1"/>
      <c r="O89" s="4"/>
      <c r="P89" s="4"/>
    </row>
    <row r="90" spans="1:16" x14ac:dyDescent="0.25">
      <c r="A90" s="4"/>
      <c r="B90" s="1"/>
      <c r="C90" s="1"/>
      <c r="D90" s="1"/>
      <c r="E90" s="1"/>
      <c r="F90" s="2"/>
      <c r="G90" s="2"/>
      <c r="H90" s="2"/>
      <c r="I90" s="2"/>
      <c r="J90" s="2"/>
      <c r="K90" s="1"/>
      <c r="L90" s="2"/>
      <c r="M90" s="1"/>
      <c r="N90" s="1"/>
      <c r="O90" s="4"/>
      <c r="P90" s="4"/>
    </row>
    <row r="91" spans="1:16" x14ac:dyDescent="0.25">
      <c r="A91" s="4"/>
      <c r="B91" s="185" t="s">
        <v>87</v>
      </c>
      <c r="C91" s="1"/>
      <c r="D91" s="1"/>
      <c r="E91" s="1"/>
      <c r="F91" s="2"/>
      <c r="G91" s="2"/>
      <c r="H91" s="2"/>
      <c r="I91" s="2"/>
      <c r="J91" s="2"/>
      <c r="K91" s="1"/>
      <c r="L91" s="2"/>
      <c r="M91" s="1"/>
      <c r="N91" s="1"/>
      <c r="O91" s="4"/>
      <c r="P91" s="4"/>
    </row>
    <row r="92" spans="1:16" x14ac:dyDescent="0.25">
      <c r="A92" s="4"/>
      <c r="B92" s="186" t="s">
        <v>88</v>
      </c>
      <c r="C92" s="1"/>
      <c r="D92" s="1"/>
      <c r="E92" s="1"/>
      <c r="F92" s="2"/>
      <c r="G92" s="2"/>
      <c r="H92" s="2"/>
      <c r="I92" s="2"/>
      <c r="J92" s="2"/>
      <c r="K92" s="2"/>
      <c r="L92" s="2"/>
      <c r="M92" s="1"/>
      <c r="N92" s="1"/>
      <c r="O92" s="4"/>
      <c r="P92" s="4"/>
    </row>
    <row r="93" spans="1:16" x14ac:dyDescent="0.25">
      <c r="A93" s="4"/>
      <c r="B93" s="223" t="s">
        <v>134</v>
      </c>
      <c r="C93" s="1"/>
      <c r="D93" s="1"/>
      <c r="E93" s="1"/>
      <c r="F93" s="2"/>
      <c r="G93" s="2"/>
      <c r="H93" s="2"/>
      <c r="I93" s="2"/>
      <c r="J93" s="2"/>
      <c r="K93" s="2"/>
      <c r="L93" s="2"/>
      <c r="M93" s="1"/>
      <c r="N93" s="1"/>
      <c r="O93" s="4"/>
      <c r="P93" s="4"/>
    </row>
    <row r="94" spans="1:16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</row>
    <row r="95" spans="1:16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</row>
    <row r="96" spans="1:16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</row>
    <row r="97" spans="1:16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</row>
    <row r="98" spans="1:16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</row>
  </sheetData>
  <mergeCells count="2">
    <mergeCell ref="D6:E6"/>
    <mergeCell ref="F6:N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3"/>
  <sheetViews>
    <sheetView workbookViewId="0">
      <selection activeCell="G71" sqref="G71"/>
    </sheetView>
  </sheetViews>
  <sheetFormatPr defaultRowHeight="15" x14ac:dyDescent="0.25"/>
  <cols>
    <col min="1" max="1" width="11.42578125" customWidth="1"/>
  </cols>
  <sheetData>
    <row r="1" spans="1:11" ht="18" x14ac:dyDescent="0.25">
      <c r="A1" s="48" t="s">
        <v>132</v>
      </c>
      <c r="B1" s="1"/>
      <c r="C1" s="1"/>
      <c r="D1" s="1"/>
      <c r="E1" s="2"/>
      <c r="F1" s="2"/>
      <c r="G1" s="2"/>
      <c r="H1" s="1"/>
      <c r="I1" s="1"/>
      <c r="J1" s="4"/>
      <c r="K1" s="4"/>
    </row>
    <row r="2" spans="1:11" ht="15.75" x14ac:dyDescent="0.25">
      <c r="A2" s="48" t="s">
        <v>131</v>
      </c>
      <c r="B2" s="1"/>
      <c r="C2" s="1"/>
      <c r="D2" s="1"/>
      <c r="E2" s="2"/>
      <c r="F2" s="2"/>
      <c r="G2" s="2"/>
      <c r="H2" s="1"/>
      <c r="I2" s="1"/>
      <c r="J2" s="4"/>
      <c r="K2" s="4"/>
    </row>
    <row r="3" spans="1:11" x14ac:dyDescent="0.25">
      <c r="A3" s="49" t="s">
        <v>130</v>
      </c>
      <c r="B3" s="1"/>
      <c r="C3" s="1"/>
      <c r="D3" s="1"/>
      <c r="E3" s="2"/>
      <c r="F3" s="2"/>
      <c r="G3" s="2"/>
      <c r="H3" s="1"/>
      <c r="I3" s="1"/>
      <c r="J3" s="4"/>
      <c r="K3" s="4"/>
    </row>
    <row r="4" spans="1:11" x14ac:dyDescent="0.25">
      <c r="A4" s="1" t="s">
        <v>129</v>
      </c>
      <c r="B4" s="1"/>
      <c r="C4" s="1"/>
      <c r="D4" s="1"/>
      <c r="E4" s="2"/>
      <c r="F4" s="2"/>
      <c r="G4" s="2"/>
      <c r="H4" s="1"/>
      <c r="I4" s="1"/>
      <c r="J4" s="4"/>
      <c r="K4" s="4"/>
    </row>
    <row r="5" spans="1:11" x14ac:dyDescent="0.25">
      <c r="A5" s="1" t="s">
        <v>128</v>
      </c>
      <c r="B5" s="1"/>
      <c r="C5" s="1"/>
      <c r="D5" s="1"/>
      <c r="E5" s="2"/>
      <c r="F5" s="2"/>
      <c r="G5" s="2"/>
      <c r="H5" s="1"/>
      <c r="I5" s="1"/>
      <c r="J5" s="4"/>
      <c r="K5" s="4"/>
    </row>
    <row r="6" spans="1:11" ht="15.75" thickBot="1" x14ac:dyDescent="0.3">
      <c r="A6" s="1"/>
      <c r="B6" s="1"/>
      <c r="C6" s="1"/>
      <c r="D6" s="1"/>
      <c r="E6" s="50"/>
      <c r="F6" s="2"/>
      <c r="G6" s="2"/>
      <c r="H6" s="1"/>
      <c r="I6" s="1"/>
      <c r="J6" s="4"/>
      <c r="K6" s="4"/>
    </row>
    <row r="7" spans="1:11" ht="15.75" thickBot="1" x14ac:dyDescent="0.3">
      <c r="A7" s="51"/>
      <c r="B7" s="1"/>
      <c r="C7" s="209" t="s">
        <v>35</v>
      </c>
      <c r="D7" s="210"/>
      <c r="E7" s="211" t="s">
        <v>46</v>
      </c>
      <c r="F7" s="212"/>
      <c r="G7" s="212"/>
      <c r="H7" s="212"/>
      <c r="I7" s="213"/>
      <c r="J7" s="4"/>
      <c r="K7" s="4"/>
    </row>
    <row r="8" spans="1:11" ht="27" x14ac:dyDescent="0.25">
      <c r="A8" s="52" t="s">
        <v>0</v>
      </c>
      <c r="B8" s="53" t="s">
        <v>0</v>
      </c>
      <c r="C8" s="201" t="s">
        <v>127</v>
      </c>
      <c r="D8" s="200" t="s">
        <v>2</v>
      </c>
      <c r="E8" s="57" t="s">
        <v>94</v>
      </c>
      <c r="F8" s="134" t="s">
        <v>3</v>
      </c>
      <c r="G8" s="134" t="s">
        <v>126</v>
      </c>
      <c r="H8" s="199" t="s">
        <v>7</v>
      </c>
      <c r="I8" s="198" t="s">
        <v>95</v>
      </c>
      <c r="J8" s="4"/>
      <c r="K8" s="4"/>
    </row>
    <row r="9" spans="1:11" ht="16.5" thickBot="1" x14ac:dyDescent="0.3">
      <c r="A9" s="59" t="s">
        <v>96</v>
      </c>
      <c r="B9" s="60" t="s">
        <v>8</v>
      </c>
      <c r="C9" s="61" t="s">
        <v>9</v>
      </c>
      <c r="D9" s="62" t="s">
        <v>32</v>
      </c>
      <c r="E9" s="64" t="s">
        <v>10</v>
      </c>
      <c r="F9" s="65" t="s">
        <v>10</v>
      </c>
      <c r="G9" s="66" t="s">
        <v>10</v>
      </c>
      <c r="H9" s="66" t="s">
        <v>10</v>
      </c>
      <c r="I9" s="197" t="s">
        <v>97</v>
      </c>
      <c r="J9" s="68"/>
      <c r="K9" s="4"/>
    </row>
    <row r="10" spans="1:11" x14ac:dyDescent="0.25">
      <c r="A10" s="69" t="s">
        <v>11</v>
      </c>
      <c r="B10" s="70">
        <v>40750</v>
      </c>
      <c r="C10" s="71">
        <v>2470</v>
      </c>
      <c r="D10" s="72">
        <v>66.599999999999994</v>
      </c>
      <c r="E10" s="74">
        <v>156</v>
      </c>
      <c r="F10" s="75">
        <v>2.9000000000000001E-2</v>
      </c>
      <c r="G10" s="196">
        <v>0.91600000000000015</v>
      </c>
      <c r="H10" s="75">
        <v>0.92300000000000004</v>
      </c>
      <c r="I10" s="195">
        <v>99.241603466955581</v>
      </c>
      <c r="J10" s="4"/>
      <c r="K10" s="4"/>
    </row>
    <row r="11" spans="1:11" x14ac:dyDescent="0.25">
      <c r="A11" s="69" t="s">
        <v>12</v>
      </c>
      <c r="B11" s="70">
        <v>40750</v>
      </c>
      <c r="C11" s="80">
        <v>2600</v>
      </c>
      <c r="D11" s="81">
        <v>68.900000000000006</v>
      </c>
      <c r="E11" s="83">
        <v>161.6</v>
      </c>
      <c r="F11" s="84">
        <v>3.5999999999999997E-2</v>
      </c>
      <c r="G11" s="191">
        <v>0.97250000000000003</v>
      </c>
      <c r="H11" s="192">
        <v>0.995</v>
      </c>
      <c r="I11" s="89">
        <v>97.738693467336688</v>
      </c>
      <c r="J11" s="4"/>
      <c r="K11" s="4"/>
    </row>
    <row r="12" spans="1:11" x14ac:dyDescent="0.25">
      <c r="A12" s="69" t="s">
        <v>13</v>
      </c>
      <c r="B12" s="70">
        <v>40751</v>
      </c>
      <c r="C12" s="80">
        <v>1970</v>
      </c>
      <c r="D12" s="81">
        <v>39.299999999999997</v>
      </c>
      <c r="E12" s="83">
        <v>147.19999999999999</v>
      </c>
      <c r="F12" s="84">
        <v>2.5999999999999999E-2</v>
      </c>
      <c r="G12" s="191">
        <v>0.62550000000000006</v>
      </c>
      <c r="H12" s="192">
        <v>0.64900000000000002</v>
      </c>
      <c r="I12" s="89">
        <v>96.37904468412944</v>
      </c>
      <c r="J12" s="4"/>
      <c r="K12" s="4"/>
    </row>
    <row r="13" spans="1:11" x14ac:dyDescent="0.25">
      <c r="A13" s="69" t="s">
        <v>14</v>
      </c>
      <c r="B13" s="70">
        <v>40752</v>
      </c>
      <c r="C13" s="80">
        <v>1158</v>
      </c>
      <c r="D13" s="81">
        <v>53</v>
      </c>
      <c r="E13" s="83">
        <v>144.80000000000001</v>
      </c>
      <c r="F13" s="84">
        <v>3.7999999999999999E-2</v>
      </c>
      <c r="G13" s="191">
        <v>0.65050000000000008</v>
      </c>
      <c r="H13" s="192">
        <v>0.66400000000000003</v>
      </c>
      <c r="I13" s="89">
        <v>97.966867469879531</v>
      </c>
      <c r="J13" s="4"/>
      <c r="K13" s="4"/>
    </row>
    <row r="14" spans="1:11" x14ac:dyDescent="0.25">
      <c r="A14" s="69"/>
      <c r="B14" s="70"/>
      <c r="C14" s="80"/>
      <c r="D14" s="81"/>
      <c r="E14" s="83"/>
      <c r="F14" s="84"/>
      <c r="G14" s="191"/>
      <c r="H14" s="192"/>
      <c r="I14" s="89"/>
      <c r="J14" s="4"/>
      <c r="K14" s="4"/>
    </row>
    <row r="15" spans="1:11" x14ac:dyDescent="0.25">
      <c r="A15" s="69" t="s">
        <v>11</v>
      </c>
      <c r="B15" s="70">
        <v>40807</v>
      </c>
      <c r="C15" s="80">
        <v>995</v>
      </c>
      <c r="D15" s="89">
        <v>58.4</v>
      </c>
      <c r="E15" s="83">
        <v>99.2</v>
      </c>
      <c r="F15" s="84">
        <v>5.2999999999999999E-2</v>
      </c>
      <c r="G15" s="191">
        <v>0.32100000000000001</v>
      </c>
      <c r="H15" s="192">
        <v>0.33800000000000002</v>
      </c>
      <c r="I15" s="89">
        <v>94.970414201183431</v>
      </c>
      <c r="J15" s="4"/>
      <c r="K15" s="4"/>
    </row>
    <row r="16" spans="1:11" x14ac:dyDescent="0.25">
      <c r="A16" s="69" t="s">
        <v>12</v>
      </c>
      <c r="B16" s="70">
        <v>40807</v>
      </c>
      <c r="C16" s="80">
        <v>1412</v>
      </c>
      <c r="D16" s="89">
        <v>51.4</v>
      </c>
      <c r="E16" s="83">
        <v>114.4</v>
      </c>
      <c r="F16" s="84">
        <v>5.2600000000000001E-2</v>
      </c>
      <c r="G16" s="191">
        <v>0.53750000000000009</v>
      </c>
      <c r="H16" s="192">
        <v>0.54300000000000004</v>
      </c>
      <c r="I16" s="89">
        <v>98.98710865561695</v>
      </c>
      <c r="J16" s="4"/>
      <c r="K16" s="4"/>
    </row>
    <row r="17" spans="1:11" x14ac:dyDescent="0.25">
      <c r="A17" s="69" t="s">
        <v>13</v>
      </c>
      <c r="B17" s="70">
        <v>40807</v>
      </c>
      <c r="C17" s="80">
        <v>1780</v>
      </c>
      <c r="D17" s="89">
        <v>19.899999999999999</v>
      </c>
      <c r="E17" s="83">
        <v>54.4</v>
      </c>
      <c r="F17" s="84">
        <v>4.9000000000000002E-2</v>
      </c>
      <c r="G17" s="191">
        <v>0.60850000000000004</v>
      </c>
      <c r="H17" s="192">
        <v>0.61399999999999999</v>
      </c>
      <c r="I17" s="89">
        <v>99.104234527687311</v>
      </c>
      <c r="J17" s="4"/>
      <c r="K17" s="4"/>
    </row>
    <row r="18" spans="1:11" x14ac:dyDescent="0.25">
      <c r="A18" s="69" t="s">
        <v>14</v>
      </c>
      <c r="B18" s="70">
        <v>40806</v>
      </c>
      <c r="C18" s="80">
        <v>1550</v>
      </c>
      <c r="D18" s="89">
        <v>30.5</v>
      </c>
      <c r="E18" s="83">
        <v>93.6</v>
      </c>
      <c r="F18" s="84">
        <v>5.5E-2</v>
      </c>
      <c r="G18" s="191">
        <v>0.9325</v>
      </c>
      <c r="H18" s="192">
        <v>0.93799999999999994</v>
      </c>
      <c r="I18" s="89">
        <v>99.413646055437113</v>
      </c>
      <c r="J18" s="4"/>
      <c r="K18" s="4"/>
    </row>
    <row r="19" spans="1:11" x14ac:dyDescent="0.25">
      <c r="A19" s="91"/>
      <c r="B19" s="92"/>
      <c r="C19" s="91"/>
      <c r="D19" s="93"/>
      <c r="E19" s="94"/>
      <c r="F19" s="94"/>
      <c r="G19" s="94"/>
      <c r="H19" s="194"/>
      <c r="I19" s="93"/>
      <c r="J19" s="4"/>
      <c r="K19" s="4"/>
    </row>
    <row r="20" spans="1:11" ht="15.75" x14ac:dyDescent="0.25">
      <c r="A20" s="69" t="s">
        <v>11</v>
      </c>
      <c r="B20" s="70">
        <v>40841</v>
      </c>
      <c r="C20" s="80">
        <v>1165</v>
      </c>
      <c r="D20" s="89">
        <v>60.3</v>
      </c>
      <c r="E20" s="83">
        <v>112.8</v>
      </c>
      <c r="F20" s="84">
        <v>2.5999999999999999E-2</v>
      </c>
      <c r="G20" s="96" t="s">
        <v>125</v>
      </c>
      <c r="H20" s="192">
        <v>0.38800000000000001</v>
      </c>
      <c r="I20" s="193" t="s">
        <v>42</v>
      </c>
      <c r="J20" s="4"/>
      <c r="K20" s="4"/>
    </row>
    <row r="21" spans="1:11" x14ac:dyDescent="0.25">
      <c r="A21" s="69" t="s">
        <v>12</v>
      </c>
      <c r="B21" s="70">
        <v>40841</v>
      </c>
      <c r="C21" s="80">
        <v>1183</v>
      </c>
      <c r="D21" s="89">
        <v>45</v>
      </c>
      <c r="E21" s="83">
        <v>86.4</v>
      </c>
      <c r="F21" s="84">
        <v>2.5000000000000001E-2</v>
      </c>
      <c r="G21" s="95" t="s">
        <v>42</v>
      </c>
      <c r="H21" s="192">
        <v>0.48299999999999998</v>
      </c>
      <c r="I21" s="193" t="s">
        <v>42</v>
      </c>
      <c r="J21" s="4"/>
      <c r="K21" s="4"/>
    </row>
    <row r="22" spans="1:11" x14ac:dyDescent="0.25">
      <c r="A22" s="69" t="s">
        <v>13</v>
      </c>
      <c r="B22" s="70">
        <v>40841</v>
      </c>
      <c r="C22" s="80">
        <v>2300</v>
      </c>
      <c r="D22" s="89">
        <v>37.4</v>
      </c>
      <c r="E22" s="83">
        <v>48.8</v>
      </c>
      <c r="F22" s="84">
        <v>2.5000000000000001E-2</v>
      </c>
      <c r="G22" s="95" t="s">
        <v>42</v>
      </c>
      <c r="H22" s="192">
        <v>0.71899999999999997</v>
      </c>
      <c r="I22" s="193" t="s">
        <v>42</v>
      </c>
      <c r="J22" s="4"/>
      <c r="K22" s="4"/>
    </row>
    <row r="23" spans="1:11" x14ac:dyDescent="0.25">
      <c r="A23" s="69" t="s">
        <v>14</v>
      </c>
      <c r="B23" s="70">
        <v>40839</v>
      </c>
      <c r="C23" s="80">
        <v>1940</v>
      </c>
      <c r="D23" s="89">
        <v>35.799999999999997</v>
      </c>
      <c r="E23" s="83">
        <v>72.000000000000014</v>
      </c>
      <c r="F23" s="84">
        <v>7.4999999999999997E-2</v>
      </c>
      <c r="G23" s="95" t="s">
        <v>42</v>
      </c>
      <c r="H23" s="192">
        <v>1.05</v>
      </c>
      <c r="I23" s="193" t="s">
        <v>42</v>
      </c>
      <c r="J23" s="4"/>
      <c r="K23" s="4"/>
    </row>
    <row r="24" spans="1:11" x14ac:dyDescent="0.25">
      <c r="A24" s="69"/>
      <c r="B24" s="70"/>
      <c r="C24" s="80"/>
      <c r="D24" s="89"/>
      <c r="E24" s="83"/>
      <c r="F24" s="84"/>
      <c r="G24" s="95"/>
      <c r="H24" s="192"/>
      <c r="I24" s="89"/>
      <c r="J24" s="4"/>
      <c r="K24" s="4"/>
    </row>
    <row r="25" spans="1:11" x14ac:dyDescent="0.25">
      <c r="A25" s="97" t="s">
        <v>112</v>
      </c>
      <c r="B25" s="98"/>
      <c r="C25" s="99">
        <f>AVERAGE(C10:C23)</f>
        <v>1710.25</v>
      </c>
      <c r="D25" s="100">
        <f>AVERAGE(D10:D23)</f>
        <v>47.208333333333321</v>
      </c>
      <c r="E25" s="102">
        <v>107.60000000000001</v>
      </c>
      <c r="F25" s="103">
        <v>4.080000000000001E-2</v>
      </c>
      <c r="G25" s="103">
        <v>0.69550000000000012</v>
      </c>
      <c r="H25" s="152">
        <v>0.69200000000000006</v>
      </c>
      <c r="I25" s="100">
        <v>97.975201566028232</v>
      </c>
      <c r="J25" s="4"/>
      <c r="K25" s="4"/>
    </row>
    <row r="26" spans="1:11" x14ac:dyDescent="0.25">
      <c r="A26" s="104"/>
      <c r="B26" s="105"/>
      <c r="C26" s="104"/>
      <c r="D26" s="106"/>
      <c r="E26" s="107"/>
      <c r="F26" s="107"/>
      <c r="G26" s="107"/>
      <c r="H26" s="154"/>
      <c r="I26" s="105"/>
      <c r="J26" s="4"/>
      <c r="K26" s="4"/>
    </row>
    <row r="27" spans="1:11" x14ac:dyDescent="0.25">
      <c r="A27" s="69" t="s">
        <v>11</v>
      </c>
      <c r="B27" s="108">
        <v>40940</v>
      </c>
      <c r="C27" s="80">
        <v>1478</v>
      </c>
      <c r="D27" s="89">
        <v>72.599999999999994</v>
      </c>
      <c r="E27" s="109">
        <v>148</v>
      </c>
      <c r="F27" s="110">
        <v>3.9600000000000003E-2</v>
      </c>
      <c r="G27" s="111">
        <v>0.39149999999999996</v>
      </c>
      <c r="H27" s="156">
        <v>0.61399999999999999</v>
      </c>
      <c r="I27" s="89">
        <v>63.762214983713349</v>
      </c>
      <c r="J27" s="4"/>
      <c r="K27" s="4"/>
    </row>
    <row r="28" spans="1:11" x14ac:dyDescent="0.25">
      <c r="A28" s="69" t="s">
        <v>12</v>
      </c>
      <c r="B28" s="108">
        <v>40940</v>
      </c>
      <c r="C28" s="80">
        <v>1253</v>
      </c>
      <c r="D28" s="112">
        <v>13.2</v>
      </c>
      <c r="E28" s="109">
        <v>144</v>
      </c>
      <c r="F28" s="110">
        <v>1.37E-2</v>
      </c>
      <c r="G28" s="191">
        <v>0.26300000000000001</v>
      </c>
      <c r="H28" s="156">
        <v>0.61299999999999999</v>
      </c>
      <c r="I28" s="89">
        <v>42.903752039151719</v>
      </c>
      <c r="J28" s="4"/>
      <c r="K28" s="4"/>
    </row>
    <row r="29" spans="1:11" x14ac:dyDescent="0.25">
      <c r="A29" s="69" t="s">
        <v>13</v>
      </c>
      <c r="B29" s="108">
        <v>40940</v>
      </c>
      <c r="C29" s="80">
        <v>2110</v>
      </c>
      <c r="D29" s="89">
        <v>49.8</v>
      </c>
      <c r="E29" s="109">
        <v>163</v>
      </c>
      <c r="F29" s="110">
        <v>4.2500000000000003E-2</v>
      </c>
      <c r="G29" s="111">
        <v>0.67579999999999996</v>
      </c>
      <c r="H29" s="156">
        <v>0.77</v>
      </c>
      <c r="I29" s="89">
        <v>87.766233766233753</v>
      </c>
      <c r="J29" s="4"/>
      <c r="K29" s="4"/>
    </row>
    <row r="30" spans="1:11" x14ac:dyDescent="0.25">
      <c r="A30" s="69" t="s">
        <v>14</v>
      </c>
      <c r="B30" s="108">
        <v>40940</v>
      </c>
      <c r="C30" s="80">
        <v>2330</v>
      </c>
      <c r="D30" s="89">
        <v>81.099999999999994</v>
      </c>
      <c r="E30" s="109">
        <v>158</v>
      </c>
      <c r="F30" s="110">
        <v>8.6599999999999996E-2</v>
      </c>
      <c r="G30" s="111">
        <v>1.2958000000000001</v>
      </c>
      <c r="H30" s="156">
        <v>1.33</v>
      </c>
      <c r="I30" s="89">
        <v>97.428571428571431</v>
      </c>
      <c r="J30" s="4"/>
      <c r="K30" s="190"/>
    </row>
    <row r="31" spans="1:11" x14ac:dyDescent="0.25">
      <c r="A31" s="104"/>
      <c r="B31" s="105"/>
      <c r="C31" s="104"/>
      <c r="D31" s="106"/>
      <c r="E31" s="109"/>
      <c r="F31" s="107"/>
      <c r="G31" s="107"/>
      <c r="H31" s="154"/>
      <c r="I31" s="105"/>
      <c r="J31" s="4"/>
      <c r="K31" s="4"/>
    </row>
    <row r="32" spans="1:11" x14ac:dyDescent="0.25">
      <c r="A32" s="69" t="s">
        <v>11</v>
      </c>
      <c r="B32" s="108">
        <v>40976</v>
      </c>
      <c r="C32" s="80">
        <v>1209</v>
      </c>
      <c r="D32" s="89">
        <v>87.4</v>
      </c>
      <c r="E32" s="114">
        <v>140</v>
      </c>
      <c r="F32" s="110">
        <v>3.9100000000000003E-2</v>
      </c>
      <c r="G32" s="111">
        <v>0.32619999999999999</v>
      </c>
      <c r="H32" s="154">
        <v>0.61599999999999999</v>
      </c>
      <c r="I32" s="89">
        <v>52.954545454545453</v>
      </c>
      <c r="J32" s="4"/>
      <c r="K32" s="4"/>
    </row>
    <row r="33" spans="1:11" x14ac:dyDescent="0.25">
      <c r="A33" s="69" t="s">
        <v>12</v>
      </c>
      <c r="B33" s="108">
        <v>40976</v>
      </c>
      <c r="C33" s="80">
        <v>1210</v>
      </c>
      <c r="D33" s="89">
        <v>51.8</v>
      </c>
      <c r="E33" s="114">
        <v>142</v>
      </c>
      <c r="F33" s="110">
        <v>3.7400000000000003E-2</v>
      </c>
      <c r="G33" s="111">
        <v>0.34620000000000001</v>
      </c>
      <c r="H33" s="154">
        <v>0.65500000000000003</v>
      </c>
      <c r="I33" s="89">
        <v>52.854961832061065</v>
      </c>
      <c r="J33" s="4"/>
      <c r="K33" s="4"/>
    </row>
    <row r="34" spans="1:11" x14ac:dyDescent="0.25">
      <c r="A34" s="69" t="s">
        <v>13</v>
      </c>
      <c r="B34" s="108">
        <v>40976</v>
      </c>
      <c r="C34" s="80">
        <v>1850</v>
      </c>
      <c r="D34" s="89">
        <v>63.1</v>
      </c>
      <c r="E34" s="114">
        <v>150</v>
      </c>
      <c r="F34" s="110">
        <v>5.0799999999999998E-2</v>
      </c>
      <c r="G34" s="111">
        <v>0.61109999999999998</v>
      </c>
      <c r="H34" s="154">
        <v>0.76900000000000002</v>
      </c>
      <c r="I34" s="89">
        <v>79.466840052015598</v>
      </c>
      <c r="J34" s="4"/>
      <c r="K34" s="4"/>
    </row>
    <row r="35" spans="1:11" x14ac:dyDescent="0.25">
      <c r="A35" s="69" t="s">
        <v>14</v>
      </c>
      <c r="B35" s="108">
        <v>40977</v>
      </c>
      <c r="C35" s="80">
        <v>2390</v>
      </c>
      <c r="D35" s="89">
        <v>70.3</v>
      </c>
      <c r="E35" s="114">
        <v>164</v>
      </c>
      <c r="F35" s="110">
        <v>8.14E-2</v>
      </c>
      <c r="G35" s="111">
        <v>1.0695000000000001</v>
      </c>
      <c r="H35" s="156">
        <v>1.19</v>
      </c>
      <c r="I35" s="89">
        <v>89.873949579831944</v>
      </c>
      <c r="J35" s="4"/>
      <c r="K35" s="4"/>
    </row>
    <row r="36" spans="1:11" x14ac:dyDescent="0.25">
      <c r="A36" s="115"/>
      <c r="B36" s="116"/>
      <c r="C36" s="117"/>
      <c r="D36" s="118"/>
      <c r="E36" s="119"/>
      <c r="F36" s="120"/>
      <c r="G36" s="113"/>
      <c r="H36" s="142"/>
      <c r="I36" s="118"/>
      <c r="J36" s="4"/>
      <c r="K36" s="4"/>
    </row>
    <row r="37" spans="1:11" x14ac:dyDescent="0.25">
      <c r="A37" s="97" t="s">
        <v>86</v>
      </c>
      <c r="B37" s="121"/>
      <c r="C37" s="99">
        <f>AVERAGE(C27:C35)</f>
        <v>1728.75</v>
      </c>
      <c r="D37" s="100">
        <f>AVERAGE(D27:D35)</f>
        <v>61.162500000000009</v>
      </c>
      <c r="E37" s="102">
        <v>151.125</v>
      </c>
      <c r="F37" s="103">
        <v>4.88875E-2</v>
      </c>
      <c r="G37" s="103">
        <v>0.62238750000000009</v>
      </c>
      <c r="H37" s="152">
        <v>0.81962500000000005</v>
      </c>
      <c r="I37" s="100">
        <v>70.87638364201554</v>
      </c>
      <c r="J37" s="4"/>
      <c r="K37" s="4"/>
    </row>
    <row r="38" spans="1:11" ht="39" x14ac:dyDescent="0.25">
      <c r="A38" s="122" t="s">
        <v>113</v>
      </c>
      <c r="B38" s="123"/>
      <c r="C38" s="124">
        <f>AVERAGE(C10:C23,C27:C35)</f>
        <v>1717.65</v>
      </c>
      <c r="D38" s="125">
        <f>AVERAGE(D10:D23,D27:D35)</f>
        <v>52.79</v>
      </c>
      <c r="E38" s="127">
        <v>125.00999999999999</v>
      </c>
      <c r="F38" s="128">
        <v>4.4035000000000005E-2</v>
      </c>
      <c r="G38" s="128">
        <v>0.65894375000000005</v>
      </c>
      <c r="H38" s="189">
        <v>0.74304999999999999</v>
      </c>
      <c r="I38" s="125">
        <v>84.425792604021893</v>
      </c>
      <c r="J38" s="4"/>
      <c r="K38" s="4"/>
    </row>
    <row r="39" spans="1:11" x14ac:dyDescent="0.25">
      <c r="A39" s="129"/>
      <c r="B39" s="130"/>
      <c r="C39" s="129"/>
      <c r="D39" s="131"/>
      <c r="E39" s="132"/>
      <c r="F39" s="133"/>
      <c r="G39" s="134"/>
      <c r="H39" s="135"/>
      <c r="I39" s="136"/>
      <c r="J39" s="4"/>
      <c r="K39" s="4"/>
    </row>
    <row r="40" spans="1:11" x14ac:dyDescent="0.25">
      <c r="A40" s="69" t="s">
        <v>11</v>
      </c>
      <c r="B40" s="137">
        <v>41438</v>
      </c>
      <c r="C40" s="104">
        <v>1311</v>
      </c>
      <c r="D40" s="105">
        <v>58.8</v>
      </c>
      <c r="E40" s="96">
        <v>179</v>
      </c>
      <c r="F40" s="113">
        <v>3.3599999999999998E-2</v>
      </c>
      <c r="G40" s="139">
        <v>0.47034999999999999</v>
      </c>
      <c r="H40" s="140">
        <v>0.46400000000000002</v>
      </c>
      <c r="I40" s="141">
        <v>96.84267241379311</v>
      </c>
      <c r="J40" s="4"/>
      <c r="K40" s="4"/>
    </row>
    <row r="41" spans="1:11" x14ac:dyDescent="0.25">
      <c r="A41" s="69" t="s">
        <v>12</v>
      </c>
      <c r="B41" s="137">
        <v>41438</v>
      </c>
      <c r="C41" s="104">
        <v>1140</v>
      </c>
      <c r="D41" s="105">
        <v>66.8</v>
      </c>
      <c r="E41" s="96">
        <v>164</v>
      </c>
      <c r="F41" s="113">
        <v>2.2499999999999999E-2</v>
      </c>
      <c r="G41" s="139">
        <v>0.4</v>
      </c>
      <c r="H41" s="140">
        <v>0.40799999999999997</v>
      </c>
      <c r="I41" s="141">
        <v>98.039215686274517</v>
      </c>
      <c r="J41" s="4"/>
      <c r="K41" s="4"/>
    </row>
    <row r="42" spans="1:11" x14ac:dyDescent="0.25">
      <c r="A42" s="69" t="s">
        <v>13</v>
      </c>
      <c r="B42" s="137">
        <v>41438</v>
      </c>
      <c r="C42" s="104">
        <v>1291</v>
      </c>
      <c r="D42" s="105">
        <v>19.5</v>
      </c>
      <c r="E42" s="96">
        <v>173</v>
      </c>
      <c r="F42" s="113">
        <v>2.5700000000000001E-2</v>
      </c>
      <c r="G42" s="139">
        <v>0.51800000000000002</v>
      </c>
      <c r="H42" s="140">
        <v>0.48299999999999998</v>
      </c>
      <c r="I42" s="141">
        <v>98.9648033126294</v>
      </c>
      <c r="J42" s="4"/>
      <c r="K42" s="4"/>
    </row>
    <row r="43" spans="1:11" x14ac:dyDescent="0.25">
      <c r="A43" s="69" t="s">
        <v>14</v>
      </c>
      <c r="B43" s="137">
        <v>41438</v>
      </c>
      <c r="C43" s="104">
        <v>2030</v>
      </c>
      <c r="D43" s="105">
        <v>88.2</v>
      </c>
      <c r="E43" s="96">
        <v>181</v>
      </c>
      <c r="F43" s="113">
        <v>8.5099999999999995E-2</v>
      </c>
      <c r="G43" s="139">
        <v>1.1625999999999999</v>
      </c>
      <c r="H43" s="140">
        <v>1.17</v>
      </c>
      <c r="I43" s="141">
        <v>99.367521367521363</v>
      </c>
      <c r="J43" s="4"/>
      <c r="K43" s="4"/>
    </row>
    <row r="44" spans="1:11" x14ac:dyDescent="0.25">
      <c r="A44" s="104"/>
      <c r="B44" s="137"/>
      <c r="C44" s="104"/>
      <c r="D44" s="105"/>
      <c r="E44" s="96"/>
      <c r="F44" s="113"/>
      <c r="G44" s="50"/>
      <c r="H44" s="142"/>
      <c r="I44" s="141"/>
      <c r="J44" s="4"/>
      <c r="K44" s="4"/>
    </row>
    <row r="45" spans="1:11" x14ac:dyDescent="0.25">
      <c r="A45" s="69" t="s">
        <v>11</v>
      </c>
      <c r="B45" s="137">
        <v>41479</v>
      </c>
      <c r="C45" s="80">
        <v>1389</v>
      </c>
      <c r="D45" s="143">
        <v>18</v>
      </c>
      <c r="E45" s="96" t="s">
        <v>42</v>
      </c>
      <c r="F45" s="113">
        <v>2.7400000000000001E-2</v>
      </c>
      <c r="G45" s="139">
        <v>0.49409999999999998</v>
      </c>
      <c r="H45" s="142">
        <v>0.495</v>
      </c>
      <c r="I45" s="141">
        <v>99.818181818181813</v>
      </c>
      <c r="J45" s="4"/>
      <c r="K45" s="4"/>
    </row>
    <row r="46" spans="1:11" x14ac:dyDescent="0.25">
      <c r="A46" s="69" t="s">
        <v>12</v>
      </c>
      <c r="B46" s="137">
        <v>41479</v>
      </c>
      <c r="C46" s="80">
        <v>1244</v>
      </c>
      <c r="D46" s="143">
        <v>11.8</v>
      </c>
      <c r="E46" s="96" t="s">
        <v>42</v>
      </c>
      <c r="F46" s="113">
        <v>3.09E-2</v>
      </c>
      <c r="G46" s="139">
        <v>0.48249999999999998</v>
      </c>
      <c r="H46" s="142">
        <v>0.5</v>
      </c>
      <c r="I46" s="141">
        <v>96.5</v>
      </c>
      <c r="J46" s="4"/>
      <c r="K46" s="4"/>
    </row>
    <row r="47" spans="1:11" x14ac:dyDescent="0.25">
      <c r="A47" s="69" t="s">
        <v>13</v>
      </c>
      <c r="B47" s="137">
        <v>41479</v>
      </c>
      <c r="C47" s="80">
        <v>1259</v>
      </c>
      <c r="D47" s="143">
        <v>17.7</v>
      </c>
      <c r="E47" s="96" t="s">
        <v>42</v>
      </c>
      <c r="F47" s="113">
        <v>2.6499999999999999E-2</v>
      </c>
      <c r="G47" s="139">
        <v>0.58699999999999997</v>
      </c>
      <c r="H47" s="142">
        <v>0.56200000000000006</v>
      </c>
      <c r="I47" s="141">
        <v>99.110320284697508</v>
      </c>
      <c r="J47" s="4"/>
      <c r="K47" s="4"/>
    </row>
    <row r="48" spans="1:11" x14ac:dyDescent="0.25">
      <c r="A48" s="69" t="s">
        <v>14</v>
      </c>
      <c r="B48" s="137">
        <v>41478</v>
      </c>
      <c r="C48" s="80">
        <v>2000</v>
      </c>
      <c r="D48" s="143">
        <v>26.5</v>
      </c>
      <c r="E48" s="96" t="s">
        <v>42</v>
      </c>
      <c r="F48" s="113">
        <v>6.6000000000000003E-2</v>
      </c>
      <c r="G48" s="139">
        <v>1.3050000000000002</v>
      </c>
      <c r="H48" s="142">
        <v>1.407</v>
      </c>
      <c r="I48" s="141">
        <v>92.750533049040513</v>
      </c>
      <c r="J48" s="4"/>
      <c r="K48" s="4"/>
    </row>
    <row r="49" spans="1:11" x14ac:dyDescent="0.25">
      <c r="A49" s="104"/>
      <c r="B49" s="137"/>
      <c r="C49" s="80"/>
      <c r="D49" s="143"/>
      <c r="E49" s="50"/>
      <c r="F49" s="113"/>
      <c r="G49" s="50"/>
      <c r="H49" s="142"/>
      <c r="I49" s="141"/>
      <c r="J49" s="4"/>
      <c r="K49" s="4"/>
    </row>
    <row r="50" spans="1:11" x14ac:dyDescent="0.25">
      <c r="A50" s="69" t="s">
        <v>11</v>
      </c>
      <c r="B50" s="137">
        <v>41578</v>
      </c>
      <c r="C50" s="80">
        <v>1000</v>
      </c>
      <c r="D50" s="143">
        <v>11.3</v>
      </c>
      <c r="E50" s="119">
        <v>86.6</v>
      </c>
      <c r="F50" s="113">
        <v>1.54E-2</v>
      </c>
      <c r="G50" s="139">
        <v>0.255</v>
      </c>
      <c r="H50" s="142">
        <v>0.27500000000000002</v>
      </c>
      <c r="I50" s="141">
        <v>92.72727272727272</v>
      </c>
      <c r="J50" s="4"/>
      <c r="K50" s="4"/>
    </row>
    <row r="51" spans="1:11" x14ac:dyDescent="0.25">
      <c r="A51" s="69" t="s">
        <v>12</v>
      </c>
      <c r="B51" s="137">
        <v>41578</v>
      </c>
      <c r="C51" s="80">
        <v>911</v>
      </c>
      <c r="D51" s="143">
        <v>7.8</v>
      </c>
      <c r="E51" s="119">
        <v>130</v>
      </c>
      <c r="F51" s="113">
        <v>8.0000000000000002E-3</v>
      </c>
      <c r="G51" s="139">
        <v>0.19999999999999998</v>
      </c>
      <c r="H51" s="142">
        <v>0.42699999999999999</v>
      </c>
      <c r="I51" s="141">
        <v>46.838407494145194</v>
      </c>
      <c r="J51" s="4"/>
      <c r="K51" s="4"/>
    </row>
    <row r="52" spans="1:11" x14ac:dyDescent="0.25">
      <c r="A52" s="69" t="s">
        <v>38</v>
      </c>
      <c r="B52" s="137">
        <v>41578</v>
      </c>
      <c r="C52" s="80">
        <v>1440</v>
      </c>
      <c r="D52" s="143">
        <v>11.2</v>
      </c>
      <c r="E52" s="119">
        <v>110</v>
      </c>
      <c r="F52" s="113">
        <v>1.6899999999999998E-2</v>
      </c>
      <c r="G52" s="139">
        <v>0.49399999999999999</v>
      </c>
      <c r="H52" s="142">
        <v>0.50800000000000001</v>
      </c>
      <c r="I52" s="141">
        <v>97.244094488188964</v>
      </c>
      <c r="J52" s="4"/>
      <c r="K52" s="4"/>
    </row>
    <row r="53" spans="1:11" x14ac:dyDescent="0.25">
      <c r="A53" s="69" t="s">
        <v>39</v>
      </c>
      <c r="B53" s="137">
        <v>41578</v>
      </c>
      <c r="C53" s="80" t="s">
        <v>42</v>
      </c>
      <c r="D53" s="143" t="s">
        <v>42</v>
      </c>
      <c r="E53" s="119">
        <v>110</v>
      </c>
      <c r="F53" s="113">
        <v>1.8100000000000002E-2</v>
      </c>
      <c r="G53" s="139">
        <v>0.51</v>
      </c>
      <c r="H53" s="142">
        <v>0.48</v>
      </c>
      <c r="I53" s="141">
        <v>98.958333333333329</v>
      </c>
      <c r="J53" s="4"/>
      <c r="K53" s="4"/>
    </row>
    <row r="54" spans="1:11" x14ac:dyDescent="0.25">
      <c r="A54" s="69" t="s">
        <v>14</v>
      </c>
      <c r="B54" s="137">
        <v>41578</v>
      </c>
      <c r="C54" s="80">
        <v>1880</v>
      </c>
      <c r="D54" s="143">
        <v>134</v>
      </c>
      <c r="E54" s="119">
        <v>163</v>
      </c>
      <c r="F54" s="113">
        <v>0.188</v>
      </c>
      <c r="G54" s="139">
        <v>1.2050000000000001</v>
      </c>
      <c r="H54" s="142">
        <v>1.41</v>
      </c>
      <c r="I54" s="141">
        <v>85.460992907801426</v>
      </c>
      <c r="J54" s="4"/>
      <c r="K54" s="4"/>
    </row>
    <row r="55" spans="1:11" x14ac:dyDescent="0.25">
      <c r="A55" s="145"/>
      <c r="B55" s="146"/>
      <c r="C55" s="115"/>
      <c r="D55" s="146"/>
      <c r="E55" s="147"/>
      <c r="F55" s="50"/>
      <c r="G55" s="148"/>
      <c r="H55" s="142"/>
      <c r="I55" s="149"/>
      <c r="J55" s="4"/>
      <c r="K55" s="4"/>
    </row>
    <row r="56" spans="1:11" x14ac:dyDescent="0.25">
      <c r="A56" s="97" t="s">
        <v>40</v>
      </c>
      <c r="B56" s="150"/>
      <c r="C56" s="99">
        <f>AVERAGE(C40:C54)</f>
        <v>1407.9166666666667</v>
      </c>
      <c r="D56" s="100">
        <f>AVERAGE(D40:D54)</f>
        <v>39.300000000000004</v>
      </c>
      <c r="E56" s="102">
        <v>144.06666666666666</v>
      </c>
      <c r="F56" s="103">
        <v>4.3392307692307695E-2</v>
      </c>
      <c r="G56" s="151">
        <v>0.62181153846153836</v>
      </c>
      <c r="H56" s="152">
        <v>0.66069230769230769</v>
      </c>
      <c r="I56" s="100">
        <v>92.509411452529221</v>
      </c>
      <c r="J56" s="4"/>
      <c r="K56" s="4"/>
    </row>
    <row r="57" spans="1:11" x14ac:dyDescent="0.25">
      <c r="A57" s="69"/>
      <c r="B57" s="153"/>
      <c r="C57" s="69"/>
      <c r="D57" s="153"/>
      <c r="E57" s="109"/>
      <c r="F57" s="107"/>
      <c r="G57" s="50"/>
      <c r="H57" s="154"/>
      <c r="I57" s="141"/>
      <c r="J57" s="4"/>
      <c r="K57" s="4"/>
    </row>
    <row r="58" spans="1:11" x14ac:dyDescent="0.25">
      <c r="A58" s="69" t="s">
        <v>11</v>
      </c>
      <c r="B58" s="137">
        <v>41682</v>
      </c>
      <c r="C58" s="104">
        <v>1675</v>
      </c>
      <c r="D58" s="89">
        <v>50.3</v>
      </c>
      <c r="E58" s="119">
        <v>178</v>
      </c>
      <c r="F58" s="111">
        <v>5.2999999999999999E-2</v>
      </c>
      <c r="G58" s="120">
        <v>0.63500000000000001</v>
      </c>
      <c r="H58" s="156">
        <v>0.72599999999999998</v>
      </c>
      <c r="I58" s="141">
        <v>87.465564738292017</v>
      </c>
      <c r="J58" s="4"/>
      <c r="K58" s="4"/>
    </row>
    <row r="59" spans="1:11" x14ac:dyDescent="0.25">
      <c r="A59" s="69" t="s">
        <v>12</v>
      </c>
      <c r="B59" s="137">
        <v>41681</v>
      </c>
      <c r="C59" s="104">
        <v>1540</v>
      </c>
      <c r="D59" s="89">
        <v>56.8</v>
      </c>
      <c r="E59" s="119">
        <v>146</v>
      </c>
      <c r="F59" s="111">
        <v>6.2899999999999998E-2</v>
      </c>
      <c r="G59" s="120">
        <v>0.76200000000000001</v>
      </c>
      <c r="H59" s="156">
        <v>0.85399999999999998</v>
      </c>
      <c r="I59" s="141">
        <v>89.227166276346608</v>
      </c>
      <c r="J59" s="4"/>
      <c r="K59" s="4"/>
    </row>
    <row r="60" spans="1:11" x14ac:dyDescent="0.25">
      <c r="A60" s="69" t="s">
        <v>13</v>
      </c>
      <c r="B60" s="137">
        <v>41682</v>
      </c>
      <c r="C60" s="104">
        <v>1880</v>
      </c>
      <c r="D60" s="89">
        <v>38.700000000000003</v>
      </c>
      <c r="E60" s="119">
        <v>191</v>
      </c>
      <c r="F60" s="111">
        <v>4.7E-2</v>
      </c>
      <c r="G60" s="120">
        <v>0.81899999999999995</v>
      </c>
      <c r="H60" s="156">
        <v>0.86299999999999999</v>
      </c>
      <c r="I60" s="141">
        <v>94.90150637311703</v>
      </c>
      <c r="J60" s="4"/>
      <c r="K60" s="4"/>
    </row>
    <row r="61" spans="1:11" x14ac:dyDescent="0.25">
      <c r="A61" s="69" t="s">
        <v>14</v>
      </c>
      <c r="B61" s="137">
        <v>41681</v>
      </c>
      <c r="C61" s="104">
        <v>2030</v>
      </c>
      <c r="D61" s="89">
        <v>112</v>
      </c>
      <c r="E61" s="119">
        <v>193</v>
      </c>
      <c r="F61" s="111">
        <v>0.154</v>
      </c>
      <c r="G61" s="120">
        <v>1.554</v>
      </c>
      <c r="H61" s="156">
        <v>1.86</v>
      </c>
      <c r="I61" s="141">
        <v>83.548387096774192</v>
      </c>
      <c r="J61" s="4"/>
      <c r="K61" s="4"/>
    </row>
    <row r="62" spans="1:11" x14ac:dyDescent="0.25">
      <c r="A62" s="69"/>
      <c r="B62" s="137"/>
      <c r="C62" s="104"/>
      <c r="D62" s="89"/>
      <c r="E62" s="119"/>
      <c r="F62" s="113"/>
      <c r="G62" s="120"/>
      <c r="H62" s="142"/>
      <c r="I62" s="141"/>
      <c r="J62" s="4"/>
      <c r="K62" s="4"/>
    </row>
    <row r="63" spans="1:11" x14ac:dyDescent="0.25">
      <c r="A63" s="69" t="s">
        <v>11</v>
      </c>
      <c r="B63" s="137">
        <v>41748</v>
      </c>
      <c r="C63" s="104">
        <v>1092</v>
      </c>
      <c r="D63" s="89">
        <v>72.599999999999994</v>
      </c>
      <c r="E63" s="119">
        <v>156</v>
      </c>
      <c r="F63" s="113">
        <v>5.5599999999999997E-2</v>
      </c>
      <c r="G63" s="120">
        <v>0.46109999999999995</v>
      </c>
      <c r="H63" s="142">
        <v>0.47699999999999998</v>
      </c>
      <c r="I63" s="141">
        <v>96.666666666666657</v>
      </c>
      <c r="J63" s="4"/>
      <c r="K63" s="4"/>
    </row>
    <row r="64" spans="1:11" x14ac:dyDescent="0.25">
      <c r="A64" s="69" t="s">
        <v>12</v>
      </c>
      <c r="B64" s="137">
        <v>41748</v>
      </c>
      <c r="C64" s="104">
        <v>993</v>
      </c>
      <c r="D64" s="89">
        <v>34.6</v>
      </c>
      <c r="E64" s="119">
        <v>148</v>
      </c>
      <c r="F64" s="113">
        <v>2.58E-2</v>
      </c>
      <c r="G64" s="120">
        <v>0.34799999999999998</v>
      </c>
      <c r="H64" s="142">
        <v>0.52100000000000002</v>
      </c>
      <c r="I64" s="141">
        <v>66.79462571976967</v>
      </c>
      <c r="J64" s="4"/>
      <c r="K64" s="4"/>
    </row>
    <row r="65" spans="1:11" x14ac:dyDescent="0.25">
      <c r="A65" s="69" t="s">
        <v>13</v>
      </c>
      <c r="B65" s="137">
        <v>41748</v>
      </c>
      <c r="C65" s="104">
        <v>1379</v>
      </c>
      <c r="D65" s="89">
        <v>33.6</v>
      </c>
      <c r="E65" s="119">
        <v>169</v>
      </c>
      <c r="F65" s="113">
        <v>3.3099999999999997E-2</v>
      </c>
      <c r="G65" s="120">
        <v>0.58199999999999996</v>
      </c>
      <c r="H65" s="142">
        <v>0.59799999999999998</v>
      </c>
      <c r="I65" s="141">
        <v>97.324414715719058</v>
      </c>
      <c r="J65" s="4"/>
      <c r="K65" s="4"/>
    </row>
    <row r="66" spans="1:11" x14ac:dyDescent="0.25">
      <c r="A66" s="69" t="s">
        <v>14</v>
      </c>
      <c r="B66" s="137">
        <v>41748</v>
      </c>
      <c r="C66" s="104">
        <v>2020</v>
      </c>
      <c r="D66" s="89">
        <v>140</v>
      </c>
      <c r="E66" s="119">
        <v>192</v>
      </c>
      <c r="F66" s="113">
        <v>0.17100000000000001</v>
      </c>
      <c r="G66" s="120">
        <v>1.444</v>
      </c>
      <c r="H66" s="142">
        <v>1.47</v>
      </c>
      <c r="I66" s="141">
        <v>98.231292517006793</v>
      </c>
      <c r="J66" s="4"/>
      <c r="K66" s="4"/>
    </row>
    <row r="67" spans="1:11" x14ac:dyDescent="0.25">
      <c r="A67" s="69"/>
      <c r="B67" s="137"/>
      <c r="C67" s="104"/>
      <c r="D67" s="89"/>
      <c r="E67" s="119"/>
      <c r="F67" s="111"/>
      <c r="G67" s="120"/>
      <c r="H67" s="156"/>
      <c r="I67" s="141"/>
      <c r="J67" s="4"/>
      <c r="K67" s="4"/>
    </row>
    <row r="68" spans="1:11" x14ac:dyDescent="0.25">
      <c r="A68" s="69" t="s">
        <v>11</v>
      </c>
      <c r="B68" s="137">
        <v>41913</v>
      </c>
      <c r="C68" s="144">
        <v>1353</v>
      </c>
      <c r="D68" s="157">
        <v>73.7</v>
      </c>
      <c r="E68" s="114">
        <v>150</v>
      </c>
      <c r="F68" s="111">
        <v>5.6800000000000003E-2</v>
      </c>
      <c r="G68" s="120">
        <v>0.59189999999999998</v>
      </c>
      <c r="H68" s="156">
        <v>0.624</v>
      </c>
      <c r="I68" s="141">
        <v>94.855769230769226</v>
      </c>
      <c r="J68" s="4"/>
      <c r="K68" s="4"/>
    </row>
    <row r="69" spans="1:11" x14ac:dyDescent="0.25">
      <c r="A69" s="69" t="s">
        <v>12</v>
      </c>
      <c r="B69" s="137">
        <v>41912</v>
      </c>
      <c r="C69" s="144">
        <v>1149</v>
      </c>
      <c r="D69" s="157">
        <v>41.5</v>
      </c>
      <c r="E69" s="114">
        <v>145</v>
      </c>
      <c r="F69" s="111">
        <v>3.0599999999999999E-2</v>
      </c>
      <c r="G69" s="120">
        <v>0.36399999999999999</v>
      </c>
      <c r="H69" s="156">
        <v>0.46</v>
      </c>
      <c r="I69" s="141">
        <v>79.130434782608688</v>
      </c>
      <c r="J69" s="4"/>
      <c r="K69" s="4"/>
    </row>
    <row r="70" spans="1:11" x14ac:dyDescent="0.25">
      <c r="A70" s="69" t="s">
        <v>38</v>
      </c>
      <c r="B70" s="137">
        <v>41912</v>
      </c>
      <c r="C70" s="144">
        <v>1174</v>
      </c>
      <c r="D70" s="157">
        <v>11.4</v>
      </c>
      <c r="E70" s="114">
        <v>72.599999999999994</v>
      </c>
      <c r="F70" s="111">
        <v>1.78E-2</v>
      </c>
      <c r="G70" s="120">
        <v>0.42299999999999999</v>
      </c>
      <c r="H70" s="156">
        <v>0.44500000000000001</v>
      </c>
      <c r="I70" s="141">
        <v>95.056179775280896</v>
      </c>
      <c r="J70" s="4"/>
      <c r="K70" s="4"/>
    </row>
    <row r="71" spans="1:11" x14ac:dyDescent="0.25">
      <c r="A71" s="69" t="s">
        <v>39</v>
      </c>
      <c r="B71" s="137">
        <v>41912</v>
      </c>
      <c r="C71" s="80" t="s">
        <v>42</v>
      </c>
      <c r="D71" s="143" t="s">
        <v>42</v>
      </c>
      <c r="E71" s="114">
        <v>78.2</v>
      </c>
      <c r="F71" s="111">
        <v>2.3300000000000001E-2</v>
      </c>
      <c r="G71" s="120">
        <v>0.43820000000000003</v>
      </c>
      <c r="H71" s="156">
        <v>0.45800000000000002</v>
      </c>
      <c r="I71" s="141">
        <v>95.67685589519651</v>
      </c>
      <c r="J71" s="4"/>
      <c r="K71" s="4"/>
    </row>
    <row r="72" spans="1:11" x14ac:dyDescent="0.25">
      <c r="A72" s="69" t="s">
        <v>14</v>
      </c>
      <c r="B72" s="137">
        <v>41913</v>
      </c>
      <c r="C72" s="144">
        <v>1810</v>
      </c>
      <c r="D72" s="157">
        <v>83.7</v>
      </c>
      <c r="E72" s="114">
        <v>118</v>
      </c>
      <c r="F72" s="111">
        <v>0.13300000000000001</v>
      </c>
      <c r="G72" s="120">
        <v>1.3782999999999999</v>
      </c>
      <c r="H72" s="156">
        <v>1.41</v>
      </c>
      <c r="I72" s="141">
        <v>97.751773049645379</v>
      </c>
      <c r="J72" s="4"/>
      <c r="K72" s="4"/>
    </row>
    <row r="73" spans="1:11" x14ac:dyDescent="0.25">
      <c r="A73" s="104"/>
      <c r="B73" s="155"/>
      <c r="C73" s="144"/>
      <c r="D73" s="157"/>
      <c r="E73" s="114"/>
      <c r="F73" s="111"/>
      <c r="G73" s="120"/>
      <c r="H73" s="156"/>
      <c r="I73" s="141"/>
      <c r="J73" s="4"/>
      <c r="K73" s="4"/>
    </row>
    <row r="74" spans="1:11" x14ac:dyDescent="0.25">
      <c r="A74" s="158" t="s">
        <v>41</v>
      </c>
      <c r="B74" s="159"/>
      <c r="C74" s="160">
        <f>AVERAGE(C58:C72)</f>
        <v>1507.9166666666667</v>
      </c>
      <c r="D74" s="161">
        <f>AVERAGE(D58:D72)</f>
        <v>62.408333333333339</v>
      </c>
      <c r="E74" s="162">
        <v>148.98461538461538</v>
      </c>
      <c r="F74" s="163">
        <v>6.6453846153846141E-2</v>
      </c>
      <c r="G74" s="163">
        <v>0.75388461538461538</v>
      </c>
      <c r="H74" s="164">
        <v>0.82815384615384613</v>
      </c>
      <c r="I74" s="161">
        <v>90.510048987476381</v>
      </c>
      <c r="J74" s="4"/>
      <c r="K74" s="4"/>
    </row>
    <row r="75" spans="1:11" ht="39.75" thickBot="1" x14ac:dyDescent="0.3">
      <c r="A75" s="165" t="s">
        <v>99</v>
      </c>
      <c r="B75" s="166"/>
      <c r="C75" s="167">
        <f>AVERAGE(C40:C54,C58:C72)</f>
        <v>1457.9166666666667</v>
      </c>
      <c r="D75" s="168">
        <f>AVERAGE(D40:D54,D58:D72)</f>
        <v>50.854166666666679</v>
      </c>
      <c r="E75" s="170">
        <v>146.97272727272727</v>
      </c>
      <c r="F75" s="171">
        <v>5.4923076923076929E-2</v>
      </c>
      <c r="G75" s="171">
        <v>0.68784807692307703</v>
      </c>
      <c r="H75" s="171">
        <v>0.74442307692307697</v>
      </c>
      <c r="I75" s="172">
        <v>91.509730220002766</v>
      </c>
      <c r="J75" s="4"/>
      <c r="K75" s="4"/>
    </row>
    <row r="76" spans="1:11" x14ac:dyDescent="0.25">
      <c r="A76" s="173"/>
      <c r="B76" s="173"/>
      <c r="C76" s="174"/>
      <c r="D76" s="1"/>
      <c r="E76" s="2"/>
      <c r="F76" s="2"/>
      <c r="G76" s="1"/>
      <c r="H76" s="1"/>
      <c r="I76" s="1"/>
      <c r="J76" s="4"/>
      <c r="K76" s="4"/>
    </row>
    <row r="77" spans="1:11" ht="15.75" x14ac:dyDescent="0.25">
      <c r="A77" s="1" t="s">
        <v>18</v>
      </c>
      <c r="B77" s="1"/>
      <c r="C77" s="1"/>
      <c r="D77" s="1"/>
      <c r="E77" s="176">
        <v>2109</v>
      </c>
      <c r="F77" s="175">
        <v>2333</v>
      </c>
      <c r="G77" s="177" t="s">
        <v>124</v>
      </c>
      <c r="H77" s="176">
        <v>2756</v>
      </c>
      <c r="I77" s="177" t="s">
        <v>19</v>
      </c>
      <c r="J77" s="4"/>
      <c r="K77" s="4"/>
    </row>
    <row r="78" spans="1:11" x14ac:dyDescent="0.25">
      <c r="A78" s="1" t="s">
        <v>20</v>
      </c>
      <c r="B78" s="1"/>
      <c r="C78" s="1"/>
      <c r="D78" s="1"/>
      <c r="E78" s="178" t="s">
        <v>21</v>
      </c>
      <c r="F78" s="178" t="s">
        <v>23</v>
      </c>
      <c r="G78" s="179"/>
      <c r="H78" s="181" t="s">
        <v>24</v>
      </c>
      <c r="I78" s="1"/>
      <c r="J78" s="4"/>
      <c r="K78" s="4"/>
    </row>
    <row r="79" spans="1:11" x14ac:dyDescent="0.25">
      <c r="A79" s="182" t="s">
        <v>25</v>
      </c>
      <c r="B79" s="183"/>
      <c r="C79" s="183"/>
      <c r="D79" s="183"/>
      <c r="E79" s="176">
        <v>4.5999999999999996</v>
      </c>
      <c r="F79" s="176">
        <v>4.0000000000000001E-3</v>
      </c>
      <c r="G79" s="1"/>
      <c r="H79" s="175">
        <v>0.05</v>
      </c>
      <c r="I79" s="1"/>
      <c r="J79" s="4"/>
      <c r="K79" s="4"/>
    </row>
    <row r="80" spans="1:11" ht="15.75" x14ac:dyDescent="0.25">
      <c r="A80" s="182" t="s">
        <v>123</v>
      </c>
      <c r="B80" s="183"/>
      <c r="C80" s="183"/>
      <c r="D80" s="183"/>
      <c r="E80" s="2"/>
      <c r="F80" s="178" t="s">
        <v>26</v>
      </c>
      <c r="G80" s="1"/>
      <c r="H80" s="175" t="s">
        <v>27</v>
      </c>
      <c r="I80" s="1"/>
      <c r="J80" s="4"/>
      <c r="K80" s="4"/>
    </row>
    <row r="81" spans="1:11" x14ac:dyDescent="0.25">
      <c r="A81" s="182"/>
      <c r="B81" s="183"/>
      <c r="C81" s="183"/>
      <c r="D81" s="183"/>
      <c r="E81" s="2"/>
      <c r="F81" s="176"/>
      <c r="G81" s="1"/>
      <c r="H81" s="175"/>
      <c r="I81" s="1"/>
      <c r="J81" s="4"/>
      <c r="K81" s="4"/>
    </row>
    <row r="82" spans="1:11" ht="15.75" x14ac:dyDescent="0.25">
      <c r="A82" s="1" t="s">
        <v>122</v>
      </c>
      <c r="B82" s="183"/>
      <c r="C82" s="183"/>
      <c r="D82" s="183"/>
      <c r="E82" s="2"/>
      <c r="F82" s="176"/>
      <c r="G82" s="1"/>
      <c r="H82" s="175"/>
      <c r="I82" s="1"/>
      <c r="J82" s="4"/>
      <c r="K82" s="4"/>
    </row>
    <row r="83" spans="1:11" x14ac:dyDescent="0.25">
      <c r="A83" s="1" t="s">
        <v>121</v>
      </c>
      <c r="B83" s="183"/>
      <c r="C83" s="183"/>
      <c r="D83" s="183"/>
      <c r="E83" s="2"/>
      <c r="F83" s="176"/>
      <c r="G83" s="1"/>
      <c r="H83" s="175"/>
      <c r="I83" s="1"/>
      <c r="J83" s="4"/>
      <c r="K83" s="4"/>
    </row>
    <row r="84" spans="1:11" ht="15.75" x14ac:dyDescent="0.25">
      <c r="A84" s="182" t="s">
        <v>105</v>
      </c>
      <c r="B84" s="1"/>
      <c r="C84" s="183"/>
      <c r="D84" s="183"/>
      <c r="E84" s="2"/>
      <c r="F84" s="2"/>
      <c r="G84" s="1"/>
      <c r="H84" s="1"/>
      <c r="I84" s="1"/>
      <c r="J84" s="4"/>
      <c r="K84" s="4"/>
    </row>
    <row r="85" spans="1:11" ht="15.75" x14ac:dyDescent="0.25">
      <c r="A85" s="182" t="s">
        <v>120</v>
      </c>
      <c r="B85" s="1"/>
      <c r="C85" s="183"/>
      <c r="D85" s="183"/>
      <c r="E85" s="2"/>
      <c r="F85" s="2"/>
      <c r="G85" s="1"/>
      <c r="H85" s="1"/>
      <c r="I85" s="1"/>
      <c r="J85" s="4"/>
      <c r="K85" s="4"/>
    </row>
    <row r="86" spans="1:11" x14ac:dyDescent="0.25">
      <c r="A86" s="184" t="s">
        <v>119</v>
      </c>
      <c r="B86" s="1"/>
      <c r="C86" s="183"/>
      <c r="D86" s="183"/>
      <c r="E86" s="2"/>
      <c r="F86" s="2"/>
      <c r="G86" s="1"/>
      <c r="H86" s="1"/>
      <c r="I86" s="1"/>
      <c r="J86" s="4"/>
      <c r="K86" s="4"/>
    </row>
    <row r="87" spans="1:11" ht="15.75" x14ac:dyDescent="0.25">
      <c r="A87" s="184" t="s">
        <v>118</v>
      </c>
      <c r="B87" s="1"/>
      <c r="C87" s="1"/>
      <c r="D87" s="1"/>
      <c r="E87" s="2"/>
      <c r="F87" s="2"/>
      <c r="G87" s="1"/>
      <c r="H87" s="1"/>
      <c r="I87" s="1"/>
      <c r="J87" s="4"/>
      <c r="K87" s="4"/>
    </row>
    <row r="88" spans="1:11" ht="15.75" x14ac:dyDescent="0.25">
      <c r="A88" s="1" t="s">
        <v>117</v>
      </c>
      <c r="B88" s="1"/>
      <c r="C88" s="1"/>
      <c r="D88" s="1"/>
      <c r="E88" s="2"/>
      <c r="F88" s="2"/>
      <c r="G88" s="1"/>
      <c r="H88" s="1"/>
      <c r="I88" s="1"/>
      <c r="J88" s="4"/>
      <c r="K88" s="4"/>
    </row>
    <row r="89" spans="1:11" x14ac:dyDescent="0.25">
      <c r="A89" s="184" t="s">
        <v>116</v>
      </c>
      <c r="B89" s="1"/>
      <c r="C89" s="1"/>
      <c r="D89" s="1"/>
      <c r="E89" s="2"/>
      <c r="F89" s="2"/>
      <c r="G89" s="1"/>
      <c r="H89" s="1"/>
      <c r="I89" s="1"/>
      <c r="J89" s="4"/>
      <c r="K89" s="4"/>
    </row>
    <row r="90" spans="1:11" x14ac:dyDescent="0.25">
      <c r="A90" s="1" t="s">
        <v>115</v>
      </c>
      <c r="B90" s="1"/>
      <c r="C90" s="1"/>
      <c r="D90" s="1"/>
      <c r="E90" s="2"/>
      <c r="F90" s="2"/>
      <c r="G90" s="1"/>
      <c r="H90" s="1"/>
      <c r="I90" s="1"/>
      <c r="J90" s="4"/>
      <c r="K90" s="4"/>
    </row>
    <row r="91" spans="1:11" x14ac:dyDescent="0.25">
      <c r="A91" s="1" t="s">
        <v>114</v>
      </c>
      <c r="B91" s="1"/>
      <c r="C91" s="1"/>
      <c r="D91" s="1"/>
      <c r="E91" s="2"/>
      <c r="F91" s="2"/>
      <c r="G91" s="2"/>
      <c r="H91" s="1"/>
      <c r="I91" s="1"/>
      <c r="J91" s="4"/>
      <c r="K91" s="4"/>
    </row>
    <row r="92" spans="1:1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 spans="1:1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 spans="1:1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 spans="1:1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</row>
    <row r="142" spans="1:1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 spans="1:1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</row>
  </sheetData>
  <mergeCells count="2">
    <mergeCell ref="C7:D7"/>
    <mergeCell ref="E7:I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76"/>
  <sheetViews>
    <sheetView topLeftCell="A3" zoomScaleNormal="100" workbookViewId="0">
      <pane xSplit="2" ySplit="4" topLeftCell="C19" activePane="bottomRight" state="frozen"/>
      <selection activeCell="A3" sqref="A3"/>
      <selection pane="topRight" activeCell="C3" sqref="C3"/>
      <selection pane="bottomLeft" activeCell="A7" sqref="A7"/>
      <selection pane="bottomRight" activeCell="A34" sqref="A34:XFD34"/>
    </sheetView>
  </sheetViews>
  <sheetFormatPr defaultRowHeight="15" x14ac:dyDescent="0.25"/>
  <cols>
    <col min="2" max="2" width="10.7109375" style="1" bestFit="1" customWidth="1"/>
    <col min="3" max="3" width="10.7109375" style="203" customWidth="1"/>
  </cols>
  <sheetData>
    <row r="3" spans="2:18" x14ac:dyDescent="0.25">
      <c r="B3" s="5"/>
      <c r="C3" s="6"/>
      <c r="D3" t="s">
        <v>35</v>
      </c>
      <c r="G3" t="s">
        <v>46</v>
      </c>
    </row>
    <row r="4" spans="2:18" x14ac:dyDescent="0.25">
      <c r="B4" s="6"/>
      <c r="C4" s="6"/>
      <c r="D4" t="s">
        <v>34</v>
      </c>
      <c r="G4">
        <v>169</v>
      </c>
      <c r="H4">
        <v>49</v>
      </c>
      <c r="I4">
        <v>2109</v>
      </c>
      <c r="J4">
        <v>2333</v>
      </c>
      <c r="K4">
        <v>1986</v>
      </c>
      <c r="L4">
        <v>3116</v>
      </c>
      <c r="M4" t="s">
        <v>19</v>
      </c>
      <c r="N4" t="s">
        <v>19</v>
      </c>
      <c r="O4">
        <v>2756</v>
      </c>
    </row>
    <row r="5" spans="2:18" x14ac:dyDescent="0.25">
      <c r="B5" s="7" t="s">
        <v>0</v>
      </c>
      <c r="D5" t="s">
        <v>33</v>
      </c>
      <c r="E5" t="s">
        <v>36</v>
      </c>
      <c r="F5" t="s">
        <v>2</v>
      </c>
      <c r="G5" t="s">
        <v>16</v>
      </c>
      <c r="H5" t="s">
        <v>17</v>
      </c>
      <c r="I5" t="s">
        <v>1</v>
      </c>
      <c r="J5" s="4" t="s">
        <v>10</v>
      </c>
      <c r="K5" t="s">
        <v>15</v>
      </c>
      <c r="L5" t="s">
        <v>4</v>
      </c>
      <c r="M5" s="4" t="s">
        <v>10</v>
      </c>
      <c r="N5" t="s">
        <v>6</v>
      </c>
      <c r="O5" s="4" t="s">
        <v>10</v>
      </c>
    </row>
    <row r="6" spans="2:18" x14ac:dyDescent="0.25">
      <c r="B6" s="7" t="s">
        <v>8</v>
      </c>
      <c r="C6" s="203" t="s">
        <v>45</v>
      </c>
      <c r="D6" t="s">
        <v>9</v>
      </c>
      <c r="E6" t="s">
        <v>10</v>
      </c>
      <c r="F6" t="s">
        <v>32</v>
      </c>
      <c r="G6" t="s">
        <v>10</v>
      </c>
      <c r="H6" t="s">
        <v>10</v>
      </c>
      <c r="I6" t="s">
        <v>43</v>
      </c>
      <c r="J6" t="s">
        <v>56</v>
      </c>
      <c r="K6" t="s">
        <v>10</v>
      </c>
      <c r="L6" t="s">
        <v>10</v>
      </c>
      <c r="M6" t="s">
        <v>48</v>
      </c>
      <c r="N6" t="s">
        <v>10</v>
      </c>
      <c r="O6" s="22" t="s">
        <v>49</v>
      </c>
    </row>
    <row r="7" spans="2:18" s="4" customFormat="1" x14ac:dyDescent="0.25">
      <c r="B7" s="207" t="s">
        <v>0</v>
      </c>
      <c r="C7" s="9"/>
      <c r="D7" s="9" t="s">
        <v>51</v>
      </c>
      <c r="F7" s="12" t="s">
        <v>2</v>
      </c>
      <c r="I7" s="14" t="s">
        <v>1</v>
      </c>
      <c r="J7" s="21" t="s">
        <v>3</v>
      </c>
      <c r="K7" s="25" t="s">
        <v>57</v>
      </c>
      <c r="L7" s="21" t="s">
        <v>58</v>
      </c>
      <c r="M7" s="21" t="s">
        <v>61</v>
      </c>
      <c r="N7" s="31" t="s">
        <v>62</v>
      </c>
      <c r="O7" s="22" t="s">
        <v>7</v>
      </c>
      <c r="P7" s="21" t="s">
        <v>64</v>
      </c>
      <c r="Q7" s="21" t="s">
        <v>65</v>
      </c>
      <c r="R7" s="9" t="s">
        <v>52</v>
      </c>
    </row>
    <row r="8" spans="2:18" s="4" customFormat="1" x14ac:dyDescent="0.25">
      <c r="B8" s="207" t="s">
        <v>8</v>
      </c>
      <c r="C8" s="9" t="s">
        <v>50</v>
      </c>
      <c r="D8" s="13" t="s">
        <v>9</v>
      </c>
      <c r="F8" s="12" t="s">
        <v>53</v>
      </c>
      <c r="I8" s="18" t="s">
        <v>55</v>
      </c>
      <c r="J8" s="22" t="s">
        <v>47</v>
      </c>
      <c r="K8" s="21" t="s">
        <v>10</v>
      </c>
      <c r="L8" s="21" t="s">
        <v>10</v>
      </c>
      <c r="M8" s="4" t="s">
        <v>48</v>
      </c>
      <c r="N8" s="21" t="s">
        <v>10</v>
      </c>
      <c r="O8" s="21" t="s">
        <v>63</v>
      </c>
      <c r="P8" s="19"/>
      <c r="Q8" s="10"/>
      <c r="R8" s="14" t="s">
        <v>10</v>
      </c>
    </row>
    <row r="9" spans="2:18" s="4" customFormat="1" x14ac:dyDescent="0.25">
      <c r="B9" s="1"/>
      <c r="C9" s="11"/>
      <c r="D9" s="10"/>
      <c r="F9" s="10"/>
      <c r="I9" s="10"/>
      <c r="J9" s="10"/>
      <c r="K9" s="10"/>
      <c r="L9" s="10"/>
      <c r="M9" s="10"/>
      <c r="N9" s="10"/>
      <c r="O9" s="10"/>
      <c r="P9" s="10"/>
      <c r="Q9" s="10"/>
      <c r="R9" s="10"/>
    </row>
    <row r="10" spans="2:18" s="4" customFormat="1" x14ac:dyDescent="0.25">
      <c r="B10" s="214">
        <v>40725</v>
      </c>
      <c r="C10" s="11">
        <v>3</v>
      </c>
      <c r="D10" s="15">
        <v>2470</v>
      </c>
      <c r="F10" s="16">
        <v>66.599999999999994</v>
      </c>
      <c r="I10" s="16">
        <v>156</v>
      </c>
      <c r="J10" s="23">
        <v>2.9000000000000001E-2</v>
      </c>
      <c r="K10" s="26">
        <v>0.9195000000000001</v>
      </c>
      <c r="L10" s="29" t="s">
        <v>59</v>
      </c>
      <c r="M10" s="30">
        <v>0.91600000000000015</v>
      </c>
      <c r="N10" s="29" t="s">
        <v>59</v>
      </c>
      <c r="O10" s="23">
        <v>0.92300000000000004</v>
      </c>
      <c r="P10" s="34">
        <f>(M10/O10)*100</f>
        <v>99.241603466955581</v>
      </c>
      <c r="Q10" s="35">
        <f>((0.0035+0.0035)/O10)*100</f>
        <v>0.75839653304442034</v>
      </c>
      <c r="R10" s="15">
        <v>1600</v>
      </c>
    </row>
    <row r="11" spans="2:18" s="4" customFormat="1" x14ac:dyDescent="0.25">
      <c r="B11" s="214"/>
      <c r="C11" s="11">
        <v>2</v>
      </c>
      <c r="D11" s="15">
        <v>2600</v>
      </c>
      <c r="F11" s="16">
        <v>68.900000000000006</v>
      </c>
      <c r="I11" s="16">
        <v>161.6</v>
      </c>
      <c r="J11" s="23">
        <v>3.5999999999999997E-2</v>
      </c>
      <c r="K11" s="26">
        <v>0.99150000000000005</v>
      </c>
      <c r="L11" s="29">
        <v>1.9E-2</v>
      </c>
      <c r="M11" s="30">
        <v>0.97250000000000003</v>
      </c>
      <c r="N11" s="32" t="s">
        <v>59</v>
      </c>
      <c r="O11" s="23">
        <v>0.995</v>
      </c>
      <c r="P11" s="34">
        <f>(M11/O11)*100</f>
        <v>97.738693467336688</v>
      </c>
      <c r="Q11" s="35">
        <f>((L11+0.0035)/O11)*100</f>
        <v>2.2613065326633168</v>
      </c>
      <c r="R11" s="15">
        <v>1700</v>
      </c>
    </row>
    <row r="12" spans="2:18" s="4" customFormat="1" x14ac:dyDescent="0.25">
      <c r="B12" s="214"/>
      <c r="C12" s="11">
        <v>6</v>
      </c>
      <c r="D12" s="15">
        <v>1970</v>
      </c>
      <c r="F12" s="16">
        <v>39.299999999999997</v>
      </c>
      <c r="I12" s="16">
        <v>147.19999999999999</v>
      </c>
      <c r="J12" s="23">
        <v>2.5999999999999999E-2</v>
      </c>
      <c r="K12" s="26">
        <v>0.629</v>
      </c>
      <c r="L12" s="29" t="s">
        <v>59</v>
      </c>
      <c r="M12" s="30">
        <v>0.62550000000000006</v>
      </c>
      <c r="N12" s="29">
        <v>0.02</v>
      </c>
      <c r="O12" s="23">
        <v>0.64900000000000002</v>
      </c>
      <c r="P12" s="34">
        <f>(M12/O12)*100</f>
        <v>96.37904468412944</v>
      </c>
      <c r="Q12" s="35">
        <f>((0.0035+N12)/O12)*100</f>
        <v>3.6209553158705701</v>
      </c>
      <c r="R12" s="15">
        <v>1300</v>
      </c>
    </row>
    <row r="13" spans="2:18" s="4" customFormat="1" x14ac:dyDescent="0.25">
      <c r="B13" s="214"/>
      <c r="C13" s="11">
        <v>8</v>
      </c>
      <c r="D13" s="15">
        <v>1158</v>
      </c>
      <c r="F13" s="16">
        <v>53</v>
      </c>
      <c r="I13" s="16">
        <v>144.80000000000001</v>
      </c>
      <c r="J13" s="23">
        <v>3.7999999999999999E-2</v>
      </c>
      <c r="K13" s="26">
        <v>0.65400000000000003</v>
      </c>
      <c r="L13" s="29" t="s">
        <v>59</v>
      </c>
      <c r="M13" s="30">
        <v>0.65050000000000008</v>
      </c>
      <c r="N13" s="29">
        <v>0.01</v>
      </c>
      <c r="O13" s="33">
        <v>0.66400000000000003</v>
      </c>
      <c r="P13" s="34">
        <f>(M13/O13)*100</f>
        <v>97.966867469879531</v>
      </c>
      <c r="Q13" s="35">
        <f>((0.0035+N13)/O13)*100</f>
        <v>2.0331325301204819</v>
      </c>
      <c r="R13" s="15">
        <v>700</v>
      </c>
    </row>
    <row r="14" spans="2:18" s="4" customFormat="1" x14ac:dyDescent="0.25">
      <c r="B14" s="215"/>
      <c r="C14" s="11"/>
      <c r="D14" s="15"/>
      <c r="F14" s="16"/>
      <c r="I14" s="16"/>
      <c r="J14" s="23"/>
      <c r="K14" s="26"/>
      <c r="L14" s="29"/>
      <c r="M14" s="30"/>
      <c r="N14" s="29"/>
      <c r="O14" s="33"/>
      <c r="P14" s="34"/>
      <c r="Q14" s="35"/>
      <c r="R14" s="15"/>
    </row>
    <row r="15" spans="2:18" s="4" customFormat="1" x14ac:dyDescent="0.25">
      <c r="B15" s="214">
        <v>40787</v>
      </c>
      <c r="C15" s="11">
        <v>3</v>
      </c>
      <c r="D15" s="15">
        <v>995</v>
      </c>
      <c r="F15" s="15">
        <v>58.4</v>
      </c>
      <c r="I15" s="16">
        <v>99.2</v>
      </c>
      <c r="J15" s="23">
        <v>5.2999999999999999E-2</v>
      </c>
      <c r="K15" s="26">
        <v>0.32300000000000001</v>
      </c>
      <c r="L15" s="29" t="s">
        <v>60</v>
      </c>
      <c r="M15" s="30">
        <v>0.32100000000000001</v>
      </c>
      <c r="N15" s="29">
        <v>1.4999999999999999E-2</v>
      </c>
      <c r="O15" s="33">
        <v>0.33800000000000002</v>
      </c>
      <c r="P15" s="34">
        <f>(M15/O15)*100</f>
        <v>94.970414201183431</v>
      </c>
      <c r="Q15" s="35">
        <f>((0.002+N15)/O15)*100</f>
        <v>5.0295857988165684</v>
      </c>
      <c r="R15" s="15">
        <v>490</v>
      </c>
    </row>
    <row r="16" spans="2:18" s="4" customFormat="1" x14ac:dyDescent="0.25">
      <c r="B16" s="214"/>
      <c r="C16" s="11">
        <v>2</v>
      </c>
      <c r="D16" s="15">
        <v>1412</v>
      </c>
      <c r="F16" s="15">
        <v>51.4</v>
      </c>
      <c r="I16" s="16">
        <v>114.4</v>
      </c>
      <c r="J16" s="23">
        <v>5.2600000000000001E-2</v>
      </c>
      <c r="K16" s="26">
        <v>0.53950000000000009</v>
      </c>
      <c r="L16" s="29" t="s">
        <v>60</v>
      </c>
      <c r="M16" s="30">
        <v>0.53750000000000009</v>
      </c>
      <c r="N16" s="29" t="s">
        <v>59</v>
      </c>
      <c r="O16" s="23">
        <v>0.54300000000000004</v>
      </c>
      <c r="P16" s="34">
        <f>(M16/O16)*100</f>
        <v>98.98710865561695</v>
      </c>
      <c r="Q16" s="35">
        <f>((0.002+0.0035)/O16)*100</f>
        <v>1.0128913443830569</v>
      </c>
      <c r="R16" s="15">
        <v>710</v>
      </c>
    </row>
    <row r="17" spans="2:18" s="4" customFormat="1" x14ac:dyDescent="0.25">
      <c r="B17" s="214"/>
      <c r="C17" s="11">
        <v>6</v>
      </c>
      <c r="D17" s="15">
        <v>1780</v>
      </c>
      <c r="F17" s="15">
        <v>19.899999999999999</v>
      </c>
      <c r="I17" s="16">
        <v>54.4</v>
      </c>
      <c r="J17" s="23">
        <v>4.9000000000000002E-2</v>
      </c>
      <c r="K17" s="26">
        <v>0.61050000000000004</v>
      </c>
      <c r="L17" s="29" t="s">
        <v>60</v>
      </c>
      <c r="M17" s="30">
        <v>0.60850000000000004</v>
      </c>
      <c r="N17" s="29" t="s">
        <v>59</v>
      </c>
      <c r="O17" s="23">
        <v>0.61399999999999999</v>
      </c>
      <c r="P17" s="34">
        <f>(M17/O17)*100</f>
        <v>99.104234527687311</v>
      </c>
      <c r="Q17" s="35">
        <f>((0.002+0.0035)/O17)*100</f>
        <v>0.89576547231270343</v>
      </c>
      <c r="R17" s="15">
        <v>900</v>
      </c>
    </row>
    <row r="18" spans="2:18" s="4" customFormat="1" x14ac:dyDescent="0.25">
      <c r="B18" s="214"/>
      <c r="C18" s="11">
        <v>8</v>
      </c>
      <c r="D18" s="15">
        <v>1550</v>
      </c>
      <c r="F18" s="15">
        <v>30.5</v>
      </c>
      <c r="I18" s="16">
        <v>93.6</v>
      </c>
      <c r="J18" s="23">
        <v>5.5E-2</v>
      </c>
      <c r="K18" s="26">
        <v>0.9345</v>
      </c>
      <c r="L18" s="29" t="s">
        <v>60</v>
      </c>
      <c r="M18" s="30">
        <v>0.9325</v>
      </c>
      <c r="N18" s="29" t="s">
        <v>59</v>
      </c>
      <c r="O18" s="23">
        <v>0.93799999999999994</v>
      </c>
      <c r="P18" s="34">
        <f>(M18/O18)*100</f>
        <v>99.413646055437113</v>
      </c>
      <c r="Q18" s="35">
        <f>((0.002+0.0035)/O18)*100</f>
        <v>0.5863539445628998</v>
      </c>
      <c r="R18" s="15">
        <v>780</v>
      </c>
    </row>
    <row r="19" spans="2:18" s="3" customFormat="1" x14ac:dyDescent="0.25">
      <c r="B19" s="216"/>
      <c r="C19" s="204"/>
      <c r="D19" s="45"/>
      <c r="F19" s="45"/>
      <c r="I19" s="45"/>
      <c r="J19" s="45"/>
      <c r="K19" s="45"/>
      <c r="L19" s="45"/>
      <c r="M19" s="45"/>
      <c r="N19" s="45"/>
      <c r="O19" s="45"/>
      <c r="P19" s="46"/>
      <c r="Q19" s="47"/>
      <c r="R19" s="45"/>
    </row>
    <row r="20" spans="2:18" s="4" customFormat="1" x14ac:dyDescent="0.25">
      <c r="B20" s="214">
        <v>40817</v>
      </c>
      <c r="C20" s="11">
        <v>3</v>
      </c>
      <c r="D20" s="15">
        <v>1165</v>
      </c>
      <c r="F20" s="15">
        <v>60.3</v>
      </c>
      <c r="I20" s="16">
        <v>112.8</v>
      </c>
      <c r="J20" s="23">
        <v>2.5999999999999999E-2</v>
      </c>
      <c r="K20" s="20"/>
      <c r="L20" s="20" t="s">
        <v>54</v>
      </c>
      <c r="M20" s="20"/>
      <c r="N20" s="20" t="s">
        <v>54</v>
      </c>
      <c r="O20" s="23">
        <v>0.38800000000000001</v>
      </c>
      <c r="P20" s="34"/>
      <c r="Q20" s="10"/>
      <c r="R20" s="15">
        <v>580</v>
      </c>
    </row>
    <row r="21" spans="2:18" s="4" customFormat="1" x14ac:dyDescent="0.25">
      <c r="B21" s="214"/>
      <c r="C21" s="11">
        <v>2</v>
      </c>
      <c r="D21" s="15">
        <v>1183</v>
      </c>
      <c r="F21" s="15">
        <v>45</v>
      </c>
      <c r="I21" s="16">
        <v>86.4</v>
      </c>
      <c r="J21" s="23">
        <v>2.5000000000000001E-2</v>
      </c>
      <c r="K21" s="20"/>
      <c r="L21" s="20" t="s">
        <v>54</v>
      </c>
      <c r="M21" s="20"/>
      <c r="N21" s="20" t="s">
        <v>54</v>
      </c>
      <c r="O21" s="23">
        <v>0.48299999999999998</v>
      </c>
      <c r="P21" s="34"/>
      <c r="Q21" s="10"/>
      <c r="R21" s="15">
        <v>590</v>
      </c>
    </row>
    <row r="22" spans="2:18" s="4" customFormat="1" x14ac:dyDescent="0.25">
      <c r="B22" s="214"/>
      <c r="C22" s="11">
        <v>6</v>
      </c>
      <c r="D22" s="15">
        <v>2300</v>
      </c>
      <c r="F22" s="15">
        <v>37.4</v>
      </c>
      <c r="I22" s="16">
        <v>48.8</v>
      </c>
      <c r="J22" s="23">
        <v>2.5000000000000001E-2</v>
      </c>
      <c r="K22" s="20"/>
      <c r="L22" s="20" t="s">
        <v>54</v>
      </c>
      <c r="M22" s="20"/>
      <c r="N22" s="20" t="s">
        <v>54</v>
      </c>
      <c r="O22" s="23">
        <v>0.71899999999999997</v>
      </c>
      <c r="P22" s="34"/>
      <c r="Q22" s="10"/>
      <c r="R22" s="15">
        <v>1180</v>
      </c>
    </row>
    <row r="23" spans="2:18" s="4" customFormat="1" x14ac:dyDescent="0.25">
      <c r="B23" s="214"/>
      <c r="C23" s="11">
        <v>8</v>
      </c>
      <c r="D23" s="15">
        <v>1940</v>
      </c>
      <c r="F23" s="15">
        <v>35.799999999999997</v>
      </c>
      <c r="I23" s="16">
        <v>72.000000000000014</v>
      </c>
      <c r="J23" s="23">
        <v>7.4999999999999997E-2</v>
      </c>
      <c r="K23" s="20"/>
      <c r="L23" s="20" t="s">
        <v>54</v>
      </c>
      <c r="M23" s="20"/>
      <c r="N23" s="20" t="s">
        <v>54</v>
      </c>
      <c r="O23" s="23">
        <v>1.05</v>
      </c>
      <c r="P23" s="34"/>
      <c r="Q23" s="10"/>
      <c r="R23" s="15">
        <v>980</v>
      </c>
    </row>
    <row r="24" spans="2:18" s="4" customFormat="1" x14ac:dyDescent="0.25">
      <c r="B24" s="217"/>
      <c r="C24" s="11"/>
      <c r="D24" s="10"/>
      <c r="F24" s="10"/>
      <c r="I24" s="10"/>
      <c r="J24" s="10"/>
      <c r="K24" s="10"/>
      <c r="L24" s="10"/>
      <c r="M24" s="10"/>
      <c r="N24" s="10"/>
      <c r="O24" s="10"/>
      <c r="P24" s="10"/>
      <c r="Q24" s="10"/>
      <c r="R24" s="10"/>
    </row>
    <row r="25" spans="2:18" s="4" customFormat="1" x14ac:dyDescent="0.25">
      <c r="B25" s="218">
        <v>40940</v>
      </c>
      <c r="C25" s="11">
        <v>3</v>
      </c>
      <c r="D25" s="15">
        <v>1478</v>
      </c>
      <c r="F25" s="15">
        <v>72.599999999999994</v>
      </c>
      <c r="I25" s="19">
        <v>148</v>
      </c>
      <c r="J25" s="24">
        <v>3.9600000000000003E-2</v>
      </c>
      <c r="K25" s="27">
        <v>0.42099999999999999</v>
      </c>
      <c r="L25" s="27">
        <v>2.9499999999999998E-2</v>
      </c>
      <c r="M25" s="27">
        <v>0.39149999999999996</v>
      </c>
      <c r="N25" s="27">
        <v>0.193</v>
      </c>
      <c r="O25" s="24">
        <v>0.61399999999999999</v>
      </c>
      <c r="P25" s="34">
        <f>(M25/O25)*100</f>
        <v>63.762214983713349</v>
      </c>
      <c r="Q25" s="35">
        <f>((L25+N25)/O25)*100</f>
        <v>36.237785016286644</v>
      </c>
      <c r="R25" s="15">
        <v>720</v>
      </c>
    </row>
    <row r="26" spans="2:18" s="4" customFormat="1" x14ac:dyDescent="0.25">
      <c r="B26" s="218"/>
      <c r="C26" s="11">
        <v>2</v>
      </c>
      <c r="D26" s="15">
        <v>1253</v>
      </c>
      <c r="F26" s="17">
        <v>13.2</v>
      </c>
      <c r="I26" s="19">
        <v>144</v>
      </c>
      <c r="J26" s="24">
        <v>1.37E-2</v>
      </c>
      <c r="K26" s="27">
        <v>0.26800000000000002</v>
      </c>
      <c r="L26" s="20" t="s">
        <v>31</v>
      </c>
      <c r="M26" s="30">
        <v>0.26300000000000001</v>
      </c>
      <c r="N26" s="27">
        <v>0.34499999999999997</v>
      </c>
      <c r="O26" s="24">
        <v>0.61299999999999999</v>
      </c>
      <c r="P26" s="34">
        <f>(M26/O26)*100</f>
        <v>42.903752039151719</v>
      </c>
      <c r="Q26" s="35">
        <f>((0.005+N26)/O26)*100</f>
        <v>57.096247960848288</v>
      </c>
      <c r="R26" s="15">
        <v>590</v>
      </c>
    </row>
    <row r="27" spans="2:18" s="4" customFormat="1" x14ac:dyDescent="0.25">
      <c r="B27" s="218"/>
      <c r="C27" s="11">
        <v>6</v>
      </c>
      <c r="D27" s="15">
        <v>2110</v>
      </c>
      <c r="F27" s="15">
        <v>49.8</v>
      </c>
      <c r="I27" s="19">
        <v>163</v>
      </c>
      <c r="J27" s="24">
        <v>4.2500000000000003E-2</v>
      </c>
      <c r="K27" s="27">
        <v>0.71599999999999997</v>
      </c>
      <c r="L27" s="27">
        <v>4.02E-2</v>
      </c>
      <c r="M27" s="27">
        <v>0.67579999999999996</v>
      </c>
      <c r="N27" s="27">
        <v>5.4000000000000048E-2</v>
      </c>
      <c r="O27" s="24">
        <v>0.77</v>
      </c>
      <c r="P27" s="34">
        <f>(M27/O27)*100</f>
        <v>87.766233766233753</v>
      </c>
      <c r="Q27" s="35">
        <f>((L27+N27)/O27)*100</f>
        <v>12.233766233766239</v>
      </c>
      <c r="R27" s="15">
        <v>1060</v>
      </c>
    </row>
    <row r="28" spans="2:18" s="4" customFormat="1" x14ac:dyDescent="0.25">
      <c r="B28" s="218"/>
      <c r="C28" s="11">
        <v>8</v>
      </c>
      <c r="D28" s="15">
        <v>2330</v>
      </c>
      <c r="F28" s="15">
        <v>81.099999999999994</v>
      </c>
      <c r="I28" s="19">
        <v>158</v>
      </c>
      <c r="J28" s="24">
        <v>8.6599999999999996E-2</v>
      </c>
      <c r="K28" s="28">
        <v>1.32</v>
      </c>
      <c r="L28" s="27">
        <v>2.4199999999999999E-2</v>
      </c>
      <c r="M28" s="27">
        <v>1.2958000000000001</v>
      </c>
      <c r="N28" s="27">
        <v>1.0000000000000009E-2</v>
      </c>
      <c r="O28" s="24">
        <v>1.33</v>
      </c>
      <c r="P28" s="34">
        <f>(M28/O28)*100</f>
        <v>97.428571428571431</v>
      </c>
      <c r="Q28" s="35">
        <f>((L28+N28)/O28)*100</f>
        <v>2.5714285714285721</v>
      </c>
      <c r="R28" s="15">
        <v>1180</v>
      </c>
    </row>
    <row r="29" spans="2:18" s="4" customFormat="1" x14ac:dyDescent="0.25">
      <c r="B29" s="217"/>
      <c r="C29" s="11"/>
      <c r="D29" s="10"/>
      <c r="F29" s="10"/>
      <c r="I29" s="10"/>
      <c r="J29" s="10"/>
      <c r="K29" s="10"/>
      <c r="L29" s="10"/>
      <c r="M29" s="10"/>
      <c r="N29" s="10"/>
      <c r="O29" s="10"/>
      <c r="P29" s="10"/>
      <c r="Q29" s="10"/>
      <c r="R29" s="10"/>
    </row>
    <row r="30" spans="2:18" s="4" customFormat="1" x14ac:dyDescent="0.25">
      <c r="B30" s="218">
        <v>40969</v>
      </c>
      <c r="C30" s="11">
        <v>3</v>
      </c>
      <c r="D30" s="15">
        <v>1209</v>
      </c>
      <c r="F30" s="15">
        <v>87.4</v>
      </c>
      <c r="I30" s="20">
        <v>140</v>
      </c>
      <c r="J30" s="24">
        <v>3.9100000000000003E-2</v>
      </c>
      <c r="K30" s="24">
        <v>0.36</v>
      </c>
      <c r="L30" s="24">
        <v>3.3799999999999997E-2</v>
      </c>
      <c r="M30" s="27">
        <v>0.32619999999999999</v>
      </c>
      <c r="N30" s="20">
        <v>0.25600000000000001</v>
      </c>
      <c r="O30" s="19">
        <v>0.61599999999999999</v>
      </c>
      <c r="P30" s="34">
        <f>(M30/O30)*100</f>
        <v>52.954545454545453</v>
      </c>
      <c r="Q30" s="35">
        <f>((L30+N30)/O30)*100</f>
        <v>47.045454545454547</v>
      </c>
      <c r="R30" s="15">
        <v>590</v>
      </c>
    </row>
    <row r="31" spans="2:18" s="4" customFormat="1" x14ac:dyDescent="0.25">
      <c r="B31" s="218"/>
      <c r="C31" s="11">
        <v>2</v>
      </c>
      <c r="D31" s="15">
        <v>1210</v>
      </c>
      <c r="F31" s="15">
        <v>51.8</v>
      </c>
      <c r="I31" s="20">
        <v>142</v>
      </c>
      <c r="J31" s="24">
        <v>3.7400000000000003E-2</v>
      </c>
      <c r="K31" s="24">
        <v>0.371</v>
      </c>
      <c r="L31" s="24">
        <v>2.4799999999999999E-2</v>
      </c>
      <c r="M31" s="27">
        <v>0.34620000000000001</v>
      </c>
      <c r="N31" s="27">
        <v>0.28400000000000003</v>
      </c>
      <c r="O31" s="19">
        <v>0.65500000000000003</v>
      </c>
      <c r="P31" s="34">
        <f>(M31/O31)*100</f>
        <v>52.854961832061065</v>
      </c>
      <c r="Q31" s="35">
        <f>((L31+N31)/O31)*100</f>
        <v>47.145038167938928</v>
      </c>
      <c r="R31" s="15">
        <v>610</v>
      </c>
    </row>
    <row r="32" spans="2:18" s="4" customFormat="1" x14ac:dyDescent="0.25">
      <c r="B32" s="218"/>
      <c r="C32" s="11">
        <v>6</v>
      </c>
      <c r="D32" s="15">
        <v>1850</v>
      </c>
      <c r="F32" s="15">
        <v>63.1</v>
      </c>
      <c r="I32" s="20">
        <v>150</v>
      </c>
      <c r="J32" s="24">
        <v>5.0799999999999998E-2</v>
      </c>
      <c r="K32" s="24">
        <v>0.64500000000000002</v>
      </c>
      <c r="L32" s="24">
        <v>3.39E-2</v>
      </c>
      <c r="M32" s="27">
        <v>0.61109999999999998</v>
      </c>
      <c r="N32" s="20">
        <v>0.124</v>
      </c>
      <c r="O32" s="19">
        <v>0.76900000000000002</v>
      </c>
      <c r="P32" s="34">
        <f>(M32/O32)*100</f>
        <v>79.466840052015598</v>
      </c>
      <c r="Q32" s="35">
        <f>((L32+N32)/O32)*100</f>
        <v>20.533159947984391</v>
      </c>
      <c r="R32" s="15" t="s">
        <v>54</v>
      </c>
    </row>
    <row r="33" spans="2:19" s="4" customFormat="1" x14ac:dyDescent="0.25">
      <c r="B33" s="218"/>
      <c r="C33" s="11">
        <v>8</v>
      </c>
      <c r="D33" s="15">
        <v>2390</v>
      </c>
      <c r="F33" s="15">
        <v>70.3</v>
      </c>
      <c r="I33" s="20">
        <v>164</v>
      </c>
      <c r="J33" s="24">
        <v>8.14E-2</v>
      </c>
      <c r="K33" s="24">
        <v>1.08</v>
      </c>
      <c r="L33" s="24">
        <v>1.0500000000000001E-2</v>
      </c>
      <c r="M33" s="27">
        <v>1.0695000000000001</v>
      </c>
      <c r="N33" s="27">
        <v>0.10999999999999988</v>
      </c>
      <c r="O33" s="24">
        <v>1.19</v>
      </c>
      <c r="P33" s="34">
        <f>(M33/O33)*100</f>
        <v>89.873949579831944</v>
      </c>
      <c r="Q33" s="35">
        <f>((L33+N33)/O33)*100</f>
        <v>10.126050420168056</v>
      </c>
      <c r="R33" s="15" t="s">
        <v>54</v>
      </c>
    </row>
    <row r="34" spans="2:19" s="4" customFormat="1" x14ac:dyDescent="0.25">
      <c r="B34" s="219"/>
      <c r="C34" s="203"/>
    </row>
    <row r="35" spans="2:19" x14ac:dyDescent="0.25">
      <c r="B35" s="218">
        <v>41426</v>
      </c>
    </row>
    <row r="36" spans="2:19" s="4" customFormat="1" x14ac:dyDescent="0.25">
      <c r="B36" s="218"/>
      <c r="C36" s="203">
        <v>3</v>
      </c>
      <c r="D36">
        <v>1311</v>
      </c>
      <c r="E36">
        <v>0.66</v>
      </c>
      <c r="F36">
        <v>58.8</v>
      </c>
      <c r="G36">
        <v>16</v>
      </c>
      <c r="H36" t="s">
        <v>28</v>
      </c>
      <c r="I36">
        <v>179</v>
      </c>
      <c r="J36">
        <v>3.3599999999999998E-2</v>
      </c>
      <c r="K36">
        <v>0.48499999999999999</v>
      </c>
      <c r="L36">
        <v>1.465E-2</v>
      </c>
      <c r="M36">
        <v>0.47034999999999999</v>
      </c>
      <c r="N36">
        <v>0</v>
      </c>
      <c r="O36">
        <v>0.46400000000000002</v>
      </c>
      <c r="P36"/>
      <c r="Q36"/>
      <c r="R36"/>
      <c r="S36"/>
    </row>
    <row r="37" spans="2:19" x14ac:dyDescent="0.25">
      <c r="B37" s="218"/>
      <c r="C37" s="203">
        <v>2</v>
      </c>
      <c r="D37">
        <v>1140</v>
      </c>
      <c r="E37">
        <v>0.56999999999999995</v>
      </c>
      <c r="F37">
        <v>66.8</v>
      </c>
      <c r="G37" t="s">
        <v>29</v>
      </c>
      <c r="H37" t="s">
        <v>28</v>
      </c>
      <c r="I37">
        <v>164</v>
      </c>
      <c r="J37">
        <v>2.2499999999999999E-2</v>
      </c>
      <c r="K37">
        <v>0.40500000000000003</v>
      </c>
      <c r="L37" t="s">
        <v>30</v>
      </c>
      <c r="M37">
        <v>0.4</v>
      </c>
      <c r="N37">
        <v>2.9999999999999472E-3</v>
      </c>
      <c r="O37">
        <v>0.40799999999999997</v>
      </c>
    </row>
    <row r="38" spans="2:19" x14ac:dyDescent="0.25">
      <c r="B38" s="218"/>
      <c r="C38" s="203">
        <v>6</v>
      </c>
      <c r="D38">
        <v>1291</v>
      </c>
      <c r="E38">
        <v>0.65</v>
      </c>
      <c r="F38">
        <v>19.5</v>
      </c>
      <c r="G38" t="s">
        <v>29</v>
      </c>
      <c r="H38" t="s">
        <v>28</v>
      </c>
      <c r="I38">
        <v>173</v>
      </c>
      <c r="J38">
        <v>2.5700000000000001E-2</v>
      </c>
      <c r="K38">
        <v>0.52300000000000002</v>
      </c>
      <c r="L38" t="s">
        <v>30</v>
      </c>
      <c r="M38">
        <v>0.51800000000000002</v>
      </c>
      <c r="N38">
        <v>0</v>
      </c>
      <c r="O38">
        <v>0.48299999999999998</v>
      </c>
    </row>
    <row r="39" spans="2:19" x14ac:dyDescent="0.25">
      <c r="B39" s="218"/>
      <c r="C39" s="203">
        <v>8</v>
      </c>
      <c r="D39">
        <v>2030</v>
      </c>
      <c r="E39">
        <v>1.03</v>
      </c>
      <c r="F39">
        <v>88.2</v>
      </c>
      <c r="G39">
        <v>40</v>
      </c>
      <c r="H39">
        <v>12</v>
      </c>
      <c r="I39">
        <v>181</v>
      </c>
      <c r="J39">
        <v>8.5099999999999995E-2</v>
      </c>
      <c r="K39">
        <v>1.1839999999999999</v>
      </c>
      <c r="L39">
        <v>2.1399999999999999E-2</v>
      </c>
      <c r="M39">
        <v>1.1625999999999999</v>
      </c>
      <c r="N39">
        <v>0</v>
      </c>
      <c r="O39">
        <v>1.17</v>
      </c>
    </row>
    <row r="40" spans="2:19" x14ac:dyDescent="0.25">
      <c r="B40" s="217"/>
    </row>
    <row r="41" spans="2:19" x14ac:dyDescent="0.25">
      <c r="B41" s="218">
        <v>41456</v>
      </c>
      <c r="C41" s="203">
        <v>3</v>
      </c>
      <c r="D41">
        <v>1389</v>
      </c>
      <c r="E41">
        <v>0.7</v>
      </c>
      <c r="F41">
        <v>18</v>
      </c>
      <c r="G41" t="s">
        <v>44</v>
      </c>
      <c r="H41" t="s">
        <v>42</v>
      </c>
      <c r="I41" t="s">
        <v>42</v>
      </c>
      <c r="J41">
        <v>2.7400000000000001E-2</v>
      </c>
      <c r="K41">
        <v>0.50600000000000001</v>
      </c>
      <c r="L41">
        <v>1.1900000000000001E-2</v>
      </c>
      <c r="M41">
        <v>0.49409999999999998</v>
      </c>
      <c r="N41">
        <v>0</v>
      </c>
      <c r="O41">
        <v>0.495</v>
      </c>
    </row>
    <row r="42" spans="2:19" x14ac:dyDescent="0.25">
      <c r="B42" s="218"/>
      <c r="C42" s="203">
        <v>2</v>
      </c>
      <c r="D42">
        <v>1244</v>
      </c>
      <c r="E42">
        <v>0.62</v>
      </c>
      <c r="F42">
        <v>11.8</v>
      </c>
      <c r="G42" t="s">
        <v>42</v>
      </c>
      <c r="H42" t="s">
        <v>42</v>
      </c>
      <c r="I42" t="s">
        <v>42</v>
      </c>
      <c r="J42">
        <v>3.09E-2</v>
      </c>
      <c r="K42">
        <v>0.49299999999999999</v>
      </c>
      <c r="L42">
        <v>1.0500000000000001E-2</v>
      </c>
      <c r="M42">
        <v>0.48249999999999998</v>
      </c>
      <c r="N42">
        <v>7.0000000000000062E-3</v>
      </c>
      <c r="O42">
        <v>0.5</v>
      </c>
    </row>
    <row r="43" spans="2:19" x14ac:dyDescent="0.25">
      <c r="B43" s="218"/>
      <c r="C43" s="203">
        <v>6</v>
      </c>
      <c r="D43">
        <v>1259</v>
      </c>
      <c r="E43">
        <v>0.63</v>
      </c>
      <c r="F43">
        <v>17.7</v>
      </c>
      <c r="G43" t="s">
        <v>42</v>
      </c>
      <c r="H43" t="s">
        <v>42</v>
      </c>
      <c r="I43" t="s">
        <v>42</v>
      </c>
      <c r="J43">
        <v>2.6499999999999999E-2</v>
      </c>
      <c r="K43">
        <v>0.59199999999999997</v>
      </c>
      <c r="L43" t="s">
        <v>30</v>
      </c>
      <c r="M43">
        <v>0.58699999999999997</v>
      </c>
      <c r="N43">
        <v>0</v>
      </c>
      <c r="O43">
        <v>0.56200000000000006</v>
      </c>
    </row>
    <row r="44" spans="2:19" x14ac:dyDescent="0.25">
      <c r="B44" s="218"/>
      <c r="C44" s="203">
        <v>8</v>
      </c>
      <c r="D44">
        <v>2000</v>
      </c>
      <c r="E44">
        <v>1.02</v>
      </c>
      <c r="F44">
        <v>26.5</v>
      </c>
      <c r="G44" t="s">
        <v>42</v>
      </c>
      <c r="H44" t="s">
        <v>42</v>
      </c>
      <c r="I44" t="s">
        <v>42</v>
      </c>
      <c r="J44">
        <v>6.6000000000000003E-2</v>
      </c>
      <c r="K44">
        <v>1.31</v>
      </c>
      <c r="L44" t="s">
        <v>30</v>
      </c>
      <c r="M44">
        <v>1.3050000000000002</v>
      </c>
      <c r="N44">
        <v>9.6999999999999975E-2</v>
      </c>
      <c r="O44">
        <v>1.407</v>
      </c>
    </row>
    <row r="45" spans="2:19" x14ac:dyDescent="0.25">
      <c r="B45" s="217"/>
    </row>
    <row r="46" spans="2:19" x14ac:dyDescent="0.25">
      <c r="B46" s="218">
        <v>41548</v>
      </c>
      <c r="C46" s="203">
        <v>3</v>
      </c>
      <c r="D46">
        <v>1000</v>
      </c>
      <c r="E46">
        <v>0.49</v>
      </c>
      <c r="F46">
        <v>11.3</v>
      </c>
      <c r="G46" t="s">
        <v>29</v>
      </c>
      <c r="H46">
        <v>12</v>
      </c>
      <c r="I46">
        <v>86.6</v>
      </c>
      <c r="J46">
        <v>1.54E-2</v>
      </c>
      <c r="K46">
        <v>0.26</v>
      </c>
      <c r="L46" t="s">
        <v>30</v>
      </c>
      <c r="M46">
        <v>0.255</v>
      </c>
      <c r="N46">
        <v>1.5000000000000013E-2</v>
      </c>
      <c r="O46">
        <v>0.27500000000000002</v>
      </c>
    </row>
    <row r="47" spans="2:19" x14ac:dyDescent="0.25">
      <c r="B47" s="218"/>
      <c r="C47" s="203">
        <v>2</v>
      </c>
      <c r="D47">
        <v>911</v>
      </c>
      <c r="E47">
        <v>0.45</v>
      </c>
      <c r="F47">
        <v>7.8</v>
      </c>
      <c r="G47" t="s">
        <v>29</v>
      </c>
      <c r="H47" t="s">
        <v>28</v>
      </c>
      <c r="I47">
        <v>130</v>
      </c>
      <c r="J47">
        <v>8.0000000000000002E-3</v>
      </c>
      <c r="K47">
        <v>0.20499999999999999</v>
      </c>
      <c r="L47" t="s">
        <v>30</v>
      </c>
      <c r="M47">
        <v>0.19999999999999998</v>
      </c>
      <c r="N47">
        <v>0.222</v>
      </c>
      <c r="O47">
        <v>0.42699999999999999</v>
      </c>
    </row>
    <row r="48" spans="2:19" x14ac:dyDescent="0.25">
      <c r="B48" s="218"/>
      <c r="C48" s="203">
        <v>6</v>
      </c>
      <c r="D48">
        <v>1440</v>
      </c>
      <c r="E48">
        <v>0.72</v>
      </c>
      <c r="F48">
        <v>11.2</v>
      </c>
      <c r="G48" t="s">
        <v>29</v>
      </c>
      <c r="H48" t="s">
        <v>28</v>
      </c>
      <c r="I48">
        <v>110</v>
      </c>
      <c r="J48">
        <v>1.6899999999999998E-2</v>
      </c>
      <c r="K48">
        <v>0.499</v>
      </c>
      <c r="L48" t="s">
        <v>30</v>
      </c>
      <c r="M48">
        <v>0.49399999999999999</v>
      </c>
      <c r="N48">
        <v>9.000000000000008E-3</v>
      </c>
      <c r="O48">
        <v>0.50800000000000001</v>
      </c>
    </row>
    <row r="49" spans="2:15" hidden="1" x14ac:dyDescent="0.25">
      <c r="B49" s="218"/>
      <c r="C49" s="203">
        <v>8</v>
      </c>
      <c r="G49">
        <v>15</v>
      </c>
      <c r="H49" t="s">
        <v>28</v>
      </c>
      <c r="I49">
        <v>110</v>
      </c>
      <c r="J49">
        <v>1.8100000000000002E-2</v>
      </c>
      <c r="K49">
        <v>0.51500000000000001</v>
      </c>
      <c r="L49" t="s">
        <v>30</v>
      </c>
      <c r="M49">
        <v>0.51</v>
      </c>
      <c r="N49">
        <v>0</v>
      </c>
      <c r="O49">
        <v>0.48</v>
      </c>
    </row>
    <row r="50" spans="2:15" x14ac:dyDescent="0.25">
      <c r="B50" s="218"/>
      <c r="C50" s="203">
        <v>8</v>
      </c>
      <c r="D50">
        <v>1880</v>
      </c>
      <c r="E50">
        <v>0.95</v>
      </c>
      <c r="F50">
        <v>134</v>
      </c>
      <c r="G50">
        <v>80</v>
      </c>
      <c r="H50">
        <v>22</v>
      </c>
      <c r="I50">
        <v>163</v>
      </c>
      <c r="J50">
        <v>0.188</v>
      </c>
      <c r="K50">
        <v>1.21</v>
      </c>
      <c r="L50" t="s">
        <v>30</v>
      </c>
      <c r="M50">
        <v>1.2050000000000001</v>
      </c>
      <c r="N50">
        <v>0.19999999999999996</v>
      </c>
      <c r="O50">
        <v>1.41</v>
      </c>
    </row>
    <row r="51" spans="2:15" x14ac:dyDescent="0.25">
      <c r="B51" s="220"/>
    </row>
    <row r="52" spans="2:15" x14ac:dyDescent="0.25">
      <c r="B52" s="218">
        <v>41671</v>
      </c>
      <c r="C52" s="203">
        <v>3</v>
      </c>
      <c r="D52">
        <v>1675</v>
      </c>
      <c r="E52">
        <v>0.84</v>
      </c>
      <c r="F52">
        <v>50.3</v>
      </c>
      <c r="G52">
        <v>24</v>
      </c>
      <c r="H52" s="8">
        <v>8</v>
      </c>
      <c r="I52">
        <v>178</v>
      </c>
      <c r="J52">
        <v>5.2999999999999999E-2</v>
      </c>
      <c r="K52">
        <v>0.69500000000000006</v>
      </c>
      <c r="L52">
        <v>0.06</v>
      </c>
      <c r="M52">
        <v>0.63500000000000001</v>
      </c>
      <c r="N52">
        <v>3.1E-2</v>
      </c>
      <c r="O52">
        <v>0.72599999999999998</v>
      </c>
    </row>
    <row r="53" spans="2:15" x14ac:dyDescent="0.25">
      <c r="B53" s="218"/>
      <c r="C53" s="203">
        <v>2</v>
      </c>
      <c r="D53">
        <v>1540</v>
      </c>
      <c r="E53">
        <v>0.77</v>
      </c>
      <c r="F53">
        <v>56.8</v>
      </c>
      <c r="G53">
        <v>29</v>
      </c>
      <c r="H53">
        <v>7.1</v>
      </c>
      <c r="I53">
        <v>146</v>
      </c>
      <c r="J53">
        <v>6.2899999999999998E-2</v>
      </c>
      <c r="K53">
        <v>0.78700000000000003</v>
      </c>
      <c r="L53">
        <v>2.5000000000000001E-2</v>
      </c>
      <c r="M53">
        <v>0.76200000000000001</v>
      </c>
      <c r="N53">
        <v>6.7000000000000004E-2</v>
      </c>
      <c r="O53">
        <v>0.85399999999999998</v>
      </c>
    </row>
    <row r="54" spans="2:15" x14ac:dyDescent="0.25">
      <c r="B54" s="218"/>
      <c r="C54" s="203">
        <v>6</v>
      </c>
      <c r="D54">
        <v>1880</v>
      </c>
      <c r="E54">
        <v>0.95</v>
      </c>
      <c r="F54">
        <v>38.700000000000003</v>
      </c>
      <c r="G54">
        <v>14</v>
      </c>
      <c r="H54">
        <v>14</v>
      </c>
      <c r="I54">
        <v>191</v>
      </c>
      <c r="J54">
        <v>4.7E-2</v>
      </c>
      <c r="K54">
        <v>0.85799999999999998</v>
      </c>
      <c r="L54">
        <v>3.9E-2</v>
      </c>
      <c r="M54">
        <v>0.81899999999999995</v>
      </c>
      <c r="N54" t="s">
        <v>37</v>
      </c>
      <c r="O54">
        <v>0.86299999999999999</v>
      </c>
    </row>
    <row r="55" spans="2:15" x14ac:dyDescent="0.25">
      <c r="B55" s="218"/>
      <c r="C55" s="203">
        <v>8</v>
      </c>
      <c r="D55">
        <v>2030</v>
      </c>
      <c r="E55">
        <v>1.02</v>
      </c>
      <c r="F55">
        <v>112</v>
      </c>
      <c r="G55">
        <v>97</v>
      </c>
      <c r="H55">
        <v>41</v>
      </c>
      <c r="I55">
        <v>193</v>
      </c>
      <c r="J55">
        <v>0.154</v>
      </c>
      <c r="K55">
        <v>1.835</v>
      </c>
      <c r="L55">
        <v>0.28100000000000003</v>
      </c>
      <c r="M55">
        <v>1.554</v>
      </c>
      <c r="N55">
        <v>2.5000000000000001E-2</v>
      </c>
      <c r="O55">
        <v>1.86</v>
      </c>
    </row>
    <row r="56" spans="2:15" x14ac:dyDescent="0.25">
      <c r="B56" s="217"/>
    </row>
    <row r="57" spans="2:15" x14ac:dyDescent="0.25">
      <c r="B57" s="218">
        <v>41730</v>
      </c>
      <c r="C57" s="203">
        <v>3</v>
      </c>
      <c r="D57">
        <v>1092</v>
      </c>
      <c r="E57">
        <v>0.54</v>
      </c>
      <c r="F57">
        <v>72.599999999999994</v>
      </c>
      <c r="G57">
        <v>46</v>
      </c>
      <c r="H57">
        <v>12</v>
      </c>
      <c r="I57">
        <v>156</v>
      </c>
      <c r="J57">
        <v>5.5599999999999997E-2</v>
      </c>
      <c r="K57">
        <v>0.47199999999999998</v>
      </c>
      <c r="L57">
        <v>1.09E-2</v>
      </c>
      <c r="M57">
        <v>0.46109999999999995</v>
      </c>
      <c r="N57" t="s">
        <v>37</v>
      </c>
      <c r="O57">
        <v>0.47699999999999998</v>
      </c>
    </row>
    <row r="58" spans="2:15" x14ac:dyDescent="0.25">
      <c r="B58" s="218"/>
      <c r="C58" s="203">
        <v>2</v>
      </c>
      <c r="D58">
        <v>993</v>
      </c>
      <c r="E58">
        <v>0.49</v>
      </c>
      <c r="F58">
        <v>34.6</v>
      </c>
      <c r="G58" t="s">
        <v>29</v>
      </c>
      <c r="H58" t="s">
        <v>28</v>
      </c>
      <c r="I58">
        <v>148</v>
      </c>
      <c r="J58">
        <v>2.58E-2</v>
      </c>
      <c r="K58">
        <v>0.35299999999999998</v>
      </c>
      <c r="L58" t="s">
        <v>31</v>
      </c>
      <c r="M58">
        <v>0.34799999999999998</v>
      </c>
      <c r="N58">
        <v>0.16800000000000001</v>
      </c>
      <c r="O58">
        <v>0.52100000000000002</v>
      </c>
    </row>
    <row r="59" spans="2:15" x14ac:dyDescent="0.25">
      <c r="B59" s="218"/>
      <c r="C59" s="203">
        <v>6</v>
      </c>
      <c r="D59">
        <v>1379</v>
      </c>
      <c r="E59">
        <v>0.69</v>
      </c>
      <c r="F59">
        <v>33.6</v>
      </c>
      <c r="G59">
        <v>16</v>
      </c>
      <c r="H59">
        <v>12</v>
      </c>
      <c r="I59">
        <v>169</v>
      </c>
      <c r="J59">
        <v>3.3099999999999997E-2</v>
      </c>
      <c r="K59">
        <v>0.59859999999999991</v>
      </c>
      <c r="L59">
        <v>1.66E-2</v>
      </c>
      <c r="M59">
        <v>0.58199999999999996</v>
      </c>
      <c r="N59">
        <v>1.0999999999999999E-2</v>
      </c>
      <c r="O59">
        <v>0.59799999999999998</v>
      </c>
    </row>
    <row r="60" spans="2:15" x14ac:dyDescent="0.25">
      <c r="B60" s="218"/>
      <c r="C60" s="203">
        <v>8</v>
      </c>
      <c r="D60">
        <v>2020</v>
      </c>
      <c r="E60">
        <v>1.02</v>
      </c>
      <c r="F60">
        <v>140</v>
      </c>
      <c r="G60">
        <v>84</v>
      </c>
      <c r="H60">
        <v>45</v>
      </c>
      <c r="I60">
        <v>192</v>
      </c>
      <c r="J60">
        <v>0.17100000000000001</v>
      </c>
      <c r="K60">
        <v>1.5018</v>
      </c>
      <c r="L60">
        <v>5.7799999999999997E-2</v>
      </c>
      <c r="M60">
        <v>1.444</v>
      </c>
      <c r="N60">
        <v>2.1000000000000001E-2</v>
      </c>
      <c r="O60">
        <v>1.47</v>
      </c>
    </row>
    <row r="61" spans="2:15" x14ac:dyDescent="0.25">
      <c r="B61" s="217"/>
    </row>
    <row r="62" spans="2:15" x14ac:dyDescent="0.25">
      <c r="B62" s="218">
        <v>41913</v>
      </c>
      <c r="C62" s="203">
        <v>3</v>
      </c>
      <c r="D62">
        <v>1353</v>
      </c>
      <c r="E62">
        <v>0.68</v>
      </c>
      <c r="F62">
        <v>73.7</v>
      </c>
      <c r="G62">
        <v>34</v>
      </c>
      <c r="H62">
        <v>10</v>
      </c>
      <c r="I62">
        <v>150</v>
      </c>
      <c r="J62">
        <v>5.6800000000000003E-2</v>
      </c>
      <c r="K62">
        <v>0.60899999999999999</v>
      </c>
      <c r="L62">
        <v>1.7100000000000001E-2</v>
      </c>
      <c r="M62">
        <v>0.59189999999999998</v>
      </c>
      <c r="N62">
        <v>1.4999999999999999E-2</v>
      </c>
      <c r="O62">
        <v>0.624</v>
      </c>
    </row>
    <row r="63" spans="2:15" x14ac:dyDescent="0.25">
      <c r="B63" s="218"/>
      <c r="C63" s="203">
        <v>2</v>
      </c>
      <c r="D63">
        <v>1149</v>
      </c>
      <c r="E63">
        <v>0.56999999999999995</v>
      </c>
      <c r="F63">
        <v>41.5</v>
      </c>
      <c r="G63" t="s">
        <v>29</v>
      </c>
      <c r="H63" t="s">
        <v>28</v>
      </c>
      <c r="I63">
        <v>145</v>
      </c>
      <c r="J63">
        <v>3.0599999999999999E-2</v>
      </c>
      <c r="K63">
        <v>0.38700000000000001</v>
      </c>
      <c r="L63">
        <v>2.3E-2</v>
      </c>
      <c r="M63">
        <v>0.36399999999999999</v>
      </c>
      <c r="N63">
        <v>7.2999999999999995E-2</v>
      </c>
      <c r="O63">
        <v>0.46</v>
      </c>
    </row>
    <row r="64" spans="2:15" x14ac:dyDescent="0.25">
      <c r="B64" s="218"/>
      <c r="C64" s="203">
        <v>6</v>
      </c>
      <c r="D64">
        <v>1174</v>
      </c>
      <c r="E64">
        <v>0.57999999999999996</v>
      </c>
      <c r="F64">
        <v>11.4</v>
      </c>
      <c r="G64" t="s">
        <v>29</v>
      </c>
      <c r="H64" t="s">
        <v>28</v>
      </c>
      <c r="I64">
        <v>72.599999999999994</v>
      </c>
      <c r="J64">
        <v>1.78E-2</v>
      </c>
      <c r="K64">
        <v>0.44</v>
      </c>
      <c r="L64">
        <v>1.7000000000000001E-2</v>
      </c>
      <c r="M64">
        <v>0.42299999999999999</v>
      </c>
      <c r="N64" t="s">
        <v>37</v>
      </c>
      <c r="O64">
        <v>0.44500000000000001</v>
      </c>
    </row>
    <row r="65" spans="2:17" hidden="1" x14ac:dyDescent="0.25">
      <c r="B65" s="218"/>
      <c r="C65" s="203">
        <v>8</v>
      </c>
      <c r="G65" t="s">
        <v>29</v>
      </c>
      <c r="H65" t="s">
        <v>28</v>
      </c>
      <c r="I65">
        <v>78.2</v>
      </c>
      <c r="J65">
        <v>2.3300000000000001E-2</v>
      </c>
      <c r="K65">
        <v>0.45300000000000001</v>
      </c>
      <c r="L65">
        <v>1.4800000000000001E-2</v>
      </c>
      <c r="M65">
        <v>0.43820000000000003</v>
      </c>
      <c r="N65" t="s">
        <v>37</v>
      </c>
      <c r="O65">
        <v>0.45800000000000002</v>
      </c>
    </row>
    <row r="66" spans="2:17" x14ac:dyDescent="0.25">
      <c r="B66" s="218"/>
      <c r="C66" s="203">
        <v>8</v>
      </c>
      <c r="D66">
        <v>1810</v>
      </c>
      <c r="E66">
        <v>0.92</v>
      </c>
      <c r="F66">
        <v>83.7</v>
      </c>
      <c r="G66">
        <v>40</v>
      </c>
      <c r="H66">
        <v>13</v>
      </c>
      <c r="I66">
        <v>118</v>
      </c>
      <c r="J66">
        <v>0.13300000000000001</v>
      </c>
      <c r="K66">
        <v>1.3989999999999998</v>
      </c>
      <c r="L66">
        <v>2.07E-2</v>
      </c>
      <c r="M66">
        <v>1.3782999999999999</v>
      </c>
      <c r="N66">
        <v>1.0999999999999999E-2</v>
      </c>
      <c r="O66">
        <v>1.41</v>
      </c>
    </row>
    <row r="69" spans="2:17" s="4" customFormat="1" x14ac:dyDescent="0.25">
      <c r="B69" s="208"/>
      <c r="C69" s="205" t="s">
        <v>66</v>
      </c>
      <c r="D69" s="43"/>
      <c r="E69" s="43"/>
      <c r="F69" s="10"/>
      <c r="I69" s="36" t="s">
        <v>67</v>
      </c>
      <c r="J69" s="36" t="s">
        <v>68</v>
      </c>
      <c r="K69" s="37" t="s">
        <v>69</v>
      </c>
      <c r="L69" s="37" t="s">
        <v>70</v>
      </c>
      <c r="M69" s="37" t="s">
        <v>69</v>
      </c>
      <c r="N69" s="37" t="s">
        <v>71</v>
      </c>
      <c r="O69" s="36" t="s">
        <v>72</v>
      </c>
      <c r="P69" s="44"/>
      <c r="Q69" s="42"/>
    </row>
    <row r="70" spans="2:17" s="4" customFormat="1" x14ac:dyDescent="0.25">
      <c r="B70" s="208"/>
      <c r="C70" s="205" t="s">
        <v>73</v>
      </c>
      <c r="D70" s="43"/>
      <c r="E70" s="43"/>
      <c r="F70" s="10" t="s">
        <v>74</v>
      </c>
      <c r="I70" s="36" t="s">
        <v>75</v>
      </c>
      <c r="J70" s="36" t="s">
        <v>76</v>
      </c>
      <c r="K70" s="37" t="s">
        <v>77</v>
      </c>
      <c r="L70" s="19" t="s">
        <v>78</v>
      </c>
      <c r="M70" s="37" t="s">
        <v>69</v>
      </c>
      <c r="N70" s="37" t="s">
        <v>69</v>
      </c>
      <c r="O70" s="36" t="s">
        <v>79</v>
      </c>
      <c r="P70" s="44"/>
      <c r="Q70" s="42"/>
    </row>
    <row r="71" spans="2:17" s="4" customFormat="1" x14ac:dyDescent="0.25">
      <c r="B71" s="208"/>
      <c r="C71" s="205"/>
      <c r="D71" s="43"/>
      <c r="E71" s="43"/>
      <c r="F71" s="10"/>
      <c r="I71" s="36"/>
      <c r="J71" s="36"/>
      <c r="K71" s="37"/>
      <c r="L71" s="19"/>
      <c r="M71" s="37"/>
      <c r="N71" s="37"/>
      <c r="O71" s="36"/>
      <c r="P71" s="44"/>
      <c r="Q71" s="42"/>
    </row>
    <row r="72" spans="2:17" s="4" customFormat="1" x14ac:dyDescent="0.25">
      <c r="B72" s="208"/>
      <c r="C72" s="205" t="s">
        <v>80</v>
      </c>
      <c r="D72" s="43"/>
      <c r="E72" s="43"/>
      <c r="F72" s="10"/>
      <c r="I72" s="36"/>
      <c r="J72" s="36" t="s">
        <v>26</v>
      </c>
      <c r="K72" s="38" t="s">
        <v>81</v>
      </c>
      <c r="L72" s="39"/>
      <c r="M72" s="37"/>
      <c r="N72" s="37"/>
      <c r="O72" s="36" t="s">
        <v>27</v>
      </c>
      <c r="P72" s="44"/>
      <c r="Q72" s="42"/>
    </row>
    <row r="73" spans="2:17" s="4" customFormat="1" x14ac:dyDescent="0.25">
      <c r="B73" s="208"/>
      <c r="C73" s="205" t="s">
        <v>82</v>
      </c>
      <c r="D73" s="43"/>
      <c r="E73" s="43"/>
      <c r="F73" s="10"/>
      <c r="I73" s="36"/>
      <c r="J73" s="36"/>
      <c r="K73" s="40">
        <v>0.92</v>
      </c>
      <c r="L73" s="39"/>
      <c r="M73" s="37"/>
      <c r="N73" s="37"/>
      <c r="O73" s="36"/>
      <c r="P73" s="44"/>
      <c r="Q73" s="42"/>
    </row>
    <row r="74" spans="2:17" s="4" customFormat="1" x14ac:dyDescent="0.25">
      <c r="B74" s="208"/>
      <c r="C74" s="205" t="s">
        <v>83</v>
      </c>
      <c r="D74" s="10"/>
      <c r="E74" s="10"/>
      <c r="F74" s="10"/>
      <c r="I74" s="36"/>
      <c r="J74" s="36"/>
      <c r="K74" s="41">
        <v>2.65</v>
      </c>
      <c r="L74" s="19"/>
      <c r="M74" s="37"/>
      <c r="N74" s="37"/>
      <c r="O74" s="36"/>
      <c r="P74" s="3"/>
      <c r="Q74" s="3"/>
    </row>
    <row r="75" spans="2:17" s="4" customFormat="1" x14ac:dyDescent="0.25">
      <c r="B75" s="208"/>
      <c r="C75" s="205"/>
      <c r="D75" s="10"/>
      <c r="E75" s="10"/>
      <c r="F75" s="10"/>
      <c r="I75" s="36"/>
      <c r="J75" s="36"/>
      <c r="K75" s="37"/>
      <c r="L75" s="19"/>
      <c r="M75" s="37"/>
      <c r="N75" s="37"/>
      <c r="O75" s="36"/>
    </row>
    <row r="76" spans="2:17" s="4" customFormat="1" ht="17.25" x14ac:dyDescent="0.25">
      <c r="B76" s="208"/>
      <c r="C76" s="206" t="s">
        <v>84</v>
      </c>
      <c r="D76" s="10"/>
      <c r="E76" s="10"/>
      <c r="F76" s="10"/>
      <c r="G76" s="36"/>
      <c r="H76" s="36"/>
      <c r="I76" s="36" t="s">
        <v>85</v>
      </c>
      <c r="J76" s="37"/>
      <c r="K76" s="37"/>
      <c r="L76" s="37"/>
      <c r="M76" s="37"/>
      <c r="N76" s="36"/>
    </row>
  </sheetData>
  <mergeCells count="11">
    <mergeCell ref="B35:B39"/>
    <mergeCell ref="B10:B13"/>
    <mergeCell ref="B15:B18"/>
    <mergeCell ref="B20:B23"/>
    <mergeCell ref="B25:B28"/>
    <mergeCell ref="B30:B33"/>
    <mergeCell ref="B41:B44"/>
    <mergeCell ref="B46:B50"/>
    <mergeCell ref="B52:B55"/>
    <mergeCell ref="B57:B60"/>
    <mergeCell ref="B62:B6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</vt:vector>
  </HeadingPairs>
  <TitlesOfParts>
    <vt:vector size="7" baseType="lpstr">
      <vt:lpstr>Table 5</vt:lpstr>
      <vt:lpstr>Table 1 - DSS</vt:lpstr>
      <vt:lpstr>Plot data</vt:lpstr>
      <vt:lpstr>2013-14 TP-Org N-TN</vt:lpstr>
      <vt:lpstr>2011-12 TP-OrgN-TN</vt:lpstr>
      <vt:lpstr>2011-2014 TN TP Org-N</vt:lpstr>
      <vt:lpstr>Turbidity 2011-2014</vt:lpstr>
    </vt:vector>
  </TitlesOfParts>
  <Company>Reclamation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Daniels, Joan S</dc:creator>
  <cp:lastModifiedBy>Reviewer #1</cp:lastModifiedBy>
  <cp:lastPrinted>2015-01-22T21:42:27Z</cp:lastPrinted>
  <dcterms:created xsi:type="dcterms:W3CDTF">2013-09-18T22:02:15Z</dcterms:created>
  <dcterms:modified xsi:type="dcterms:W3CDTF">2015-09-28T22:27:30Z</dcterms:modified>
</cp:coreProperties>
</file>