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sb\HavasuNWR\Abiotic and biotic Topock Marsh Data\Files for 2011-2014 Full WQ and Biotic Report\"/>
    </mc:Choice>
  </mc:AlternateContent>
  <bookViews>
    <workbookView xWindow="480" yWindow="75" windowWidth="21405" windowHeight="12900" activeTab="2"/>
  </bookViews>
  <sheets>
    <sheet name="Raw" sheetId="1" r:id="rId1"/>
    <sheet name="Calculations" sheetId="2" r:id="rId2"/>
    <sheet name="Table 6 -Elements 2011_13_14" sheetId="3" r:id="rId3"/>
  </sheets>
  <definedNames>
    <definedName name="_xlnm.Print_Area" localSheetId="0">Raw!$A$6:$J$68</definedName>
    <definedName name="_xlnm.Print_Titles" localSheetId="0">Raw!$1:$5</definedName>
  </definedNames>
  <calcPr calcId="152511"/>
</workbook>
</file>

<file path=xl/calcChain.xml><?xml version="1.0" encoding="utf-8"?>
<calcChain xmlns="http://schemas.openxmlformats.org/spreadsheetml/2006/main">
  <c r="O89" i="3" l="1"/>
  <c r="N89" i="3"/>
  <c r="O88" i="3"/>
  <c r="N88" i="3"/>
  <c r="O87" i="3"/>
  <c r="N87" i="3"/>
  <c r="O86" i="3"/>
  <c r="N86" i="3"/>
  <c r="O85" i="3"/>
  <c r="N85" i="3"/>
  <c r="J69" i="3"/>
  <c r="J66" i="3"/>
  <c r="F85" i="3"/>
  <c r="E89" i="3"/>
  <c r="E88" i="3"/>
  <c r="E87" i="3"/>
  <c r="E86" i="3"/>
  <c r="E85" i="3"/>
  <c r="D89" i="3"/>
  <c r="D88" i="3"/>
  <c r="D87" i="3"/>
  <c r="D86" i="3"/>
  <c r="D85" i="3"/>
  <c r="U67" i="3"/>
  <c r="U70" i="3"/>
  <c r="U69" i="3"/>
  <c r="U68" i="3"/>
  <c r="K70" i="3"/>
  <c r="K69" i="3"/>
  <c r="K68" i="3"/>
  <c r="K67" i="3"/>
  <c r="P89" i="3"/>
  <c r="P88" i="3"/>
  <c r="P87" i="3"/>
  <c r="P86" i="3"/>
  <c r="P85" i="3"/>
  <c r="U66" i="3"/>
  <c r="T66" i="3"/>
  <c r="T70" i="3"/>
  <c r="T69" i="3"/>
  <c r="T68" i="3"/>
  <c r="T67" i="3"/>
  <c r="F86" i="3"/>
  <c r="F89" i="3"/>
  <c r="F88" i="3"/>
  <c r="F87" i="3"/>
  <c r="J70" i="3"/>
  <c r="J68" i="3"/>
  <c r="J67" i="3"/>
  <c r="K66" i="3"/>
  <c r="J27" i="2"/>
  <c r="N16" i="3" l="1"/>
  <c r="L16" i="3"/>
  <c r="K16" i="3"/>
  <c r="J16" i="3"/>
  <c r="N15" i="3"/>
  <c r="L15" i="3"/>
  <c r="K15" i="3"/>
  <c r="J15" i="3"/>
  <c r="G16" i="3"/>
  <c r="G15" i="3"/>
  <c r="D41" i="3"/>
  <c r="D40" i="3"/>
  <c r="D16" i="3"/>
  <c r="D15" i="3"/>
  <c r="V35" i="3" l="1"/>
  <c r="U35" i="3"/>
  <c r="T35" i="3"/>
  <c r="R35" i="3"/>
  <c r="H40" i="3"/>
  <c r="I41" i="3" l="1"/>
  <c r="I40" i="3"/>
  <c r="H41" i="3"/>
  <c r="O73" i="3"/>
  <c r="N73" i="3"/>
  <c r="O72" i="3"/>
  <c r="N72" i="3"/>
  <c r="E41" i="3"/>
  <c r="S73" i="3"/>
  <c r="R73" i="3"/>
  <c r="N41" i="3"/>
  <c r="P73" i="3"/>
  <c r="L41" i="3"/>
  <c r="Q73" i="3"/>
  <c r="M41" i="3"/>
  <c r="J41" i="3"/>
  <c r="R72" i="3"/>
  <c r="N40" i="3"/>
  <c r="P72" i="3"/>
  <c r="L40" i="3"/>
  <c r="Q72" i="3"/>
  <c r="M40" i="3"/>
  <c r="J40" i="3"/>
  <c r="E40" i="3"/>
  <c r="O40" i="3"/>
  <c r="S72" i="3"/>
  <c r="I73" i="3"/>
  <c r="G73" i="3"/>
  <c r="E73" i="3"/>
  <c r="H73" i="3"/>
  <c r="F73" i="3"/>
  <c r="D73" i="3"/>
  <c r="N28" i="3"/>
  <c r="M28" i="3"/>
  <c r="L28" i="3"/>
  <c r="J28" i="3"/>
  <c r="F28" i="3"/>
  <c r="E28" i="3"/>
  <c r="D28" i="3"/>
  <c r="D27" i="3"/>
  <c r="D72" i="3"/>
  <c r="G72" i="3" l="1"/>
  <c r="I72" i="3"/>
  <c r="E72" i="3"/>
  <c r="H72" i="3"/>
  <c r="F72" i="3"/>
  <c r="J27" i="3" l="1"/>
  <c r="E27" i="3"/>
  <c r="N27" i="3" l="1"/>
  <c r="M27" i="3"/>
  <c r="L27" i="3"/>
  <c r="F27" i="3"/>
  <c r="M36" i="2"/>
  <c r="L36" i="2"/>
  <c r="M34" i="2"/>
  <c r="L34" i="2"/>
  <c r="M31" i="2"/>
  <c r="L31" i="2"/>
  <c r="M29" i="2"/>
  <c r="L29" i="2"/>
  <c r="K36" i="2"/>
  <c r="J36" i="2"/>
  <c r="J34" i="2"/>
  <c r="K34" i="2"/>
  <c r="K31" i="2"/>
  <c r="J31" i="2"/>
  <c r="K29" i="2"/>
  <c r="J29" i="2"/>
  <c r="H33" i="2"/>
  <c r="M32" i="2" s="1"/>
  <c r="G33" i="2"/>
  <c r="L32" i="2" s="1"/>
  <c r="H28" i="2"/>
  <c r="M27" i="2" s="1"/>
  <c r="G28" i="2"/>
  <c r="L27" i="2" s="1"/>
  <c r="H2" i="2"/>
  <c r="K32" i="2" l="1"/>
  <c r="K27" i="2"/>
  <c r="J32" i="2"/>
</calcChain>
</file>

<file path=xl/sharedStrings.xml><?xml version="1.0" encoding="utf-8"?>
<sst xmlns="http://schemas.openxmlformats.org/spreadsheetml/2006/main" count="1179" uniqueCount="209">
  <si>
    <t>Lab ID</t>
  </si>
  <si>
    <t>Station Name</t>
  </si>
  <si>
    <t>Station ID</t>
  </si>
  <si>
    <t>Sample Medium Code</t>
  </si>
  <si>
    <t>Sample Type</t>
  </si>
  <si>
    <t>Method</t>
  </si>
  <si>
    <t>Dilution</t>
  </si>
  <si>
    <t>Remark Code</t>
  </si>
  <si>
    <t>Qualifier</t>
  </si>
  <si>
    <t>Result</t>
  </si>
  <si>
    <t>Final Result</t>
  </si>
  <si>
    <t>Result Units</t>
  </si>
  <si>
    <t>RL Type</t>
  </si>
  <si>
    <t>RL</t>
  </si>
  <si>
    <t>MDL</t>
  </si>
  <si>
    <t>Spike Recovery</t>
  </si>
  <si>
    <t>High Spike Limit</t>
  </si>
  <si>
    <t>Low Spike Limit</t>
  </si>
  <si>
    <t>Blank Value</t>
  </si>
  <si>
    <t>Delete Code</t>
  </si>
  <si>
    <t>Parameter</t>
  </si>
  <si>
    <t>Lab Code</t>
  </si>
  <si>
    <t>Schedule</t>
  </si>
  <si>
    <t>User Code</t>
  </si>
  <si>
    <t>Project Account</t>
  </si>
  <si>
    <t>Project Chief</t>
  </si>
  <si>
    <t>Collector</t>
  </si>
  <si>
    <t>Project</t>
  </si>
  <si>
    <t>State</t>
  </si>
  <si>
    <t>County</t>
  </si>
  <si>
    <t>Geologic Unit</t>
  </si>
  <si>
    <t>Analysis Status</t>
  </si>
  <si>
    <t>Analysis Source</t>
  </si>
  <si>
    <t>Hydrologic Event</t>
  </si>
  <si>
    <t>Hydrologic Condition</t>
  </si>
  <si>
    <t>Login Date</t>
  </si>
  <si>
    <t>Analysis Date</t>
  </si>
  <si>
    <t>Release Date</t>
  </si>
  <si>
    <t>NWQL Proposal</t>
  </si>
  <si>
    <t>Analyzing Laboratory</t>
  </si>
  <si>
    <t>WS</t>
  </si>
  <si>
    <t>SLD04</t>
  </si>
  <si>
    <t>&lt;15</t>
  </si>
  <si>
    <t>mg/L</t>
  </si>
  <si>
    <t>mrl</t>
  </si>
  <si>
    <t>roe at 105 deg c sus</t>
  </si>
  <si>
    <t>BFC</t>
  </si>
  <si>
    <t>GX13RB00CM83A00</t>
  </si>
  <si>
    <t>KMBRYANT</t>
  </si>
  <si>
    <t>AZ</t>
  </si>
  <si>
    <t>MOH</t>
  </si>
  <si>
    <t>"USGS-National Water Quality Lab, Denver, CO "</t>
  </si>
  <si>
    <t>SLD05</t>
  </si>
  <si>
    <t>residue volat. susp.</t>
  </si>
  <si>
    <t>IC003</t>
  </si>
  <si>
    <t>d</t>
  </si>
  <si>
    <t>ltmdl</t>
  </si>
  <si>
    <t>fluoride by ic, filtered</t>
  </si>
  <si>
    <t>PLM11</t>
  </si>
  <si>
    <t>ug/L</t>
  </si>
  <si>
    <t>&lt;0.280</t>
  </si>
  <si>
    <t>arsenic, water, unfiltered, cicp-ms</t>
  </si>
  <si>
    <t>PLA15</t>
  </si>
  <si>
    <t>&lt;2.40</t>
  </si>
  <si>
    <t>boron, water, unfiltered, icp</t>
  </si>
  <si>
    <t>PLM47</t>
  </si>
  <si>
    <t>n</t>
  </si>
  <si>
    <t>&lt;0.016</t>
  </si>
  <si>
    <t>cadmium, water, unfiltered, icp-ms</t>
  </si>
  <si>
    <t>&lt;0.300</t>
  </si>
  <si>
    <t>chromium, water, unfiltered, cicp-ms</t>
  </si>
  <si>
    <t>N/A</t>
  </si>
  <si>
    <t>&lt;0.700</t>
  </si>
  <si>
    <t>copper, water, unfiltered, cicp-ms</t>
  </si>
  <si>
    <t>&lt;4.60</t>
  </si>
  <si>
    <t>iron, water, unfiltered, icp</t>
  </si>
  <si>
    <t>PLM48</t>
  </si>
  <si>
    <t>&lt;0.040</t>
  </si>
  <si>
    <t>lead, water, unfiltered, icp-ms</t>
  </si>
  <si>
    <t>&lt;0.200</t>
  </si>
  <si>
    <t>manganese, water, unfiltered, icp</t>
  </si>
  <si>
    <t>&lt;2.00</t>
  </si>
  <si>
    <t>zinc, water, unfiltered, icp</t>
  </si>
  <si>
    <t>&lt;0.050</t>
  </si>
  <si>
    <t>se, wu, cicp-ms</t>
  </si>
  <si>
    <t>TT040</t>
  </si>
  <si>
    <t>@c</t>
  </si>
  <si>
    <t>alkalinity, as caco3, filtered, fet, lab</t>
  </si>
  <si>
    <t>WHT03</t>
  </si>
  <si>
    <t>uS/cm</t>
  </si>
  <si>
    <t>sp. conductance lab</t>
  </si>
  <si>
    <t>&lt;10</t>
  </si>
  <si>
    <t>Determining criteria:</t>
  </si>
  <si>
    <t>mean hardness in July 2013:  158</t>
  </si>
  <si>
    <t>TP-3</t>
  </si>
  <si>
    <t>TP-2</t>
  </si>
  <si>
    <t>TP-6</t>
  </si>
  <si>
    <t>TP-8</t>
  </si>
  <si>
    <t>Mean:</t>
  </si>
  <si>
    <t>Cadmium</t>
  </si>
  <si>
    <t>1.136672-[(ln hardness)(0.041838)]</t>
  </si>
  <si>
    <t>1.101672-[(ln hardness)(0.041838)]</t>
  </si>
  <si>
    <t>Metal</t>
  </si>
  <si>
    <t>Conversion Factor</t>
  </si>
  <si>
    <t>freshwater CMC</t>
  </si>
  <si>
    <t>freshwater CCC</t>
  </si>
  <si>
    <t>Arsenic</t>
  </si>
  <si>
    <t>Chromium III</t>
  </si>
  <si>
    <t>—</t>
  </si>
  <si>
    <t>Chromium VI</t>
  </si>
  <si>
    <t>Copper</t>
  </si>
  <si>
    <t>Lead</t>
  </si>
  <si>
    <t>1.46203-[(ln hardness)(0.145712)]</t>
  </si>
  <si>
    <t>Mercury</t>
  </si>
  <si>
    <t>Nickel</t>
  </si>
  <si>
    <t>Selenium</t>
  </si>
  <si>
    <t>Silver</t>
  </si>
  <si>
    <t>Zinc</t>
  </si>
  <si>
    <t>Appendix B—Parameters for Calculating Freshwater Dissolved Metals Criteria That Are Hardness-Dependent</t>
  </si>
  <si>
    <t>Chemical</t>
  </si>
  <si>
    <t>mA</t>
  </si>
  <si>
    <t>bA</t>
  </si>
  <si>
    <t>mC</t>
  </si>
  <si>
    <t>bC</t>
  </si>
  <si>
    <t>Freshwater Conversion Factors (CF)</t>
  </si>
  <si>
    <t>CMC</t>
  </si>
  <si>
    <t>CCC</t>
  </si>
  <si>
    <r>
      <t>1.136672-[(</t>
    </r>
    <r>
      <rPr>
        <i/>
        <sz val="11"/>
        <color rgb="FF151515"/>
        <rFont val="Lucida Sans Unicode"/>
        <family val="2"/>
      </rPr>
      <t>ln</t>
    </r>
    <r>
      <rPr>
        <sz val="11"/>
        <color rgb="FF151515"/>
        <rFont val="Lucida Sans Unicode"/>
        <family val="2"/>
      </rPr>
      <t>hardness)(0.041838)]</t>
    </r>
  </si>
  <si>
    <r>
      <t>1.101672-[(</t>
    </r>
    <r>
      <rPr>
        <i/>
        <sz val="11"/>
        <color rgb="FF151515"/>
        <rFont val="Lucida Sans Unicode"/>
        <family val="2"/>
      </rPr>
      <t>ln</t>
    </r>
    <r>
      <rPr>
        <sz val="11"/>
        <color rgb="FF151515"/>
        <rFont val="Lucida Sans Unicode"/>
        <family val="2"/>
      </rPr>
      <t>hardness)(0.041838)]</t>
    </r>
  </si>
  <si>
    <r>
      <t>1.46203-[(</t>
    </r>
    <r>
      <rPr>
        <i/>
        <sz val="11"/>
        <color rgb="FF151515"/>
        <rFont val="Lucida Sans Unicode"/>
        <family val="2"/>
      </rPr>
      <t>ln</t>
    </r>
    <r>
      <rPr>
        <sz val="11"/>
        <color rgb="FF151515"/>
        <rFont val="Lucida Sans Unicode"/>
        <family val="2"/>
      </rPr>
      <t>hardness)(0.145712)]</t>
    </r>
  </si>
  <si>
    <t>Hardness-dependant metals' criteria may be calculated from the following:</t>
  </si>
  <si>
    <r>
      <t>CMC (dissolved) = exp{mA [</t>
    </r>
    <r>
      <rPr>
        <i/>
        <sz val="8.8000000000000007"/>
        <color rgb="FF151515"/>
        <rFont val="Lucida Sans Unicode"/>
        <family val="2"/>
      </rPr>
      <t>ln</t>
    </r>
    <r>
      <rPr>
        <sz val="8.8000000000000007"/>
        <color rgb="FF151515"/>
        <rFont val="Lucida Sans Unicode"/>
        <family val="2"/>
      </rPr>
      <t>(hardness)]+ bA} (CF)</t>
    </r>
  </si>
  <si>
    <r>
      <t>CCC (dissolved) = exp{mC [</t>
    </r>
    <r>
      <rPr>
        <i/>
        <sz val="8.8000000000000007"/>
        <color rgb="FF151515"/>
        <rFont val="Lucida Sans Unicode"/>
        <family val="2"/>
      </rPr>
      <t>ln</t>
    </r>
    <r>
      <rPr>
        <sz val="8.8000000000000007"/>
        <color rgb="FF151515"/>
        <rFont val="Lucida Sans Unicode"/>
        <family val="2"/>
      </rPr>
      <t>(hardness)]+ bC} (CF)</t>
    </r>
  </si>
  <si>
    <t>hardness =</t>
  </si>
  <si>
    <t>As</t>
  </si>
  <si>
    <t>B</t>
  </si>
  <si>
    <t>Cd</t>
  </si>
  <si>
    <t>Cu</t>
  </si>
  <si>
    <t>F</t>
  </si>
  <si>
    <t>Fe</t>
  </si>
  <si>
    <t>Hg</t>
  </si>
  <si>
    <t>Mn</t>
  </si>
  <si>
    <t>Pb</t>
  </si>
  <si>
    <t>Zn</t>
  </si>
  <si>
    <t>&lt;0.005</t>
  </si>
  <si>
    <t>Sample</t>
  </si>
  <si>
    <t>Date</t>
  </si>
  <si>
    <t>Time</t>
  </si>
  <si>
    <t>&lt;-From original file, I only moved columns around to get stuff I want all together; made minor changes to titles, fonts, and changed station name from "Topock Marsh x" to TP-x", etc.</t>
  </si>
  <si>
    <t>Para-meter Code</t>
  </si>
  <si>
    <t>Metals etc. from July 2013</t>
  </si>
  <si>
    <t>Ca</t>
  </si>
  <si>
    <t>TP-6-1</t>
  </si>
  <si>
    <t>TP-6-2</t>
  </si>
  <si>
    <t>Mg</t>
  </si>
  <si>
    <t>K</t>
  </si>
  <si>
    <t>Na</t>
  </si>
  <si>
    <t>Cl</t>
  </si>
  <si>
    <t>October 2013</t>
  </si>
  <si>
    <t>July 2013</t>
  </si>
  <si>
    <t>&lt;0.030</t>
  </si>
  <si>
    <t>0.2 and .28</t>
  </si>
  <si>
    <t>NWQL Laboratory Codes</t>
  </si>
  <si>
    <t>NWQL minimum reporting level</t>
  </si>
  <si>
    <t>Sept 30 - Oct 1, 2014</t>
  </si>
  <si>
    <t>Oct 2013 Means</t>
  </si>
  <si>
    <t>July 2013 Means</t>
  </si>
  <si>
    <t xml:space="preserve"> All analyses were performed by the USGS National Water Quality Laboratory (NWQL) in Denver, CO, and all samples were taken at the sampling stations</t>
  </si>
  <si>
    <t xml:space="preserve"> from just below the water's surface.  </t>
  </si>
  <si>
    <t>µg/L</t>
  </si>
  <si>
    <r>
      <t xml:space="preserve">Sampling station </t>
    </r>
    <r>
      <rPr>
        <b/>
        <vertAlign val="superscript"/>
        <sz val="11"/>
        <color rgb="FF000000"/>
        <rFont val="Univers 57 Condensed"/>
        <family val="3"/>
      </rPr>
      <t>1</t>
    </r>
  </si>
  <si>
    <t>Sept/Oct 2014 Mean</t>
  </si>
  <si>
    <t>Standard deviation</t>
  </si>
  <si>
    <t>Standard deviations</t>
  </si>
  <si>
    <r>
      <t>&lt;0.300</t>
    </r>
    <r>
      <rPr>
        <vertAlign val="superscript"/>
        <sz val="10"/>
        <color rgb="FF000000"/>
        <rFont val="Univers 57 Condensed"/>
        <family val="3"/>
      </rPr>
      <t xml:space="preserve"> 5</t>
    </r>
  </si>
  <si>
    <r>
      <t>SO</t>
    </r>
    <r>
      <rPr>
        <b/>
        <vertAlign val="subscript"/>
        <sz val="11"/>
        <color theme="1"/>
        <rFont val="Univers 57 Condensed"/>
        <family val="3"/>
      </rPr>
      <t>4</t>
    </r>
  </si>
  <si>
    <r>
      <t xml:space="preserve">&lt;0.700 </t>
    </r>
    <r>
      <rPr>
        <vertAlign val="superscript"/>
        <sz val="10"/>
        <color rgb="FF000000"/>
        <rFont val="Univers 57 Condensed"/>
        <family val="3"/>
      </rPr>
      <t>5</t>
    </r>
  </si>
  <si>
    <r>
      <t xml:space="preserve">&lt;2.00 </t>
    </r>
    <r>
      <rPr>
        <vertAlign val="superscript"/>
        <sz val="10"/>
        <color rgb="FF000000"/>
        <rFont val="Univers 57 Condensed"/>
        <family val="3"/>
      </rPr>
      <t>5</t>
    </r>
  </si>
  <si>
    <t>NA</t>
  </si>
  <si>
    <t xml:space="preserve"> All analyses were performed by the USGS National Water Quality Laboratory (NWQL) in Denver, CO, and all samples were taken at the sampling stations </t>
  </si>
  <si>
    <r>
      <t>[Ca, calcium; Cl, chloride; K, potassium; Mg, magnesium; Na, sodium; SO</t>
    </r>
    <r>
      <rPr>
        <vertAlign val="subscript"/>
        <sz val="11"/>
        <color theme="1"/>
        <rFont val="Univers 57 Condensed"/>
        <family val="3"/>
      </rPr>
      <t>4</t>
    </r>
    <r>
      <rPr>
        <sz val="11"/>
        <color theme="1"/>
        <rFont val="Univers 57 Condensed"/>
        <family val="3"/>
      </rPr>
      <t>, sulfate]</t>
    </r>
  </si>
  <si>
    <t>[As, arsenic; B, boron; Cd, cadmium; Cr, chromium; Cu, copper; F, flouride, Fe, iron; Hg, mercury; K, potassium; Mn, manganese; Pb, lead; Se, selenium; Zn, zinc]</t>
  </si>
  <si>
    <t>Topock Marsh 8</t>
  </si>
  <si>
    <t>Received data for Cl, SO4, and F from Michael King-Stockton at NWQL on March 13, 2015.  :)</t>
  </si>
  <si>
    <r>
      <t xml:space="preserve">&lt;0.800 </t>
    </r>
    <r>
      <rPr>
        <vertAlign val="superscript"/>
        <sz val="10"/>
        <color theme="1"/>
        <rFont val="Univers 57 Condensed"/>
        <family val="3"/>
      </rPr>
      <t>5</t>
    </r>
  </si>
  <si>
    <r>
      <rPr>
        <vertAlign val="superscript"/>
        <sz val="10"/>
        <color theme="1"/>
        <rFont val="Univers 57 Condensed"/>
        <family val="3"/>
      </rPr>
      <t>1</t>
    </r>
    <r>
      <rPr>
        <sz val="10"/>
        <color theme="1"/>
        <rFont val="Univers 57 Condensed"/>
        <family val="3"/>
      </rPr>
      <t xml:space="preserve">  Sampling stations are displayed in upstream to downstream order.</t>
    </r>
  </si>
  <si>
    <r>
      <rPr>
        <vertAlign val="superscript"/>
        <sz val="10"/>
        <color theme="1"/>
        <rFont val="Univers 57 Condensed"/>
        <family val="3"/>
      </rPr>
      <t>2</t>
    </r>
    <r>
      <rPr>
        <sz val="10"/>
        <color theme="1"/>
        <rFont val="Univers 57 Condensed"/>
        <family val="3"/>
      </rPr>
      <t xml:space="preserve">  Chronium analyses in 2014 were not done due to low levels in 2013 and the cost of analyses. </t>
    </r>
  </si>
  <si>
    <r>
      <rPr>
        <vertAlign val="superscript"/>
        <sz val="10"/>
        <color theme="1"/>
        <rFont val="Univers 57 Condensed"/>
        <family val="3"/>
      </rPr>
      <t>3</t>
    </r>
    <r>
      <rPr>
        <sz val="10"/>
        <color theme="1"/>
        <rFont val="Univers 57 Condensed"/>
        <family val="3"/>
      </rPr>
      <t xml:space="preserve">  The U.S. Environmenntal Protection Agency (USEPA) is reviewing selenium standards and only chronic criteria (5.0 ug/L for freshwater) are available on their online </t>
    </r>
  </si>
  <si>
    <r>
      <rPr>
        <vertAlign val="superscript"/>
        <sz val="10"/>
        <color theme="1"/>
        <rFont val="Univers 57 Condensed"/>
        <family val="3"/>
      </rPr>
      <t>5</t>
    </r>
    <r>
      <rPr>
        <sz val="10"/>
        <color theme="1"/>
        <rFont val="Univers 57 Condensed"/>
        <family val="3"/>
      </rPr>
      <t xml:space="preserve">  Means including "less than (&lt;)" values are calculated using half of the detection limits for analyzed parameters.</t>
    </r>
  </si>
  <si>
    <t xml:space="preserve">   compilation (USEPA, 2012).  In a draft report, the USEPA (2004) recommends acute criteria should be based on the relative proportion of selenite, and chronic criteria</t>
  </si>
  <si>
    <t xml:space="preserve">   should be based on selenium concentrations within fish tissue.</t>
  </si>
  <si>
    <r>
      <rPr>
        <vertAlign val="superscript"/>
        <sz val="10"/>
        <color theme="1"/>
        <rFont val="Univers 57 Condensed"/>
        <family val="3"/>
      </rPr>
      <t>4</t>
    </r>
    <r>
      <rPr>
        <sz val="10"/>
        <color theme="1"/>
        <rFont val="Univers 57 Condensed"/>
        <family val="3"/>
      </rPr>
      <t xml:space="preserve">  The standards recommended by the Arizona Department of Environmental Quality (ADEQ) are specific to warmwater lakes and reservoirs designated for aquatic and wildlife </t>
    </r>
  </si>
  <si>
    <t xml:space="preserve">   use.  Ranges apply to peak season (April to October for warmwater lakes [ADEQ, 2009]).</t>
  </si>
  <si>
    <r>
      <rPr>
        <vertAlign val="superscript"/>
        <sz val="11"/>
        <color theme="1"/>
        <rFont val="Univers 57 Condensed"/>
        <family val="3"/>
      </rPr>
      <t>1</t>
    </r>
    <r>
      <rPr>
        <sz val="11"/>
        <color theme="1"/>
        <rFont val="Univers 57 Condensed"/>
        <family val="3"/>
      </rPr>
      <t xml:space="preserve">  Sampling stations are displayed in upstream-to-downstream order.</t>
    </r>
  </si>
  <si>
    <t>Se</t>
  </si>
  <si>
    <r>
      <t xml:space="preserve">Sampling station </t>
    </r>
    <r>
      <rPr>
        <b/>
        <vertAlign val="superscript"/>
        <sz val="10"/>
        <color rgb="FF000000"/>
        <rFont val="Univers 57 Condensed"/>
        <family val="3"/>
      </rPr>
      <t>1</t>
    </r>
  </si>
  <si>
    <r>
      <t xml:space="preserve">Cr </t>
    </r>
    <r>
      <rPr>
        <b/>
        <vertAlign val="superscript"/>
        <sz val="10"/>
        <color rgb="FF000000"/>
        <rFont val="Univers 57 Condensed"/>
        <family val="3"/>
      </rPr>
      <t>2</t>
    </r>
  </si>
  <si>
    <r>
      <t xml:space="preserve">Se </t>
    </r>
    <r>
      <rPr>
        <b/>
        <vertAlign val="superscript"/>
        <sz val="10"/>
        <color rgb="FF000000"/>
        <rFont val="Univers 57 Condensed"/>
        <family val="3"/>
      </rPr>
      <t>3</t>
    </r>
  </si>
  <si>
    <t>October 2011 Means</t>
  </si>
  <si>
    <t>October 2011</t>
  </si>
  <si>
    <t>Table 6.  Elemental analyses of water at four sampling stations in Topock Marsh during October 2011, July 2013, and September/October 2014.</t>
  </si>
  <si>
    <t>Table .  Ion analyses of water at four sampling stations in Topock Marsh during October 2013 and September/October 2014.</t>
  </si>
  <si>
    <t>Total anions</t>
  </si>
  <si>
    <t>Total cations</t>
  </si>
  <si>
    <t>Percent of Total</t>
  </si>
  <si>
    <t>SO4</t>
  </si>
  <si>
    <t>HCO3+CO3</t>
  </si>
  <si>
    <t xml:space="preserve">Na+K+Ca </t>
  </si>
  <si>
    <t>Na+K+Mg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</si>
</sst>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3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1"/>
      <color rgb="FF000000"/>
      <name val="Times New Roman"/>
      <family val="1"/>
    </font>
    <font>
      <sz val="8.8000000000000007"/>
      <color rgb="FF151515"/>
      <name val="Lucida Sans Unicode"/>
      <family val="2"/>
    </font>
    <font>
      <sz val="11"/>
      <color rgb="FF151515"/>
      <name val="Lucida Sans Unicode"/>
      <family val="2"/>
    </font>
    <font>
      <i/>
      <sz val="11"/>
      <color rgb="FF151515"/>
      <name val="Lucida Sans Unicode"/>
      <family val="2"/>
    </font>
    <font>
      <i/>
      <sz val="8.8000000000000007"/>
      <color rgb="FF151515"/>
      <name val="Lucida Sans Unicode"/>
      <family val="2"/>
    </font>
    <font>
      <b/>
      <sz val="11"/>
      <color rgb="FF151515"/>
      <name val="Lucida Sans Unicode"/>
      <family val="2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0"/>
      <color theme="1"/>
      <name val="Univers 57 Condensed"/>
      <family val="3"/>
    </font>
    <font>
      <sz val="11"/>
      <color theme="1"/>
      <name val="Univers 57 Condensed"/>
      <family val="3"/>
    </font>
    <font>
      <b/>
      <sz val="11"/>
      <color theme="1"/>
      <name val="Univers 57 Condensed"/>
      <family val="3"/>
    </font>
    <font>
      <b/>
      <sz val="11"/>
      <color rgb="FF000000"/>
      <name val="Univers 57 Condensed"/>
      <family val="3"/>
    </font>
    <font>
      <b/>
      <vertAlign val="superscript"/>
      <sz val="11"/>
      <color rgb="FF000000"/>
      <name val="Univers 57 Condensed"/>
      <family val="3"/>
    </font>
    <font>
      <b/>
      <sz val="10"/>
      <color rgb="FF000000"/>
      <name val="Univers 57 Condensed"/>
      <family val="3"/>
    </font>
    <font>
      <sz val="11"/>
      <color rgb="FF000000"/>
      <name val="Univers 57 Condensed"/>
      <family val="3"/>
    </font>
    <font>
      <sz val="10"/>
      <color rgb="FF000000"/>
      <name val="Univers 57 Condensed"/>
      <family val="3"/>
    </font>
    <font>
      <vertAlign val="superscript"/>
      <sz val="11"/>
      <color theme="1"/>
      <name val="Univers 57 Condensed"/>
      <family val="3"/>
    </font>
    <font>
      <vertAlign val="superscript"/>
      <sz val="10"/>
      <color rgb="FF000000"/>
      <name val="Univers 57 Condensed"/>
      <family val="3"/>
    </font>
    <font>
      <b/>
      <vertAlign val="subscript"/>
      <sz val="11"/>
      <color theme="1"/>
      <name val="Univers 57 Condensed"/>
      <family val="3"/>
    </font>
    <font>
      <vertAlign val="subscript"/>
      <sz val="11"/>
      <color theme="1"/>
      <name val="Univers 57 Condensed"/>
      <family val="3"/>
    </font>
    <font>
      <sz val="10"/>
      <color theme="1"/>
      <name val="Calibri"/>
      <family val="2"/>
      <scheme val="minor"/>
    </font>
    <font>
      <vertAlign val="superscript"/>
      <sz val="10"/>
      <color theme="1"/>
      <name val="Univers 57 Condensed"/>
      <family val="3"/>
    </font>
    <font>
      <b/>
      <sz val="10"/>
      <color theme="1"/>
      <name val="Univers 57 Condensed"/>
      <family val="3"/>
    </font>
    <font>
      <b/>
      <sz val="10"/>
      <name val="Univers 57 Condensed"/>
      <family val="3"/>
    </font>
    <font>
      <b/>
      <vertAlign val="superscript"/>
      <sz val="10"/>
      <color rgb="FF000000"/>
      <name val="Univers 57 Condensed"/>
      <family val="3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1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vertic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7" fillId="0" borderId="2" xfId="0" applyFont="1" applyBorder="1" applyAlignment="1">
      <alignment horizontal="right" vertical="center" wrapText="1"/>
    </xf>
    <xf numFmtId="0" fontId="8" fillId="0" borderId="2" xfId="0" applyFont="1" applyBorder="1" applyAlignment="1">
      <alignment horizontal="righ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9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Border="1"/>
    <xf numFmtId="0" fontId="12" fillId="0" borderId="2" xfId="0" applyFont="1" applyBorder="1" applyAlignment="1">
      <alignment horizontal="right"/>
    </xf>
    <xf numFmtId="0" fontId="12" fillId="0" borderId="2" xfId="0" applyFont="1" applyBorder="1"/>
    <xf numFmtId="0" fontId="11" fillId="0" borderId="0" xfId="0" applyFont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2" fillId="0" borderId="4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0" fillId="0" borderId="0" xfId="0"/>
    <xf numFmtId="0" fontId="8" fillId="0" borderId="0" xfId="0" applyFont="1"/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6" fillId="0" borderId="0" xfId="0" applyFont="1"/>
    <xf numFmtId="0" fontId="18" fillId="0" borderId="3" xfId="0" applyFont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18" fillId="0" borderId="3" xfId="0" applyFont="1" applyBorder="1" applyAlignment="1">
      <alignment horizontal="center" vertical="center"/>
    </xf>
    <xf numFmtId="0" fontId="21" fillId="0" borderId="0" xfId="0" applyFont="1" applyAlignment="1">
      <alignment horizontal="left" vertical="center" indent="1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right" vertical="center" wrapText="1"/>
    </xf>
    <xf numFmtId="0" fontId="22" fillId="0" borderId="0" xfId="0" applyFont="1" applyFill="1" applyAlignment="1">
      <alignment horizontal="right" vertical="center"/>
    </xf>
    <xf numFmtId="0" fontId="16" fillId="0" borderId="0" xfId="0" applyFont="1" applyAlignment="1">
      <alignment horizontal="right"/>
    </xf>
    <xf numFmtId="0" fontId="17" fillId="0" borderId="0" xfId="0" applyFont="1"/>
    <xf numFmtId="0" fontId="18" fillId="2" borderId="0" xfId="0" applyFont="1" applyFill="1" applyAlignment="1">
      <alignment horizontal="left" vertical="center" indent="1"/>
    </xf>
    <xf numFmtId="0" fontId="17" fillId="2" borderId="0" xfId="0" applyFont="1" applyFill="1"/>
    <xf numFmtId="0" fontId="17" fillId="0" borderId="0" xfId="0" quotePrefix="1" applyNumberFormat="1" applyFont="1"/>
    <xf numFmtId="0" fontId="16" fillId="0" borderId="0" xfId="0" applyFont="1" applyAlignment="1">
      <alignment horizontal="center"/>
    </xf>
    <xf numFmtId="164" fontId="16" fillId="0" borderId="0" xfId="0" applyNumberFormat="1" applyFont="1" applyAlignment="1">
      <alignment horizontal="right"/>
    </xf>
    <xf numFmtId="164" fontId="16" fillId="0" borderId="0" xfId="0" applyNumberFormat="1" applyFont="1"/>
    <xf numFmtId="2" fontId="16" fillId="0" borderId="0" xfId="0" applyNumberFormat="1" applyFont="1" applyAlignment="1">
      <alignment horizontal="right"/>
    </xf>
    <xf numFmtId="0" fontId="16" fillId="0" borderId="0" xfId="0" applyFont="1" applyFill="1"/>
    <xf numFmtId="0" fontId="18" fillId="0" borderId="0" xfId="0" applyFont="1" applyFill="1" applyAlignment="1">
      <alignment horizontal="left" vertical="center" indent="1"/>
    </xf>
    <xf numFmtId="0" fontId="17" fillId="0" borderId="0" xfId="0" applyFont="1" applyFill="1"/>
    <xf numFmtId="164" fontId="17" fillId="0" borderId="0" xfId="0" applyNumberFormat="1" applyFont="1" applyFill="1"/>
    <xf numFmtId="0" fontId="18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6" fillId="0" borderId="0" xfId="0" applyFont="1" applyFill="1" applyAlignment="1">
      <alignment vertical="center"/>
    </xf>
    <xf numFmtId="165" fontId="17" fillId="2" borderId="0" xfId="0" applyNumberFormat="1" applyFont="1" applyFill="1"/>
    <xf numFmtId="2" fontId="17" fillId="2" borderId="0" xfId="0" applyNumberFormat="1" applyFont="1" applyFill="1"/>
    <xf numFmtId="164" fontId="22" fillId="0" borderId="0" xfId="0" applyNumberFormat="1" applyFont="1" applyAlignment="1">
      <alignment horizontal="right" vertical="center"/>
    </xf>
    <xf numFmtId="0" fontId="2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/>
    <xf numFmtId="0" fontId="27" fillId="0" borderId="0" xfId="0" applyFont="1"/>
    <xf numFmtId="0" fontId="22" fillId="0" borderId="0" xfId="0" applyFont="1" applyAlignment="1">
      <alignment horizontal="left" vertical="center" indent="1"/>
    </xf>
    <xf numFmtId="2" fontId="15" fillId="0" borderId="0" xfId="0" applyNumberFormat="1" applyFont="1"/>
    <xf numFmtId="0" fontId="15" fillId="0" borderId="0" xfId="0" applyFont="1" applyAlignment="1">
      <alignment horizontal="right"/>
    </xf>
    <xf numFmtId="164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2" fontId="22" fillId="0" borderId="0" xfId="0" applyNumberFormat="1" applyFont="1" applyAlignment="1">
      <alignment horizontal="right" vertical="center"/>
    </xf>
    <xf numFmtId="2" fontId="22" fillId="0" borderId="0" xfId="0" applyNumberFormat="1" applyFont="1" applyAlignment="1">
      <alignment horizontal="right" vertical="center" wrapText="1"/>
    </xf>
    <xf numFmtId="1" fontId="22" fillId="0" borderId="0" xfId="0" applyNumberFormat="1" applyFont="1" applyAlignment="1">
      <alignment horizontal="right" vertical="center" wrapText="1"/>
    </xf>
    <xf numFmtId="0" fontId="15" fillId="0" borderId="0" xfId="0" quotePrefix="1" applyFont="1"/>
    <xf numFmtId="0" fontId="15" fillId="0" borderId="0" xfId="0" applyFont="1" applyFill="1"/>
    <xf numFmtId="0" fontId="15" fillId="0" borderId="0" xfId="0" quotePrefix="1" applyFont="1" applyFill="1"/>
    <xf numFmtId="0" fontId="29" fillId="0" borderId="0" xfId="0" applyFont="1"/>
    <xf numFmtId="0" fontId="20" fillId="2" borderId="0" xfId="0" applyFont="1" applyFill="1" applyAlignment="1">
      <alignment vertical="center"/>
    </xf>
    <xf numFmtId="0" fontId="29" fillId="2" borderId="0" xfId="0" applyFont="1" applyFill="1"/>
    <xf numFmtId="2" fontId="29" fillId="2" borderId="0" xfId="0" applyNumberFormat="1" applyFont="1" applyFill="1"/>
    <xf numFmtId="1" fontId="29" fillId="2" borderId="0" xfId="0" applyNumberFormat="1" applyFont="1" applyFill="1"/>
    <xf numFmtId="0" fontId="30" fillId="2" borderId="0" xfId="0" applyFont="1" applyFill="1" applyAlignment="1">
      <alignment horizontal="right"/>
    </xf>
    <xf numFmtId="0" fontId="27" fillId="2" borderId="0" xfId="0" applyFont="1" applyFill="1"/>
    <xf numFmtId="165" fontId="30" fillId="2" borderId="0" xfId="0" applyNumberFormat="1" applyFont="1" applyFill="1"/>
    <xf numFmtId="164" fontId="29" fillId="2" borderId="0" xfId="0" applyNumberFormat="1" applyFont="1" applyFill="1"/>
    <xf numFmtId="0" fontId="29" fillId="2" borderId="0" xfId="0" applyFont="1" applyFill="1" applyAlignment="1">
      <alignment horizontal="right"/>
    </xf>
    <xf numFmtId="165" fontId="29" fillId="2" borderId="0" xfId="0" applyNumberFormat="1" applyFont="1" applyFill="1"/>
    <xf numFmtId="165" fontId="15" fillId="0" borderId="0" xfId="0" applyNumberFormat="1" applyFont="1" applyAlignment="1">
      <alignment horizontal="right"/>
    </xf>
    <xf numFmtId="1" fontId="15" fillId="0" borderId="0" xfId="0" applyNumberFormat="1" applyFont="1" applyAlignment="1">
      <alignment horizontal="right"/>
    </xf>
    <xf numFmtId="0" fontId="20" fillId="2" borderId="0" xfId="0" applyFont="1" applyFill="1" applyAlignment="1">
      <alignment horizontal="left" vertical="center" indent="1"/>
    </xf>
    <xf numFmtId="0" fontId="20" fillId="2" borderId="0" xfId="0" applyFont="1" applyFill="1" applyAlignment="1">
      <alignment horizontal="right" vertical="center" wrapText="1"/>
    </xf>
    <xf numFmtId="0" fontId="20" fillId="2" borderId="0" xfId="0" applyFont="1" applyFill="1" applyAlignment="1">
      <alignment horizontal="right" vertical="center"/>
    </xf>
    <xf numFmtId="165" fontId="29" fillId="0" borderId="0" xfId="0" applyNumberFormat="1" applyFont="1" applyFill="1"/>
    <xf numFmtId="1" fontId="29" fillId="0" borderId="0" xfId="0" applyNumberFormat="1" applyFont="1" applyFill="1"/>
    <xf numFmtId="164" fontId="29" fillId="0" borderId="0" xfId="0" applyNumberFormat="1" applyFont="1" applyFill="1"/>
    <xf numFmtId="0" fontId="29" fillId="0" borderId="0" xfId="0" applyFont="1" applyAlignment="1"/>
    <xf numFmtId="0" fontId="20" fillId="0" borderId="3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 wrapText="1"/>
    </xf>
    <xf numFmtId="0" fontId="15" fillId="2" borderId="0" xfId="0" applyFont="1" applyFill="1"/>
    <xf numFmtId="0" fontId="32" fillId="2" borderId="0" xfId="0" applyFont="1" applyFill="1"/>
    <xf numFmtId="166" fontId="29" fillId="2" borderId="0" xfId="0" applyNumberFormat="1" applyFont="1" applyFill="1"/>
    <xf numFmtId="0" fontId="29" fillId="0" borderId="0" xfId="0" quotePrefix="1" applyNumberFormat="1" applyFont="1"/>
    <xf numFmtId="17" fontId="29" fillId="0" borderId="0" xfId="0" quotePrefix="1" applyNumberFormat="1" applyFont="1"/>
    <xf numFmtId="0" fontId="17" fillId="0" borderId="4" xfId="0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166" fontId="16" fillId="0" borderId="0" xfId="0" applyNumberFormat="1" applyFont="1"/>
    <xf numFmtId="0" fontId="12" fillId="0" borderId="0" xfId="0" applyFont="1" applyBorder="1" applyAlignment="1">
      <alignment horizontal="center" wrapText="1"/>
    </xf>
    <xf numFmtId="0" fontId="12" fillId="0" borderId="2" xfId="0" applyFont="1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0" fillId="0" borderId="0" xfId="0" applyFont="1" applyBorder="1" applyAlignment="1">
      <alignment horizontal="center" wrapText="1"/>
    </xf>
    <xf numFmtId="0" fontId="10" fillId="0" borderId="2" xfId="0" applyFont="1" applyBorder="1" applyAlignment="1">
      <alignment horizontal="center" wrapText="1"/>
    </xf>
    <xf numFmtId="0" fontId="7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  <xf numFmtId="0" fontId="16" fillId="0" borderId="0" xfId="0" applyFont="1" applyAlignment="1">
      <alignment horizontal="center"/>
    </xf>
    <xf numFmtId="0" fontId="17" fillId="0" borderId="4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workbookViewId="0">
      <selection activeCell="E19" sqref="E19"/>
    </sheetView>
  </sheetViews>
  <sheetFormatPr defaultRowHeight="15" x14ac:dyDescent="0.25"/>
  <cols>
    <col min="1" max="1" width="6.42578125" style="14" customWidth="1"/>
    <col min="2" max="2" width="8.85546875" style="21" customWidth="1"/>
    <col min="3" max="3" width="5.42578125" style="15" customWidth="1"/>
    <col min="4" max="5" width="7.140625" style="16" customWidth="1"/>
    <col min="6" max="6" width="6.42578125" style="14" customWidth="1"/>
    <col min="7" max="7" width="30.5703125" style="15" customWidth="1"/>
    <col min="8" max="9" width="6.140625" style="21" customWidth="1"/>
    <col min="10" max="10" width="6" style="15" customWidth="1"/>
    <col min="25" max="25" width="11.7109375" customWidth="1"/>
  </cols>
  <sheetData>
    <row r="1" spans="1:43" ht="15.75" x14ac:dyDescent="0.25">
      <c r="A1" s="25" t="s">
        <v>150</v>
      </c>
      <c r="K1" t="s">
        <v>148</v>
      </c>
    </row>
    <row r="2" spans="1:43" ht="9" customHeight="1" x14ac:dyDescent="0.25">
      <c r="H2" s="104" t="s">
        <v>149</v>
      </c>
    </row>
    <row r="3" spans="1:43" ht="15" customHeight="1" x14ac:dyDescent="0.25">
      <c r="A3" s="107" t="s">
        <v>1</v>
      </c>
      <c r="B3" s="106" t="s">
        <v>145</v>
      </c>
      <c r="C3" s="106"/>
      <c r="D3" s="17"/>
      <c r="E3" s="104" t="s">
        <v>10</v>
      </c>
      <c r="F3" s="107" t="s">
        <v>11</v>
      </c>
      <c r="G3" s="18"/>
      <c r="H3" s="104"/>
      <c r="I3" s="104" t="s">
        <v>21</v>
      </c>
      <c r="J3" s="18"/>
      <c r="K3" t="s">
        <v>0</v>
      </c>
      <c r="L3" t="s">
        <v>2</v>
      </c>
      <c r="M3" t="s">
        <v>3</v>
      </c>
      <c r="N3" t="s">
        <v>4</v>
      </c>
      <c r="O3" t="s">
        <v>5</v>
      </c>
      <c r="P3" t="s">
        <v>6</v>
      </c>
      <c r="Q3" t="s">
        <v>7</v>
      </c>
      <c r="R3" t="s">
        <v>8</v>
      </c>
      <c r="S3" t="s">
        <v>12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22</v>
      </c>
      <c r="AA3" t="s">
        <v>23</v>
      </c>
      <c r="AB3" t="s">
        <v>24</v>
      </c>
      <c r="AC3" t="s">
        <v>25</v>
      </c>
      <c r="AD3" t="s">
        <v>26</v>
      </c>
      <c r="AE3" t="s">
        <v>27</v>
      </c>
      <c r="AF3" t="s">
        <v>28</v>
      </c>
      <c r="AG3" t="s">
        <v>29</v>
      </c>
      <c r="AH3" t="s">
        <v>30</v>
      </c>
      <c r="AI3" t="s">
        <v>31</v>
      </c>
      <c r="AJ3" t="s">
        <v>32</v>
      </c>
      <c r="AK3" t="s">
        <v>33</v>
      </c>
      <c r="AL3" t="s">
        <v>34</v>
      </c>
      <c r="AM3" t="s">
        <v>35</v>
      </c>
      <c r="AN3" t="s">
        <v>36</v>
      </c>
      <c r="AO3" t="s">
        <v>37</v>
      </c>
      <c r="AP3" t="s">
        <v>38</v>
      </c>
      <c r="AQ3" t="s">
        <v>39</v>
      </c>
    </row>
    <row r="4" spans="1:43" ht="18.75" customHeight="1" x14ac:dyDescent="0.25">
      <c r="A4" s="108"/>
      <c r="B4" s="22" t="s">
        <v>146</v>
      </c>
      <c r="C4" s="23" t="s">
        <v>147</v>
      </c>
      <c r="D4" s="19" t="s">
        <v>9</v>
      </c>
      <c r="E4" s="105"/>
      <c r="F4" s="108"/>
      <c r="G4" s="20" t="s">
        <v>20</v>
      </c>
      <c r="H4" s="105"/>
      <c r="I4" s="105"/>
      <c r="J4" s="19" t="s">
        <v>13</v>
      </c>
    </row>
    <row r="5" spans="1:43" ht="5.25" customHeight="1" x14ac:dyDescent="0.25"/>
    <row r="6" spans="1:43" x14ac:dyDescent="0.25">
      <c r="A6" s="14" t="s">
        <v>95</v>
      </c>
      <c r="B6" s="21">
        <v>20130724</v>
      </c>
      <c r="C6" s="21">
        <v>945</v>
      </c>
      <c r="D6" s="16">
        <v>13.68</v>
      </c>
      <c r="E6" s="16" t="s">
        <v>42</v>
      </c>
      <c r="F6" s="24" t="s">
        <v>43</v>
      </c>
      <c r="G6" s="15" t="s">
        <v>45</v>
      </c>
      <c r="H6" s="21">
        <v>530</v>
      </c>
      <c r="I6" s="21">
        <v>169</v>
      </c>
      <c r="J6" s="15">
        <v>15</v>
      </c>
      <c r="K6">
        <v>20132110093</v>
      </c>
      <c r="L6">
        <v>344829114312802</v>
      </c>
      <c r="M6" t="s">
        <v>40</v>
      </c>
      <c r="N6">
        <v>9</v>
      </c>
      <c r="O6" t="s">
        <v>41</v>
      </c>
      <c r="P6">
        <v>1.05</v>
      </c>
      <c r="S6" t="s">
        <v>44</v>
      </c>
      <c r="T6">
        <v>15</v>
      </c>
      <c r="Z6">
        <v>2558</v>
      </c>
      <c r="AA6" t="s">
        <v>46</v>
      </c>
      <c r="AB6" t="s">
        <v>47</v>
      </c>
      <c r="AC6" t="s">
        <v>48</v>
      </c>
      <c r="AF6" t="s">
        <v>49</v>
      </c>
      <c r="AG6" t="s">
        <v>50</v>
      </c>
      <c r="AM6">
        <v>20130730</v>
      </c>
      <c r="AN6">
        <v>20130806</v>
      </c>
      <c r="AO6">
        <v>20131105</v>
      </c>
      <c r="AP6" t="s">
        <v>51</v>
      </c>
    </row>
    <row r="7" spans="1:43" x14ac:dyDescent="0.25">
      <c r="A7" s="14" t="s">
        <v>95</v>
      </c>
      <c r="B7" s="21">
        <v>20130724</v>
      </c>
      <c r="C7" s="21">
        <v>945</v>
      </c>
      <c r="D7" s="16">
        <v>13.7</v>
      </c>
      <c r="E7" s="16">
        <v>14</v>
      </c>
      <c r="F7" s="24" t="s">
        <v>43</v>
      </c>
      <c r="G7" s="15" t="s">
        <v>53</v>
      </c>
      <c r="H7" s="21">
        <v>535</v>
      </c>
      <c r="I7" s="21">
        <v>49</v>
      </c>
      <c r="J7" s="15">
        <v>10</v>
      </c>
      <c r="K7">
        <v>20132110093</v>
      </c>
      <c r="L7">
        <v>344829114312802</v>
      </c>
      <c r="M7" t="s">
        <v>40</v>
      </c>
      <c r="N7">
        <v>9</v>
      </c>
      <c r="O7" t="s">
        <v>52</v>
      </c>
      <c r="P7">
        <v>1.05</v>
      </c>
      <c r="S7" t="s">
        <v>44</v>
      </c>
      <c r="T7">
        <v>10</v>
      </c>
      <c r="Z7">
        <v>2558</v>
      </c>
      <c r="AA7" t="s">
        <v>46</v>
      </c>
      <c r="AB7" t="s">
        <v>47</v>
      </c>
      <c r="AC7" t="s">
        <v>48</v>
      </c>
      <c r="AF7" t="s">
        <v>49</v>
      </c>
      <c r="AG7" t="s">
        <v>50</v>
      </c>
      <c r="AM7">
        <v>20130730</v>
      </c>
      <c r="AN7">
        <v>20130806</v>
      </c>
      <c r="AO7">
        <v>20131105</v>
      </c>
      <c r="AP7" t="s">
        <v>51</v>
      </c>
    </row>
    <row r="8" spans="1:43" x14ac:dyDescent="0.25">
      <c r="A8" s="14" t="s">
        <v>95</v>
      </c>
      <c r="B8" s="21">
        <v>20130724</v>
      </c>
      <c r="C8" s="21">
        <v>945</v>
      </c>
      <c r="D8" s="16">
        <v>0.50900000000000001</v>
      </c>
      <c r="E8" s="16">
        <v>0.50900000000000001</v>
      </c>
      <c r="F8" s="24" t="s">
        <v>43</v>
      </c>
      <c r="G8" s="15" t="s">
        <v>57</v>
      </c>
      <c r="H8" s="21">
        <v>950</v>
      </c>
      <c r="I8" s="21">
        <v>651</v>
      </c>
      <c r="J8" s="15">
        <v>0.01</v>
      </c>
      <c r="K8">
        <v>20132110093</v>
      </c>
      <c r="L8">
        <v>344829114312802</v>
      </c>
      <c r="M8" t="s">
        <v>40</v>
      </c>
      <c r="N8">
        <v>9</v>
      </c>
      <c r="O8" t="s">
        <v>54</v>
      </c>
      <c r="P8">
        <v>5</v>
      </c>
      <c r="R8" t="s">
        <v>55</v>
      </c>
      <c r="S8" t="s">
        <v>56</v>
      </c>
      <c r="T8">
        <v>0.01</v>
      </c>
      <c r="Z8">
        <v>2560</v>
      </c>
      <c r="AA8" t="s">
        <v>46</v>
      </c>
      <c r="AB8" t="s">
        <v>47</v>
      </c>
      <c r="AC8" t="s">
        <v>48</v>
      </c>
      <c r="AF8" t="s">
        <v>49</v>
      </c>
      <c r="AG8" t="s">
        <v>50</v>
      </c>
      <c r="AM8">
        <v>20130730</v>
      </c>
      <c r="AN8">
        <v>20131105</v>
      </c>
      <c r="AO8">
        <v>20131113</v>
      </c>
      <c r="AP8" t="s">
        <v>51</v>
      </c>
    </row>
    <row r="9" spans="1:43" x14ac:dyDescent="0.25">
      <c r="A9" s="14" t="s">
        <v>95</v>
      </c>
      <c r="B9" s="21">
        <v>20130724</v>
      </c>
      <c r="C9" s="21">
        <v>945</v>
      </c>
      <c r="D9" s="16">
        <v>3.5950000000000002</v>
      </c>
      <c r="E9" s="16">
        <v>3.6</v>
      </c>
      <c r="F9" s="14" t="s">
        <v>59</v>
      </c>
      <c r="G9" s="15" t="s">
        <v>61</v>
      </c>
      <c r="H9" s="21">
        <v>1002</v>
      </c>
      <c r="I9" s="21">
        <v>3123</v>
      </c>
      <c r="J9" s="15">
        <v>0.28000000000000003</v>
      </c>
      <c r="K9">
        <v>20132110093</v>
      </c>
      <c r="L9">
        <v>344829114312802</v>
      </c>
      <c r="M9" t="s">
        <v>40</v>
      </c>
      <c r="N9">
        <v>9</v>
      </c>
      <c r="O9" t="s">
        <v>58</v>
      </c>
      <c r="P9">
        <v>1</v>
      </c>
      <c r="S9" t="s">
        <v>56</v>
      </c>
      <c r="T9">
        <v>0.28000000000000003</v>
      </c>
      <c r="U9">
        <v>21.07</v>
      </c>
      <c r="V9">
        <v>22.11</v>
      </c>
      <c r="W9">
        <v>17.89</v>
      </c>
      <c r="X9" t="s">
        <v>60</v>
      </c>
      <c r="Z9">
        <v>2560</v>
      </c>
      <c r="AA9" t="s">
        <v>46</v>
      </c>
      <c r="AB9" t="s">
        <v>47</v>
      </c>
      <c r="AC9" t="s">
        <v>48</v>
      </c>
      <c r="AF9" t="s">
        <v>49</v>
      </c>
      <c r="AG9" t="s">
        <v>50</v>
      </c>
      <c r="AM9">
        <v>20130730</v>
      </c>
      <c r="AN9">
        <v>20130905</v>
      </c>
      <c r="AO9">
        <v>20131105</v>
      </c>
      <c r="AP9" t="s">
        <v>51</v>
      </c>
    </row>
    <row r="10" spans="1:43" x14ac:dyDescent="0.25">
      <c r="A10" s="14" t="s">
        <v>95</v>
      </c>
      <c r="B10" s="21">
        <v>20130724</v>
      </c>
      <c r="C10" s="21">
        <v>945</v>
      </c>
      <c r="D10" s="16">
        <v>161.9</v>
      </c>
      <c r="E10" s="16">
        <v>162</v>
      </c>
      <c r="F10" s="14" t="s">
        <v>59</v>
      </c>
      <c r="G10" s="15" t="s">
        <v>64</v>
      </c>
      <c r="H10" s="21">
        <v>1022</v>
      </c>
      <c r="I10" s="21">
        <v>2354</v>
      </c>
      <c r="J10" s="15">
        <v>2.4</v>
      </c>
      <c r="K10">
        <v>20132110093</v>
      </c>
      <c r="L10">
        <v>344829114312802</v>
      </c>
      <c r="M10" t="s">
        <v>40</v>
      </c>
      <c r="N10">
        <v>9</v>
      </c>
      <c r="O10" t="s">
        <v>62</v>
      </c>
      <c r="P10">
        <v>1</v>
      </c>
      <c r="S10" t="s">
        <v>56</v>
      </c>
      <c r="T10">
        <v>2.4</v>
      </c>
      <c r="U10">
        <v>19.7</v>
      </c>
      <c r="V10">
        <v>24.27</v>
      </c>
      <c r="W10">
        <v>15.73</v>
      </c>
      <c r="X10" t="s">
        <v>63</v>
      </c>
      <c r="Z10">
        <v>2560</v>
      </c>
      <c r="AA10" t="s">
        <v>46</v>
      </c>
      <c r="AB10" t="s">
        <v>47</v>
      </c>
      <c r="AC10" t="s">
        <v>48</v>
      </c>
      <c r="AF10" t="s">
        <v>49</v>
      </c>
      <c r="AG10" t="s">
        <v>50</v>
      </c>
      <c r="AM10">
        <v>20130730</v>
      </c>
      <c r="AN10">
        <v>20131019</v>
      </c>
      <c r="AO10">
        <v>20131105</v>
      </c>
      <c r="AP10" t="s">
        <v>51</v>
      </c>
    </row>
    <row r="11" spans="1:43" x14ac:dyDescent="0.25">
      <c r="A11" s="14" t="s">
        <v>95</v>
      </c>
      <c r="B11" s="21">
        <v>20130724</v>
      </c>
      <c r="C11" s="21">
        <v>945</v>
      </c>
      <c r="D11" s="16">
        <v>2.8500000000000001E-2</v>
      </c>
      <c r="E11" s="16">
        <v>2.9000000000000001E-2</v>
      </c>
      <c r="F11" s="14" t="s">
        <v>59</v>
      </c>
      <c r="G11" s="15" t="s">
        <v>68</v>
      </c>
      <c r="H11" s="21">
        <v>1027</v>
      </c>
      <c r="I11" s="21">
        <v>2376</v>
      </c>
      <c r="J11" s="15">
        <v>1.6E-2</v>
      </c>
      <c r="K11">
        <v>20132110093</v>
      </c>
      <c r="L11">
        <v>344829114312802</v>
      </c>
      <c r="M11" t="s">
        <v>40</v>
      </c>
      <c r="N11">
        <v>9</v>
      </c>
      <c r="O11" t="s">
        <v>65</v>
      </c>
      <c r="P11">
        <v>1</v>
      </c>
      <c r="R11" t="s">
        <v>66</v>
      </c>
      <c r="S11" t="s">
        <v>56</v>
      </c>
      <c r="T11">
        <v>1.6E-2</v>
      </c>
      <c r="U11">
        <v>19.75</v>
      </c>
      <c r="V11">
        <v>21.6</v>
      </c>
      <c r="W11">
        <v>18.399999999999999</v>
      </c>
      <c r="X11" t="s">
        <v>67</v>
      </c>
      <c r="Z11">
        <v>2560</v>
      </c>
      <c r="AA11" t="s">
        <v>46</v>
      </c>
      <c r="AB11" t="s">
        <v>47</v>
      </c>
      <c r="AC11" t="s">
        <v>48</v>
      </c>
      <c r="AF11" t="s">
        <v>49</v>
      </c>
      <c r="AG11" t="s">
        <v>50</v>
      </c>
      <c r="AM11">
        <v>20130730</v>
      </c>
      <c r="AN11">
        <v>20130905</v>
      </c>
      <c r="AO11">
        <v>20131105</v>
      </c>
      <c r="AP11" t="s">
        <v>51</v>
      </c>
    </row>
    <row r="12" spans="1:43" x14ac:dyDescent="0.25">
      <c r="A12" s="14" t="s">
        <v>95</v>
      </c>
      <c r="B12" s="21">
        <v>20130724</v>
      </c>
      <c r="C12" s="21">
        <v>945</v>
      </c>
      <c r="D12" s="16">
        <v>0.3024</v>
      </c>
      <c r="E12" s="16">
        <v>0.30199999999999999</v>
      </c>
      <c r="F12" s="14" t="s">
        <v>59</v>
      </c>
      <c r="G12" s="15" t="s">
        <v>70</v>
      </c>
      <c r="H12" s="21">
        <v>1034</v>
      </c>
      <c r="I12" s="21">
        <v>3127</v>
      </c>
      <c r="J12" s="15">
        <v>0.3</v>
      </c>
      <c r="K12">
        <v>20132110093</v>
      </c>
      <c r="L12">
        <v>344829114312802</v>
      </c>
      <c r="M12" t="s">
        <v>40</v>
      </c>
      <c r="N12">
        <v>9</v>
      </c>
      <c r="O12" t="s">
        <v>58</v>
      </c>
      <c r="P12">
        <v>1</v>
      </c>
      <c r="R12" t="s">
        <v>66</v>
      </c>
      <c r="S12" t="s">
        <v>56</v>
      </c>
      <c r="T12">
        <v>0.3</v>
      </c>
      <c r="U12">
        <v>21.31</v>
      </c>
      <c r="V12">
        <v>21.96</v>
      </c>
      <c r="W12">
        <v>18.04</v>
      </c>
      <c r="X12" t="s">
        <v>69</v>
      </c>
      <c r="Z12" t="s">
        <v>71</v>
      </c>
      <c r="AA12" t="s">
        <v>46</v>
      </c>
      <c r="AB12" t="s">
        <v>47</v>
      </c>
      <c r="AC12" t="s">
        <v>48</v>
      </c>
      <c r="AF12" t="s">
        <v>49</v>
      </c>
      <c r="AG12" t="s">
        <v>50</v>
      </c>
      <c r="AM12">
        <v>20130730</v>
      </c>
      <c r="AN12">
        <v>20130905</v>
      </c>
      <c r="AO12">
        <v>20131105</v>
      </c>
      <c r="AP12" t="s">
        <v>51</v>
      </c>
    </row>
    <row r="13" spans="1:43" x14ac:dyDescent="0.25">
      <c r="A13" s="14" t="s">
        <v>95</v>
      </c>
      <c r="B13" s="21">
        <v>20130724</v>
      </c>
      <c r="C13" s="21">
        <v>945</v>
      </c>
      <c r="D13" s="16">
        <v>0.72119999999999995</v>
      </c>
      <c r="E13" s="16">
        <v>0.72099999999999997</v>
      </c>
      <c r="F13" s="14" t="s">
        <v>59</v>
      </c>
      <c r="G13" s="15" t="s">
        <v>73</v>
      </c>
      <c r="H13" s="21">
        <v>1042</v>
      </c>
      <c r="I13" s="21">
        <v>3129</v>
      </c>
      <c r="J13" s="15">
        <v>0.7</v>
      </c>
      <c r="K13">
        <v>20132110093</v>
      </c>
      <c r="L13">
        <v>344829114312802</v>
      </c>
      <c r="M13" t="s">
        <v>40</v>
      </c>
      <c r="N13">
        <v>9</v>
      </c>
      <c r="O13" t="s">
        <v>58</v>
      </c>
      <c r="P13">
        <v>1</v>
      </c>
      <c r="R13" t="s">
        <v>66</v>
      </c>
      <c r="S13" t="s">
        <v>56</v>
      </c>
      <c r="T13">
        <v>0.7</v>
      </c>
      <c r="U13">
        <v>18.850000000000001</v>
      </c>
      <c r="V13">
        <v>23</v>
      </c>
      <c r="W13">
        <v>17</v>
      </c>
      <c r="X13" t="s">
        <v>72</v>
      </c>
      <c r="Z13">
        <v>2560</v>
      </c>
      <c r="AA13" t="s">
        <v>46</v>
      </c>
      <c r="AB13" t="s">
        <v>47</v>
      </c>
      <c r="AC13" t="s">
        <v>48</v>
      </c>
      <c r="AF13" t="s">
        <v>49</v>
      </c>
      <c r="AG13" t="s">
        <v>50</v>
      </c>
      <c r="AM13">
        <v>20130730</v>
      </c>
      <c r="AN13">
        <v>20130905</v>
      </c>
      <c r="AO13">
        <v>20131105</v>
      </c>
      <c r="AP13" t="s">
        <v>51</v>
      </c>
    </row>
    <row r="14" spans="1:43" x14ac:dyDescent="0.25">
      <c r="A14" s="14" t="s">
        <v>95</v>
      </c>
      <c r="B14" s="21">
        <v>20130724</v>
      </c>
      <c r="C14" s="21">
        <v>945</v>
      </c>
      <c r="D14" s="16">
        <v>253</v>
      </c>
      <c r="E14" s="16">
        <v>253</v>
      </c>
      <c r="F14" s="14" t="s">
        <v>59</v>
      </c>
      <c r="G14" s="15" t="s">
        <v>75</v>
      </c>
      <c r="H14" s="21">
        <v>1045</v>
      </c>
      <c r="I14" s="21">
        <v>2359</v>
      </c>
      <c r="J14" s="15">
        <v>4.5999999999999996</v>
      </c>
      <c r="K14">
        <v>20132110093</v>
      </c>
      <c r="L14">
        <v>344829114312802</v>
      </c>
      <c r="M14" t="s">
        <v>40</v>
      </c>
      <c r="N14">
        <v>9</v>
      </c>
      <c r="O14" t="s">
        <v>62</v>
      </c>
      <c r="P14">
        <v>1</v>
      </c>
      <c r="S14" t="s">
        <v>56</v>
      </c>
      <c r="T14">
        <v>4.5999999999999996</v>
      </c>
      <c r="U14">
        <v>21.58</v>
      </c>
      <c r="V14">
        <v>23.79</v>
      </c>
      <c r="W14">
        <v>16.21</v>
      </c>
      <c r="X14" t="s">
        <v>74</v>
      </c>
      <c r="Z14">
        <v>2560</v>
      </c>
      <c r="AA14" t="s">
        <v>46</v>
      </c>
      <c r="AB14" t="s">
        <v>47</v>
      </c>
      <c r="AC14" t="s">
        <v>48</v>
      </c>
      <c r="AF14" t="s">
        <v>49</v>
      </c>
      <c r="AG14" t="s">
        <v>50</v>
      </c>
      <c r="AM14">
        <v>20130730</v>
      </c>
      <c r="AN14">
        <v>20131019</v>
      </c>
      <c r="AO14">
        <v>20131105</v>
      </c>
      <c r="AP14" t="s">
        <v>51</v>
      </c>
    </row>
    <row r="15" spans="1:43" x14ac:dyDescent="0.25">
      <c r="A15" s="14" t="s">
        <v>95</v>
      </c>
      <c r="B15" s="21">
        <v>20130724</v>
      </c>
      <c r="C15" s="21">
        <v>945</v>
      </c>
      <c r="D15" s="16">
        <v>0.77649999999999997</v>
      </c>
      <c r="E15" s="16">
        <v>0.77700000000000002</v>
      </c>
      <c r="F15" s="14" t="s">
        <v>59</v>
      </c>
      <c r="G15" s="15" t="s">
        <v>78</v>
      </c>
      <c r="H15" s="21">
        <v>1051</v>
      </c>
      <c r="I15" s="21">
        <v>2380</v>
      </c>
      <c r="J15" s="15">
        <v>0.04</v>
      </c>
      <c r="K15">
        <v>20132110093</v>
      </c>
      <c r="L15">
        <v>344829114312802</v>
      </c>
      <c r="M15" t="s">
        <v>40</v>
      </c>
      <c r="N15">
        <v>9</v>
      </c>
      <c r="O15" t="s">
        <v>76</v>
      </c>
      <c r="P15">
        <v>1</v>
      </c>
      <c r="S15" t="s">
        <v>56</v>
      </c>
      <c r="T15">
        <v>0.04</v>
      </c>
      <c r="X15" t="s">
        <v>77</v>
      </c>
      <c r="Z15">
        <v>2560</v>
      </c>
      <c r="AA15" t="s">
        <v>46</v>
      </c>
      <c r="AB15" t="s">
        <v>47</v>
      </c>
      <c r="AC15" t="s">
        <v>48</v>
      </c>
      <c r="AF15" t="s">
        <v>49</v>
      </c>
      <c r="AG15" t="s">
        <v>50</v>
      </c>
      <c r="AM15">
        <v>20130730</v>
      </c>
      <c r="AN15">
        <v>20130905</v>
      </c>
      <c r="AO15">
        <v>20131105</v>
      </c>
      <c r="AP15" t="s">
        <v>51</v>
      </c>
    </row>
    <row r="16" spans="1:43" x14ac:dyDescent="0.25">
      <c r="A16" s="14" t="s">
        <v>95</v>
      </c>
      <c r="B16" s="21">
        <v>20130724</v>
      </c>
      <c r="C16" s="21">
        <v>945</v>
      </c>
      <c r="D16" s="16">
        <v>14.97</v>
      </c>
      <c r="E16" s="16">
        <v>15</v>
      </c>
      <c r="F16" s="14" t="s">
        <v>59</v>
      </c>
      <c r="G16" s="15" t="s">
        <v>80</v>
      </c>
      <c r="H16" s="21">
        <v>1055</v>
      </c>
      <c r="I16" s="21">
        <v>2363</v>
      </c>
      <c r="J16" s="15">
        <v>0.2</v>
      </c>
      <c r="K16">
        <v>20132110093</v>
      </c>
      <c r="L16">
        <v>344829114312802</v>
      </c>
      <c r="M16" t="s">
        <v>40</v>
      </c>
      <c r="N16">
        <v>9</v>
      </c>
      <c r="O16" t="s">
        <v>62</v>
      </c>
      <c r="P16">
        <v>1</v>
      </c>
      <c r="S16" t="s">
        <v>56</v>
      </c>
      <c r="T16">
        <v>0.2</v>
      </c>
      <c r="U16">
        <v>19.63</v>
      </c>
      <c r="V16">
        <v>21.87</v>
      </c>
      <c r="W16">
        <v>18.13</v>
      </c>
      <c r="X16" t="s">
        <v>79</v>
      </c>
      <c r="Z16">
        <v>2560</v>
      </c>
      <c r="AA16" t="s">
        <v>46</v>
      </c>
      <c r="AB16" t="s">
        <v>47</v>
      </c>
      <c r="AC16" t="s">
        <v>48</v>
      </c>
      <c r="AF16" t="s">
        <v>49</v>
      </c>
      <c r="AG16" t="s">
        <v>50</v>
      </c>
      <c r="AM16">
        <v>20130730</v>
      </c>
      <c r="AN16">
        <v>20131019</v>
      </c>
      <c r="AO16">
        <v>20131105</v>
      </c>
      <c r="AP16" t="s">
        <v>51</v>
      </c>
    </row>
    <row r="17" spans="1:42" x14ac:dyDescent="0.25">
      <c r="A17" s="14" t="s">
        <v>95</v>
      </c>
      <c r="B17" s="21">
        <v>20130724</v>
      </c>
      <c r="C17" s="21">
        <v>945</v>
      </c>
      <c r="D17" s="16">
        <v>2.2349999999999999</v>
      </c>
      <c r="E17" s="16">
        <v>2.2400000000000002</v>
      </c>
      <c r="F17" s="14" t="s">
        <v>59</v>
      </c>
      <c r="G17" s="15" t="s">
        <v>82</v>
      </c>
      <c r="H17" s="21">
        <v>1092</v>
      </c>
      <c r="I17" s="21">
        <v>2371</v>
      </c>
      <c r="J17" s="15">
        <v>2</v>
      </c>
      <c r="K17">
        <v>20132110093</v>
      </c>
      <c r="L17">
        <v>344829114312802</v>
      </c>
      <c r="M17" t="s">
        <v>40</v>
      </c>
      <c r="N17">
        <v>9</v>
      </c>
      <c r="O17" t="s">
        <v>62</v>
      </c>
      <c r="P17">
        <v>1</v>
      </c>
      <c r="R17" t="s">
        <v>66</v>
      </c>
      <c r="S17" t="s">
        <v>56</v>
      </c>
      <c r="T17">
        <v>2</v>
      </c>
      <c r="U17">
        <v>18.72</v>
      </c>
      <c r="V17">
        <v>23.54</v>
      </c>
      <c r="W17">
        <v>16.46</v>
      </c>
      <c r="X17" t="s">
        <v>81</v>
      </c>
      <c r="Z17">
        <v>2560</v>
      </c>
      <c r="AA17" t="s">
        <v>46</v>
      </c>
      <c r="AB17" t="s">
        <v>47</v>
      </c>
      <c r="AC17" t="s">
        <v>48</v>
      </c>
      <c r="AF17" t="s">
        <v>49</v>
      </c>
      <c r="AG17" t="s">
        <v>50</v>
      </c>
      <c r="AM17">
        <v>20130730</v>
      </c>
      <c r="AN17">
        <v>20131019</v>
      </c>
      <c r="AO17">
        <v>20131105</v>
      </c>
      <c r="AP17" t="s">
        <v>51</v>
      </c>
    </row>
    <row r="18" spans="1:42" x14ac:dyDescent="0.25">
      <c r="A18" s="14" t="s">
        <v>95</v>
      </c>
      <c r="B18" s="21">
        <v>20130724</v>
      </c>
      <c r="C18" s="21">
        <v>945</v>
      </c>
      <c r="D18" s="16">
        <v>1.0720000000000001</v>
      </c>
      <c r="E18" s="16">
        <v>1.07</v>
      </c>
      <c r="F18" s="14" t="s">
        <v>59</v>
      </c>
      <c r="G18" s="15" t="s">
        <v>84</v>
      </c>
      <c r="H18" s="21">
        <v>1147</v>
      </c>
      <c r="I18" s="21">
        <v>3133</v>
      </c>
      <c r="J18" s="15">
        <v>0.05</v>
      </c>
      <c r="K18">
        <v>20132110093</v>
      </c>
      <c r="L18">
        <v>344829114312802</v>
      </c>
      <c r="M18" t="s">
        <v>40</v>
      </c>
      <c r="N18">
        <v>9</v>
      </c>
      <c r="O18" t="s">
        <v>58</v>
      </c>
      <c r="P18">
        <v>1</v>
      </c>
      <c r="S18" t="s">
        <v>56</v>
      </c>
      <c r="T18">
        <v>0.05</v>
      </c>
      <c r="U18">
        <v>19.52</v>
      </c>
      <c r="V18">
        <v>23</v>
      </c>
      <c r="W18">
        <v>17</v>
      </c>
      <c r="X18" t="s">
        <v>83</v>
      </c>
      <c r="Z18">
        <v>2560</v>
      </c>
      <c r="AA18" t="s">
        <v>46</v>
      </c>
      <c r="AB18" t="s">
        <v>47</v>
      </c>
      <c r="AC18" t="s">
        <v>48</v>
      </c>
      <c r="AF18" t="s">
        <v>49</v>
      </c>
      <c r="AG18" t="s">
        <v>50</v>
      </c>
      <c r="AM18">
        <v>20130730</v>
      </c>
      <c r="AN18">
        <v>20130905</v>
      </c>
      <c r="AO18">
        <v>20131105</v>
      </c>
      <c r="AP18" t="s">
        <v>51</v>
      </c>
    </row>
    <row r="19" spans="1:42" x14ac:dyDescent="0.25">
      <c r="A19" s="14" t="s">
        <v>95</v>
      </c>
      <c r="B19" s="21">
        <v>20130724</v>
      </c>
      <c r="C19" s="21">
        <v>945</v>
      </c>
      <c r="D19" s="16">
        <v>152.4</v>
      </c>
      <c r="E19" s="16">
        <v>152</v>
      </c>
      <c r="F19" s="24" t="s">
        <v>43</v>
      </c>
      <c r="G19" s="15" t="s">
        <v>87</v>
      </c>
      <c r="H19" s="21">
        <v>29801</v>
      </c>
      <c r="I19" s="21">
        <v>2109</v>
      </c>
      <c r="J19" s="15">
        <v>4.5999999999999996</v>
      </c>
      <c r="K19">
        <v>20132110093</v>
      </c>
      <c r="L19">
        <v>344829114312802</v>
      </c>
      <c r="M19" t="s">
        <v>40</v>
      </c>
      <c r="N19">
        <v>9</v>
      </c>
      <c r="O19" t="s">
        <v>85</v>
      </c>
      <c r="P19">
        <v>1</v>
      </c>
      <c r="R19" t="s">
        <v>86</v>
      </c>
      <c r="S19" t="s">
        <v>56</v>
      </c>
      <c r="T19">
        <v>4.5999999999999996</v>
      </c>
      <c r="Z19">
        <v>2558</v>
      </c>
      <c r="AA19" t="s">
        <v>46</v>
      </c>
      <c r="AB19" t="s">
        <v>47</v>
      </c>
      <c r="AC19" t="s">
        <v>48</v>
      </c>
      <c r="AF19" t="s">
        <v>49</v>
      </c>
      <c r="AG19" t="s">
        <v>50</v>
      </c>
      <c r="AM19">
        <v>20130730</v>
      </c>
      <c r="AN19">
        <v>20130814</v>
      </c>
      <c r="AO19">
        <v>20131105</v>
      </c>
      <c r="AP19" t="s">
        <v>51</v>
      </c>
    </row>
    <row r="20" spans="1:42" x14ac:dyDescent="0.25">
      <c r="A20" s="14" t="s">
        <v>95</v>
      </c>
      <c r="B20" s="21">
        <v>20130724</v>
      </c>
      <c r="C20" s="21">
        <v>945</v>
      </c>
      <c r="D20" s="16">
        <v>1214</v>
      </c>
      <c r="E20" s="16">
        <v>1210</v>
      </c>
      <c r="F20" s="24" t="s">
        <v>89</v>
      </c>
      <c r="G20" s="15" t="s">
        <v>90</v>
      </c>
      <c r="H20" s="21">
        <v>90095</v>
      </c>
      <c r="I20" s="21">
        <v>69</v>
      </c>
      <c r="J20" s="15">
        <v>5</v>
      </c>
      <c r="K20">
        <v>20132110093</v>
      </c>
      <c r="L20">
        <v>344829114312802</v>
      </c>
      <c r="M20" t="s">
        <v>40</v>
      </c>
      <c r="N20">
        <v>9</v>
      </c>
      <c r="O20" t="s">
        <v>88</v>
      </c>
      <c r="P20">
        <v>1</v>
      </c>
      <c r="S20" t="s">
        <v>44</v>
      </c>
      <c r="T20">
        <v>5</v>
      </c>
      <c r="Z20">
        <v>2560</v>
      </c>
      <c r="AA20" t="s">
        <v>46</v>
      </c>
      <c r="AB20" t="s">
        <v>47</v>
      </c>
      <c r="AC20" t="s">
        <v>48</v>
      </c>
      <c r="AF20" t="s">
        <v>49</v>
      </c>
      <c r="AG20" t="s">
        <v>50</v>
      </c>
      <c r="AM20">
        <v>20130730</v>
      </c>
      <c r="AN20">
        <v>20130731</v>
      </c>
      <c r="AO20">
        <v>20131105</v>
      </c>
      <c r="AP20" t="s">
        <v>51</v>
      </c>
    </row>
    <row r="21" spans="1:42" ht="5.25" customHeight="1" x14ac:dyDescent="0.25">
      <c r="C21" s="21"/>
    </row>
    <row r="22" spans="1:42" x14ac:dyDescent="0.25">
      <c r="A22" s="14" t="s">
        <v>94</v>
      </c>
      <c r="B22" s="21">
        <v>20130724</v>
      </c>
      <c r="C22" s="21">
        <v>1120</v>
      </c>
      <c r="D22" s="16">
        <v>10</v>
      </c>
      <c r="E22" s="16" t="s">
        <v>42</v>
      </c>
      <c r="F22" s="14" t="s">
        <v>43</v>
      </c>
      <c r="G22" s="15" t="s">
        <v>45</v>
      </c>
      <c r="H22" s="21">
        <v>530</v>
      </c>
      <c r="I22" s="21">
        <v>169</v>
      </c>
      <c r="J22" s="15">
        <v>15</v>
      </c>
      <c r="K22">
        <v>20132110094</v>
      </c>
      <c r="L22">
        <v>344924114305003</v>
      </c>
      <c r="M22" t="s">
        <v>40</v>
      </c>
      <c r="N22">
        <v>9</v>
      </c>
      <c r="O22" t="s">
        <v>41</v>
      </c>
      <c r="P22">
        <v>1</v>
      </c>
      <c r="S22" t="s">
        <v>44</v>
      </c>
      <c r="T22">
        <v>15</v>
      </c>
      <c r="Z22">
        <v>2558</v>
      </c>
      <c r="AA22" t="s">
        <v>46</v>
      </c>
      <c r="AB22" t="s">
        <v>47</v>
      </c>
      <c r="AC22" t="s">
        <v>48</v>
      </c>
      <c r="AF22" t="s">
        <v>49</v>
      </c>
      <c r="AG22" t="s">
        <v>50</v>
      </c>
      <c r="AM22">
        <v>20130730</v>
      </c>
      <c r="AN22">
        <v>20130806</v>
      </c>
      <c r="AO22">
        <v>20131113</v>
      </c>
      <c r="AP22" t="s">
        <v>51</v>
      </c>
    </row>
    <row r="23" spans="1:42" x14ac:dyDescent="0.25">
      <c r="A23" s="14" t="s">
        <v>94</v>
      </c>
      <c r="B23" s="21">
        <v>20130724</v>
      </c>
      <c r="C23" s="21">
        <v>1120</v>
      </c>
      <c r="D23" s="16">
        <v>1</v>
      </c>
      <c r="E23" s="16" t="s">
        <v>91</v>
      </c>
      <c r="F23" s="14" t="s">
        <v>43</v>
      </c>
      <c r="G23" s="15" t="s">
        <v>53</v>
      </c>
      <c r="H23" s="21">
        <v>535</v>
      </c>
      <c r="I23" s="21">
        <v>49</v>
      </c>
      <c r="J23" s="15">
        <v>10</v>
      </c>
      <c r="K23">
        <v>20132110094</v>
      </c>
      <c r="L23">
        <v>344924114305003</v>
      </c>
      <c r="M23" t="s">
        <v>40</v>
      </c>
      <c r="N23">
        <v>9</v>
      </c>
      <c r="O23" t="s">
        <v>52</v>
      </c>
      <c r="P23">
        <v>1</v>
      </c>
      <c r="S23" t="s">
        <v>44</v>
      </c>
      <c r="T23">
        <v>10</v>
      </c>
      <c r="Z23">
        <v>2558</v>
      </c>
      <c r="AA23" t="s">
        <v>46</v>
      </c>
      <c r="AB23" t="s">
        <v>47</v>
      </c>
      <c r="AC23" t="s">
        <v>48</v>
      </c>
      <c r="AF23" t="s">
        <v>49</v>
      </c>
      <c r="AG23" t="s">
        <v>50</v>
      </c>
      <c r="AM23">
        <v>20130730</v>
      </c>
      <c r="AN23">
        <v>20130806</v>
      </c>
      <c r="AO23">
        <v>20131113</v>
      </c>
      <c r="AP23" t="s">
        <v>51</v>
      </c>
    </row>
    <row r="24" spans="1:42" x14ac:dyDescent="0.25">
      <c r="A24" s="14" t="s">
        <v>94</v>
      </c>
      <c r="B24" s="21">
        <v>20130724</v>
      </c>
      <c r="C24" s="21">
        <v>1120</v>
      </c>
      <c r="D24" s="16">
        <v>0.58499999999999996</v>
      </c>
      <c r="E24" s="16">
        <v>0.58499999999999996</v>
      </c>
      <c r="F24" s="14" t="s">
        <v>43</v>
      </c>
      <c r="G24" s="15" t="s">
        <v>57</v>
      </c>
      <c r="H24" s="21">
        <v>950</v>
      </c>
      <c r="I24" s="21">
        <v>651</v>
      </c>
      <c r="J24" s="15">
        <v>0.01</v>
      </c>
      <c r="K24">
        <v>20132110094</v>
      </c>
      <c r="L24">
        <v>344924114305003</v>
      </c>
      <c r="M24" t="s">
        <v>40</v>
      </c>
      <c r="N24">
        <v>9</v>
      </c>
      <c r="O24" t="s">
        <v>54</v>
      </c>
      <c r="P24">
        <v>5</v>
      </c>
      <c r="R24" t="s">
        <v>55</v>
      </c>
      <c r="S24" t="s">
        <v>56</v>
      </c>
      <c r="T24">
        <v>0.01</v>
      </c>
      <c r="Z24">
        <v>2560</v>
      </c>
      <c r="AA24" t="s">
        <v>46</v>
      </c>
      <c r="AB24" t="s">
        <v>47</v>
      </c>
      <c r="AC24" t="s">
        <v>48</v>
      </c>
      <c r="AF24" t="s">
        <v>49</v>
      </c>
      <c r="AG24" t="s">
        <v>50</v>
      </c>
      <c r="AM24">
        <v>20130730</v>
      </c>
      <c r="AN24">
        <v>20131105</v>
      </c>
      <c r="AO24">
        <v>20131113</v>
      </c>
      <c r="AP24" t="s">
        <v>51</v>
      </c>
    </row>
    <row r="25" spans="1:42" x14ac:dyDescent="0.25">
      <c r="A25" s="14" t="s">
        <v>94</v>
      </c>
      <c r="B25" s="21">
        <v>20130724</v>
      </c>
      <c r="C25" s="21">
        <v>1120</v>
      </c>
      <c r="D25" s="16">
        <v>3.931</v>
      </c>
      <c r="E25" s="16">
        <v>3.93</v>
      </c>
      <c r="F25" s="14" t="s">
        <v>59</v>
      </c>
      <c r="G25" s="15" t="s">
        <v>61</v>
      </c>
      <c r="H25" s="21">
        <v>1002</v>
      </c>
      <c r="I25" s="21">
        <v>3123</v>
      </c>
      <c r="J25" s="15">
        <v>0.28000000000000003</v>
      </c>
      <c r="K25">
        <v>20132110094</v>
      </c>
      <c r="L25">
        <v>344924114305003</v>
      </c>
      <c r="M25" t="s">
        <v>40</v>
      </c>
      <c r="N25">
        <v>9</v>
      </c>
      <c r="O25" t="s">
        <v>58</v>
      </c>
      <c r="P25">
        <v>1</v>
      </c>
      <c r="S25" t="s">
        <v>56</v>
      </c>
      <c r="T25">
        <v>0.28000000000000003</v>
      </c>
      <c r="U25">
        <v>21.07</v>
      </c>
      <c r="V25">
        <v>22.11</v>
      </c>
      <c r="W25">
        <v>17.89</v>
      </c>
      <c r="X25" t="s">
        <v>60</v>
      </c>
      <c r="Z25">
        <v>2560</v>
      </c>
      <c r="AA25" t="s">
        <v>46</v>
      </c>
      <c r="AB25" t="s">
        <v>47</v>
      </c>
      <c r="AC25" t="s">
        <v>48</v>
      </c>
      <c r="AF25" t="s">
        <v>49</v>
      </c>
      <c r="AG25" t="s">
        <v>50</v>
      </c>
      <c r="AM25">
        <v>20130730</v>
      </c>
      <c r="AN25">
        <v>20130906</v>
      </c>
      <c r="AO25">
        <v>20131113</v>
      </c>
      <c r="AP25" t="s">
        <v>51</v>
      </c>
    </row>
    <row r="26" spans="1:42" x14ac:dyDescent="0.25">
      <c r="A26" s="14" t="s">
        <v>94</v>
      </c>
      <c r="B26" s="21">
        <v>20130724</v>
      </c>
      <c r="C26" s="21">
        <v>1120</v>
      </c>
      <c r="D26" s="16">
        <v>187</v>
      </c>
      <c r="E26" s="16">
        <v>187</v>
      </c>
      <c r="F26" s="14" t="s">
        <v>59</v>
      </c>
      <c r="G26" s="15" t="s">
        <v>64</v>
      </c>
      <c r="H26" s="21">
        <v>1022</v>
      </c>
      <c r="I26" s="21">
        <v>2354</v>
      </c>
      <c r="J26" s="15">
        <v>2.4</v>
      </c>
      <c r="K26">
        <v>20132110094</v>
      </c>
      <c r="L26">
        <v>344924114305003</v>
      </c>
      <c r="M26" t="s">
        <v>40</v>
      </c>
      <c r="N26">
        <v>9</v>
      </c>
      <c r="O26" t="s">
        <v>62</v>
      </c>
      <c r="P26">
        <v>1</v>
      </c>
      <c r="S26" t="s">
        <v>56</v>
      </c>
      <c r="T26">
        <v>2.4</v>
      </c>
      <c r="U26">
        <v>19.7</v>
      </c>
      <c r="V26">
        <v>24.27</v>
      </c>
      <c r="W26">
        <v>15.73</v>
      </c>
      <c r="X26" t="s">
        <v>63</v>
      </c>
      <c r="Z26">
        <v>2560</v>
      </c>
      <c r="AA26" t="s">
        <v>46</v>
      </c>
      <c r="AB26" t="s">
        <v>47</v>
      </c>
      <c r="AC26" t="s">
        <v>48</v>
      </c>
      <c r="AF26" t="s">
        <v>49</v>
      </c>
      <c r="AG26" t="s">
        <v>50</v>
      </c>
      <c r="AM26">
        <v>20130730</v>
      </c>
      <c r="AN26">
        <v>20131019</v>
      </c>
      <c r="AO26">
        <v>20131113</v>
      </c>
      <c r="AP26" t="s">
        <v>51</v>
      </c>
    </row>
    <row r="27" spans="1:42" x14ac:dyDescent="0.25">
      <c r="A27" s="14" t="s">
        <v>94</v>
      </c>
      <c r="B27" s="21">
        <v>20130724</v>
      </c>
      <c r="C27" s="21">
        <v>1120</v>
      </c>
      <c r="D27" s="16">
        <v>1.9400000000000001E-2</v>
      </c>
      <c r="E27" s="16">
        <v>1.9E-2</v>
      </c>
      <c r="F27" s="14" t="s">
        <v>59</v>
      </c>
      <c r="G27" s="15" t="s">
        <v>68</v>
      </c>
      <c r="H27" s="21">
        <v>1027</v>
      </c>
      <c r="I27" s="21">
        <v>2376</v>
      </c>
      <c r="J27" s="15">
        <v>1.6E-2</v>
      </c>
      <c r="K27">
        <v>20132110094</v>
      </c>
      <c r="L27">
        <v>344924114305003</v>
      </c>
      <c r="M27" t="s">
        <v>40</v>
      </c>
      <c r="N27">
        <v>9</v>
      </c>
      <c r="O27" t="s">
        <v>65</v>
      </c>
      <c r="P27">
        <v>1</v>
      </c>
      <c r="R27" t="s">
        <v>66</v>
      </c>
      <c r="S27" t="s">
        <v>56</v>
      </c>
      <c r="T27">
        <v>1.6E-2</v>
      </c>
      <c r="U27">
        <v>19.75</v>
      </c>
      <c r="V27">
        <v>21.6</v>
      </c>
      <c r="W27">
        <v>18.399999999999999</v>
      </c>
      <c r="X27" t="s">
        <v>67</v>
      </c>
      <c r="Z27">
        <v>2560</v>
      </c>
      <c r="AA27" t="s">
        <v>46</v>
      </c>
      <c r="AB27" t="s">
        <v>47</v>
      </c>
      <c r="AC27" t="s">
        <v>48</v>
      </c>
      <c r="AF27" t="s">
        <v>49</v>
      </c>
      <c r="AG27" t="s">
        <v>50</v>
      </c>
      <c r="AM27">
        <v>20130730</v>
      </c>
      <c r="AN27">
        <v>20130906</v>
      </c>
      <c r="AO27">
        <v>20131113</v>
      </c>
      <c r="AP27" t="s">
        <v>51</v>
      </c>
    </row>
    <row r="28" spans="1:42" x14ac:dyDescent="0.25">
      <c r="A28" s="14" t="s">
        <v>94</v>
      </c>
      <c r="B28" s="21">
        <v>20130724</v>
      </c>
      <c r="C28" s="21">
        <v>1120</v>
      </c>
      <c r="D28" s="16">
        <v>0.3624</v>
      </c>
      <c r="E28" s="16">
        <v>0.36199999999999999</v>
      </c>
      <c r="F28" s="14" t="s">
        <v>59</v>
      </c>
      <c r="G28" s="15" t="s">
        <v>70</v>
      </c>
      <c r="H28" s="21">
        <v>1034</v>
      </c>
      <c r="I28" s="21">
        <v>3127</v>
      </c>
      <c r="J28" s="15">
        <v>0.3</v>
      </c>
      <c r="K28">
        <v>20132110094</v>
      </c>
      <c r="L28">
        <v>344924114305003</v>
      </c>
      <c r="M28" t="s">
        <v>40</v>
      </c>
      <c r="N28">
        <v>9</v>
      </c>
      <c r="O28" t="s">
        <v>58</v>
      </c>
      <c r="P28">
        <v>1</v>
      </c>
      <c r="R28" t="s">
        <v>66</v>
      </c>
      <c r="S28" t="s">
        <v>56</v>
      </c>
      <c r="T28">
        <v>0.3</v>
      </c>
      <c r="U28">
        <v>21.31</v>
      </c>
      <c r="V28">
        <v>21.96</v>
      </c>
      <c r="W28">
        <v>18.04</v>
      </c>
      <c r="X28" t="s">
        <v>69</v>
      </c>
      <c r="Z28" t="s">
        <v>71</v>
      </c>
      <c r="AA28" t="s">
        <v>46</v>
      </c>
      <c r="AB28" t="s">
        <v>47</v>
      </c>
      <c r="AC28" t="s">
        <v>48</v>
      </c>
      <c r="AF28" t="s">
        <v>49</v>
      </c>
      <c r="AG28" t="s">
        <v>50</v>
      </c>
      <c r="AM28">
        <v>20130730</v>
      </c>
      <c r="AN28">
        <v>20130906</v>
      </c>
      <c r="AO28">
        <v>20131113</v>
      </c>
      <c r="AP28" t="s">
        <v>51</v>
      </c>
    </row>
    <row r="29" spans="1:42" x14ac:dyDescent="0.25">
      <c r="A29" s="14" t="s">
        <v>94</v>
      </c>
      <c r="B29" s="21">
        <v>20130724</v>
      </c>
      <c r="C29" s="21">
        <v>1120</v>
      </c>
      <c r="D29" s="16">
        <v>0.60229999999999995</v>
      </c>
      <c r="E29" s="16" t="s">
        <v>72</v>
      </c>
      <c r="F29" s="14" t="s">
        <v>59</v>
      </c>
      <c r="G29" s="15" t="s">
        <v>73</v>
      </c>
      <c r="H29" s="21">
        <v>1042</v>
      </c>
      <c r="I29" s="21">
        <v>3129</v>
      </c>
      <c r="J29" s="15">
        <v>0.7</v>
      </c>
      <c r="K29">
        <v>20132110094</v>
      </c>
      <c r="L29">
        <v>344924114305003</v>
      </c>
      <c r="M29" t="s">
        <v>40</v>
      </c>
      <c r="N29">
        <v>9</v>
      </c>
      <c r="O29" t="s">
        <v>58</v>
      </c>
      <c r="P29">
        <v>1</v>
      </c>
      <c r="S29" t="s">
        <v>56</v>
      </c>
      <c r="T29">
        <v>0.7</v>
      </c>
      <c r="U29">
        <v>18.850000000000001</v>
      </c>
      <c r="V29">
        <v>23</v>
      </c>
      <c r="W29">
        <v>17</v>
      </c>
      <c r="X29" t="s">
        <v>72</v>
      </c>
      <c r="Z29">
        <v>2560</v>
      </c>
      <c r="AA29" t="s">
        <v>46</v>
      </c>
      <c r="AB29" t="s">
        <v>47</v>
      </c>
      <c r="AC29" t="s">
        <v>48</v>
      </c>
      <c r="AF29" t="s">
        <v>49</v>
      </c>
      <c r="AG29" t="s">
        <v>50</v>
      </c>
      <c r="AM29">
        <v>20130730</v>
      </c>
      <c r="AN29">
        <v>20130906</v>
      </c>
      <c r="AO29">
        <v>20131113</v>
      </c>
      <c r="AP29" t="s">
        <v>51</v>
      </c>
    </row>
    <row r="30" spans="1:42" x14ac:dyDescent="0.25">
      <c r="A30" s="14" t="s">
        <v>94</v>
      </c>
      <c r="B30" s="21">
        <v>20130724</v>
      </c>
      <c r="C30" s="21">
        <v>1120</v>
      </c>
      <c r="D30" s="16">
        <v>267.10000000000002</v>
      </c>
      <c r="E30" s="16">
        <v>267</v>
      </c>
      <c r="F30" s="14" t="s">
        <v>59</v>
      </c>
      <c r="G30" s="15" t="s">
        <v>75</v>
      </c>
      <c r="H30" s="21">
        <v>1045</v>
      </c>
      <c r="I30" s="21">
        <v>2359</v>
      </c>
      <c r="J30" s="15">
        <v>4.5999999999999996</v>
      </c>
      <c r="K30">
        <v>20132110094</v>
      </c>
      <c r="L30">
        <v>344924114305003</v>
      </c>
      <c r="M30" t="s">
        <v>40</v>
      </c>
      <c r="N30">
        <v>9</v>
      </c>
      <c r="O30" t="s">
        <v>62</v>
      </c>
      <c r="P30">
        <v>1</v>
      </c>
      <c r="S30" t="s">
        <v>56</v>
      </c>
      <c r="T30">
        <v>4.5999999999999996</v>
      </c>
      <c r="U30">
        <v>21.58</v>
      </c>
      <c r="V30">
        <v>23.79</v>
      </c>
      <c r="W30">
        <v>16.21</v>
      </c>
      <c r="X30" t="s">
        <v>74</v>
      </c>
      <c r="Z30">
        <v>2560</v>
      </c>
      <c r="AA30" t="s">
        <v>46</v>
      </c>
      <c r="AB30" t="s">
        <v>47</v>
      </c>
      <c r="AC30" t="s">
        <v>48</v>
      </c>
      <c r="AF30" t="s">
        <v>49</v>
      </c>
      <c r="AG30" t="s">
        <v>50</v>
      </c>
      <c r="AM30">
        <v>20130730</v>
      </c>
      <c r="AN30">
        <v>20131019</v>
      </c>
      <c r="AO30">
        <v>20131113</v>
      </c>
      <c r="AP30" t="s">
        <v>51</v>
      </c>
    </row>
    <row r="31" spans="1:42" x14ac:dyDescent="0.25">
      <c r="A31" s="14" t="s">
        <v>94</v>
      </c>
      <c r="B31" s="21">
        <v>20130724</v>
      </c>
      <c r="C31" s="21">
        <v>1120</v>
      </c>
      <c r="D31" s="16">
        <v>0.82709999999999995</v>
      </c>
      <c r="E31" s="16">
        <v>0.82699999999999996</v>
      </c>
      <c r="F31" s="14" t="s">
        <v>59</v>
      </c>
      <c r="G31" s="15" t="s">
        <v>78</v>
      </c>
      <c r="H31" s="21">
        <v>1051</v>
      </c>
      <c r="I31" s="21">
        <v>2380</v>
      </c>
      <c r="J31" s="15">
        <v>0.04</v>
      </c>
      <c r="K31">
        <v>20132110094</v>
      </c>
      <c r="L31">
        <v>344924114305003</v>
      </c>
      <c r="M31" t="s">
        <v>40</v>
      </c>
      <c r="N31">
        <v>9</v>
      </c>
      <c r="O31" t="s">
        <v>76</v>
      </c>
      <c r="P31">
        <v>1</v>
      </c>
      <c r="S31" t="s">
        <v>56</v>
      </c>
      <c r="T31">
        <v>0.04</v>
      </c>
      <c r="X31" t="s">
        <v>77</v>
      </c>
      <c r="Z31">
        <v>2560</v>
      </c>
      <c r="AA31" t="s">
        <v>46</v>
      </c>
      <c r="AB31" t="s">
        <v>47</v>
      </c>
      <c r="AC31" t="s">
        <v>48</v>
      </c>
      <c r="AF31" t="s">
        <v>49</v>
      </c>
      <c r="AG31" t="s">
        <v>50</v>
      </c>
      <c r="AM31">
        <v>20130730</v>
      </c>
      <c r="AN31">
        <v>20131106</v>
      </c>
      <c r="AO31">
        <v>20131113</v>
      </c>
      <c r="AP31" t="s">
        <v>51</v>
      </c>
    </row>
    <row r="32" spans="1:42" x14ac:dyDescent="0.25">
      <c r="A32" s="14" t="s">
        <v>94</v>
      </c>
      <c r="B32" s="21">
        <v>20130724</v>
      </c>
      <c r="C32" s="21">
        <v>1120</v>
      </c>
      <c r="D32" s="16">
        <v>12.89</v>
      </c>
      <c r="E32" s="16">
        <v>12.9</v>
      </c>
      <c r="F32" s="14" t="s">
        <v>59</v>
      </c>
      <c r="G32" s="15" t="s">
        <v>80</v>
      </c>
      <c r="H32" s="21">
        <v>1055</v>
      </c>
      <c r="I32" s="21">
        <v>2363</v>
      </c>
      <c r="J32" s="15">
        <v>0.2</v>
      </c>
      <c r="K32">
        <v>20132110094</v>
      </c>
      <c r="L32">
        <v>344924114305003</v>
      </c>
      <c r="M32" t="s">
        <v>40</v>
      </c>
      <c r="N32">
        <v>9</v>
      </c>
      <c r="O32" t="s">
        <v>62</v>
      </c>
      <c r="P32">
        <v>1</v>
      </c>
      <c r="S32" t="s">
        <v>56</v>
      </c>
      <c r="T32">
        <v>0.2</v>
      </c>
      <c r="U32">
        <v>19.63</v>
      </c>
      <c r="V32">
        <v>21.87</v>
      </c>
      <c r="W32">
        <v>18.13</v>
      </c>
      <c r="X32" t="s">
        <v>79</v>
      </c>
      <c r="Z32">
        <v>2560</v>
      </c>
      <c r="AA32" t="s">
        <v>46</v>
      </c>
      <c r="AB32" t="s">
        <v>47</v>
      </c>
      <c r="AC32" t="s">
        <v>48</v>
      </c>
      <c r="AF32" t="s">
        <v>49</v>
      </c>
      <c r="AG32" t="s">
        <v>50</v>
      </c>
      <c r="AM32">
        <v>20130730</v>
      </c>
      <c r="AN32">
        <v>20131019</v>
      </c>
      <c r="AO32">
        <v>20131113</v>
      </c>
      <c r="AP32" t="s">
        <v>51</v>
      </c>
    </row>
    <row r="33" spans="1:42" x14ac:dyDescent="0.25">
      <c r="A33" s="14" t="s">
        <v>94</v>
      </c>
      <c r="B33" s="21">
        <v>20130724</v>
      </c>
      <c r="C33" s="21">
        <v>1120</v>
      </c>
      <c r="D33" s="16">
        <v>2.2170000000000001</v>
      </c>
      <c r="E33" s="16">
        <v>2.2200000000000002</v>
      </c>
      <c r="F33" s="14" t="s">
        <v>59</v>
      </c>
      <c r="G33" s="15" t="s">
        <v>82</v>
      </c>
      <c r="H33" s="21">
        <v>1092</v>
      </c>
      <c r="I33" s="21">
        <v>2371</v>
      </c>
      <c r="J33" s="15">
        <v>2</v>
      </c>
      <c r="K33">
        <v>20132110094</v>
      </c>
      <c r="L33">
        <v>344924114305003</v>
      </c>
      <c r="M33" t="s">
        <v>40</v>
      </c>
      <c r="N33">
        <v>9</v>
      </c>
      <c r="O33" t="s">
        <v>62</v>
      </c>
      <c r="P33">
        <v>1</v>
      </c>
      <c r="R33" t="s">
        <v>66</v>
      </c>
      <c r="S33" t="s">
        <v>56</v>
      </c>
      <c r="T33">
        <v>2</v>
      </c>
      <c r="U33">
        <v>18.72</v>
      </c>
      <c r="V33">
        <v>23.54</v>
      </c>
      <c r="W33">
        <v>16.46</v>
      </c>
      <c r="X33" t="s">
        <v>81</v>
      </c>
      <c r="Z33">
        <v>2560</v>
      </c>
      <c r="AA33" t="s">
        <v>46</v>
      </c>
      <c r="AB33" t="s">
        <v>47</v>
      </c>
      <c r="AC33" t="s">
        <v>48</v>
      </c>
      <c r="AF33" t="s">
        <v>49</v>
      </c>
      <c r="AG33" t="s">
        <v>50</v>
      </c>
      <c r="AM33">
        <v>20130730</v>
      </c>
      <c r="AN33">
        <v>20131019</v>
      </c>
      <c r="AO33">
        <v>20131113</v>
      </c>
      <c r="AP33" t="s">
        <v>51</v>
      </c>
    </row>
    <row r="34" spans="1:42" x14ac:dyDescent="0.25">
      <c r="A34" s="14" t="s">
        <v>94</v>
      </c>
      <c r="B34" s="21">
        <v>20130724</v>
      </c>
      <c r="C34" s="21">
        <v>1120</v>
      </c>
      <c r="D34" s="16">
        <v>1.0649999999999999</v>
      </c>
      <c r="E34" s="16">
        <v>1.07</v>
      </c>
      <c r="F34" s="14" t="s">
        <v>59</v>
      </c>
      <c r="G34" s="15" t="s">
        <v>84</v>
      </c>
      <c r="H34" s="21">
        <v>1147</v>
      </c>
      <c r="I34" s="21">
        <v>3133</v>
      </c>
      <c r="J34" s="15">
        <v>0.05</v>
      </c>
      <c r="K34">
        <v>20132110094</v>
      </c>
      <c r="L34">
        <v>344924114305003</v>
      </c>
      <c r="M34" t="s">
        <v>40</v>
      </c>
      <c r="N34">
        <v>9</v>
      </c>
      <c r="O34" t="s">
        <v>58</v>
      </c>
      <c r="P34">
        <v>1</v>
      </c>
      <c r="S34" t="s">
        <v>56</v>
      </c>
      <c r="T34">
        <v>0.05</v>
      </c>
      <c r="U34">
        <v>19.52</v>
      </c>
      <c r="V34">
        <v>23</v>
      </c>
      <c r="W34">
        <v>17</v>
      </c>
      <c r="X34" t="s">
        <v>83</v>
      </c>
      <c r="Z34">
        <v>2560</v>
      </c>
      <c r="AA34" t="s">
        <v>46</v>
      </c>
      <c r="AB34" t="s">
        <v>47</v>
      </c>
      <c r="AC34" t="s">
        <v>48</v>
      </c>
      <c r="AF34" t="s">
        <v>49</v>
      </c>
      <c r="AG34" t="s">
        <v>50</v>
      </c>
      <c r="AM34">
        <v>20130730</v>
      </c>
      <c r="AN34">
        <v>20130906</v>
      </c>
      <c r="AO34">
        <v>20131113</v>
      </c>
      <c r="AP34" t="s">
        <v>51</v>
      </c>
    </row>
    <row r="35" spans="1:42" x14ac:dyDescent="0.25">
      <c r="A35" s="14" t="s">
        <v>94</v>
      </c>
      <c r="B35" s="21">
        <v>20130724</v>
      </c>
      <c r="C35" s="21">
        <v>1120</v>
      </c>
      <c r="D35" s="16">
        <v>165.8</v>
      </c>
      <c r="E35" s="16">
        <v>166</v>
      </c>
      <c r="F35" s="14" t="s">
        <v>43</v>
      </c>
      <c r="G35" s="15" t="s">
        <v>87</v>
      </c>
      <c r="H35" s="21">
        <v>29801</v>
      </c>
      <c r="I35" s="21">
        <v>2109</v>
      </c>
      <c r="J35" s="15">
        <v>4.5999999999999996</v>
      </c>
      <c r="K35">
        <v>20132110094</v>
      </c>
      <c r="L35">
        <v>344924114305003</v>
      </c>
      <c r="M35" t="s">
        <v>40</v>
      </c>
      <c r="N35">
        <v>9</v>
      </c>
      <c r="O35" t="s">
        <v>85</v>
      </c>
      <c r="P35">
        <v>1</v>
      </c>
      <c r="R35" t="s">
        <v>86</v>
      </c>
      <c r="S35" t="s">
        <v>56</v>
      </c>
      <c r="T35">
        <v>4.5999999999999996</v>
      </c>
      <c r="Z35">
        <v>2558</v>
      </c>
      <c r="AA35" t="s">
        <v>46</v>
      </c>
      <c r="AB35" t="s">
        <v>47</v>
      </c>
      <c r="AC35" t="s">
        <v>48</v>
      </c>
      <c r="AF35" t="s">
        <v>49</v>
      </c>
      <c r="AG35" t="s">
        <v>50</v>
      </c>
      <c r="AM35">
        <v>20130730</v>
      </c>
      <c r="AN35">
        <v>20130814</v>
      </c>
      <c r="AO35">
        <v>20131113</v>
      </c>
      <c r="AP35" t="s">
        <v>51</v>
      </c>
    </row>
    <row r="36" spans="1:42" x14ac:dyDescent="0.25">
      <c r="A36" s="14" t="s">
        <v>94</v>
      </c>
      <c r="B36" s="21">
        <v>20130724</v>
      </c>
      <c r="C36" s="21">
        <v>1120</v>
      </c>
      <c r="D36" s="16">
        <v>1369</v>
      </c>
      <c r="E36" s="16">
        <v>1370</v>
      </c>
      <c r="F36" s="14" t="s">
        <v>89</v>
      </c>
      <c r="G36" s="15" t="s">
        <v>90</v>
      </c>
      <c r="H36" s="21">
        <v>90095</v>
      </c>
      <c r="I36" s="21">
        <v>69</v>
      </c>
      <c r="J36" s="15">
        <v>5</v>
      </c>
      <c r="K36">
        <v>20132110094</v>
      </c>
      <c r="L36">
        <v>344924114305003</v>
      </c>
      <c r="M36" t="s">
        <v>40</v>
      </c>
      <c r="N36">
        <v>9</v>
      </c>
      <c r="O36" t="s">
        <v>88</v>
      </c>
      <c r="P36">
        <v>1</v>
      </c>
      <c r="S36" t="s">
        <v>44</v>
      </c>
      <c r="T36">
        <v>5</v>
      </c>
      <c r="Z36">
        <v>2560</v>
      </c>
      <c r="AA36" t="s">
        <v>46</v>
      </c>
      <c r="AB36" t="s">
        <v>47</v>
      </c>
      <c r="AC36" t="s">
        <v>48</v>
      </c>
      <c r="AF36" t="s">
        <v>49</v>
      </c>
      <c r="AG36" t="s">
        <v>50</v>
      </c>
      <c r="AM36">
        <v>20130730</v>
      </c>
      <c r="AN36">
        <v>20130731</v>
      </c>
      <c r="AO36">
        <v>20131113</v>
      </c>
      <c r="AP36" t="s">
        <v>51</v>
      </c>
    </row>
    <row r="37" spans="1:42" ht="5.25" customHeight="1" x14ac:dyDescent="0.25">
      <c r="C37" s="21"/>
    </row>
    <row r="38" spans="1:42" x14ac:dyDescent="0.25">
      <c r="A38" s="14" t="s">
        <v>96</v>
      </c>
      <c r="B38" s="21">
        <v>20130724</v>
      </c>
      <c r="C38" s="21">
        <v>820</v>
      </c>
      <c r="D38" s="16">
        <v>17</v>
      </c>
      <c r="E38" s="16">
        <v>17</v>
      </c>
      <c r="F38" s="14" t="s">
        <v>43</v>
      </c>
      <c r="G38" s="15" t="s">
        <v>45</v>
      </c>
      <c r="H38" s="21">
        <v>530</v>
      </c>
      <c r="I38" s="21">
        <v>169</v>
      </c>
      <c r="J38" s="15">
        <v>15</v>
      </c>
      <c r="K38">
        <v>20132110095</v>
      </c>
      <c r="L38">
        <v>344633114311606</v>
      </c>
      <c r="M38" t="s">
        <v>40</v>
      </c>
      <c r="N38">
        <v>9</v>
      </c>
      <c r="O38" t="s">
        <v>41</v>
      </c>
      <c r="P38">
        <v>1</v>
      </c>
      <c r="S38" t="s">
        <v>44</v>
      </c>
      <c r="T38">
        <v>15</v>
      </c>
      <c r="Z38">
        <v>2558</v>
      </c>
      <c r="AA38" t="s">
        <v>46</v>
      </c>
      <c r="AB38" t="s">
        <v>47</v>
      </c>
      <c r="AC38" t="s">
        <v>48</v>
      </c>
      <c r="AF38" t="s">
        <v>49</v>
      </c>
      <c r="AG38" t="s">
        <v>50</v>
      </c>
      <c r="AM38">
        <v>20130730</v>
      </c>
      <c r="AN38">
        <v>20130806</v>
      </c>
      <c r="AO38">
        <v>20131113</v>
      </c>
      <c r="AP38" t="s">
        <v>51</v>
      </c>
    </row>
    <row r="39" spans="1:42" x14ac:dyDescent="0.25">
      <c r="A39" s="14" t="s">
        <v>96</v>
      </c>
      <c r="B39" s="21">
        <v>20130724</v>
      </c>
      <c r="C39" s="21">
        <v>820</v>
      </c>
      <c r="D39" s="16">
        <v>4</v>
      </c>
      <c r="E39" s="16" t="s">
        <v>91</v>
      </c>
      <c r="F39" s="14" t="s">
        <v>43</v>
      </c>
      <c r="G39" s="15" t="s">
        <v>53</v>
      </c>
      <c r="H39" s="21">
        <v>535</v>
      </c>
      <c r="I39" s="21">
        <v>49</v>
      </c>
      <c r="J39" s="15">
        <v>10</v>
      </c>
      <c r="K39">
        <v>20132110095</v>
      </c>
      <c r="L39">
        <v>344633114311606</v>
      </c>
      <c r="M39" t="s">
        <v>40</v>
      </c>
      <c r="N39">
        <v>9</v>
      </c>
      <c r="O39" t="s">
        <v>52</v>
      </c>
      <c r="P39">
        <v>1</v>
      </c>
      <c r="S39" t="s">
        <v>44</v>
      </c>
      <c r="T39">
        <v>10</v>
      </c>
      <c r="Z39">
        <v>2558</v>
      </c>
      <c r="AA39" t="s">
        <v>46</v>
      </c>
      <c r="AB39" t="s">
        <v>47</v>
      </c>
      <c r="AC39" t="s">
        <v>48</v>
      </c>
      <c r="AF39" t="s">
        <v>49</v>
      </c>
      <c r="AG39" t="s">
        <v>50</v>
      </c>
      <c r="AM39">
        <v>20130730</v>
      </c>
      <c r="AN39">
        <v>20130806</v>
      </c>
      <c r="AO39">
        <v>20131113</v>
      </c>
      <c r="AP39" t="s">
        <v>51</v>
      </c>
    </row>
    <row r="40" spans="1:42" x14ac:dyDescent="0.25">
      <c r="A40" s="14" t="s">
        <v>96</v>
      </c>
      <c r="B40" s="21">
        <v>20130724</v>
      </c>
      <c r="C40" s="21">
        <v>820</v>
      </c>
      <c r="D40" s="16">
        <v>0.51400000000000001</v>
      </c>
      <c r="E40" s="16">
        <v>0.51400000000000001</v>
      </c>
      <c r="F40" s="14" t="s">
        <v>43</v>
      </c>
      <c r="G40" s="15" t="s">
        <v>57</v>
      </c>
      <c r="H40" s="21">
        <v>950</v>
      </c>
      <c r="I40" s="21">
        <v>651</v>
      </c>
      <c r="J40" s="15">
        <v>0.01</v>
      </c>
      <c r="K40">
        <v>20132110095</v>
      </c>
      <c r="L40">
        <v>344633114311606</v>
      </c>
      <c r="M40" t="s">
        <v>40</v>
      </c>
      <c r="N40">
        <v>9</v>
      </c>
      <c r="O40" t="s">
        <v>54</v>
      </c>
      <c r="P40">
        <v>5</v>
      </c>
      <c r="R40" t="s">
        <v>55</v>
      </c>
      <c r="S40" t="s">
        <v>56</v>
      </c>
      <c r="T40">
        <v>0.01</v>
      </c>
      <c r="Z40">
        <v>2560</v>
      </c>
      <c r="AA40" t="s">
        <v>46</v>
      </c>
      <c r="AB40" t="s">
        <v>47</v>
      </c>
      <c r="AC40" t="s">
        <v>48</v>
      </c>
      <c r="AF40" t="s">
        <v>49</v>
      </c>
      <c r="AG40" t="s">
        <v>50</v>
      </c>
      <c r="AM40">
        <v>20130730</v>
      </c>
      <c r="AN40">
        <v>20131105</v>
      </c>
      <c r="AO40">
        <v>20131113</v>
      </c>
      <c r="AP40" t="s">
        <v>51</v>
      </c>
    </row>
    <row r="41" spans="1:42" x14ac:dyDescent="0.25">
      <c r="A41" s="14" t="s">
        <v>96</v>
      </c>
      <c r="B41" s="21">
        <v>20130724</v>
      </c>
      <c r="C41" s="21">
        <v>820</v>
      </c>
      <c r="D41" s="16">
        <v>3.1379999999999999</v>
      </c>
      <c r="E41" s="16">
        <v>3.14</v>
      </c>
      <c r="F41" s="14" t="s">
        <v>59</v>
      </c>
      <c r="G41" s="15" t="s">
        <v>61</v>
      </c>
      <c r="H41" s="21">
        <v>1002</v>
      </c>
      <c r="I41" s="21">
        <v>3123</v>
      </c>
      <c r="J41" s="15">
        <v>0.28000000000000003</v>
      </c>
      <c r="K41">
        <v>20132110095</v>
      </c>
      <c r="L41">
        <v>344633114311606</v>
      </c>
      <c r="M41" t="s">
        <v>40</v>
      </c>
      <c r="N41">
        <v>9</v>
      </c>
      <c r="O41" t="s">
        <v>58</v>
      </c>
      <c r="P41">
        <v>1</v>
      </c>
      <c r="S41" t="s">
        <v>56</v>
      </c>
      <c r="T41">
        <v>0.28000000000000003</v>
      </c>
      <c r="U41">
        <v>21.07</v>
      </c>
      <c r="V41">
        <v>22.11</v>
      </c>
      <c r="W41">
        <v>17.89</v>
      </c>
      <c r="X41" t="s">
        <v>60</v>
      </c>
      <c r="Z41">
        <v>2560</v>
      </c>
      <c r="AA41" t="s">
        <v>46</v>
      </c>
      <c r="AB41" t="s">
        <v>47</v>
      </c>
      <c r="AC41" t="s">
        <v>48</v>
      </c>
      <c r="AF41" t="s">
        <v>49</v>
      </c>
      <c r="AG41" t="s">
        <v>50</v>
      </c>
      <c r="AM41">
        <v>20130730</v>
      </c>
      <c r="AN41">
        <v>20130906</v>
      </c>
      <c r="AO41">
        <v>20131113</v>
      </c>
      <c r="AP41" t="s">
        <v>51</v>
      </c>
    </row>
    <row r="42" spans="1:42" x14ac:dyDescent="0.25">
      <c r="A42" s="14" t="s">
        <v>96</v>
      </c>
      <c r="B42" s="21">
        <v>20130724</v>
      </c>
      <c r="C42" s="21">
        <v>820</v>
      </c>
      <c r="D42" s="16">
        <v>164.6</v>
      </c>
      <c r="E42" s="16">
        <v>165</v>
      </c>
      <c r="F42" s="14" t="s">
        <v>59</v>
      </c>
      <c r="G42" s="15" t="s">
        <v>64</v>
      </c>
      <c r="H42" s="21">
        <v>1022</v>
      </c>
      <c r="I42" s="21">
        <v>2354</v>
      </c>
      <c r="J42" s="15">
        <v>2.4</v>
      </c>
      <c r="K42">
        <v>20132110095</v>
      </c>
      <c r="L42">
        <v>344633114311606</v>
      </c>
      <c r="M42" t="s">
        <v>40</v>
      </c>
      <c r="N42">
        <v>9</v>
      </c>
      <c r="O42" t="s">
        <v>62</v>
      </c>
      <c r="P42">
        <v>1</v>
      </c>
      <c r="S42" t="s">
        <v>56</v>
      </c>
      <c r="T42">
        <v>2.4</v>
      </c>
      <c r="U42">
        <v>19.7</v>
      </c>
      <c r="V42">
        <v>24.27</v>
      </c>
      <c r="W42">
        <v>15.73</v>
      </c>
      <c r="X42" t="s">
        <v>63</v>
      </c>
      <c r="Z42">
        <v>2560</v>
      </c>
      <c r="AA42" t="s">
        <v>46</v>
      </c>
      <c r="AB42" t="s">
        <v>47</v>
      </c>
      <c r="AC42" t="s">
        <v>48</v>
      </c>
      <c r="AF42" t="s">
        <v>49</v>
      </c>
      <c r="AG42" t="s">
        <v>50</v>
      </c>
      <c r="AM42">
        <v>20130730</v>
      </c>
      <c r="AN42">
        <v>20131019</v>
      </c>
      <c r="AO42">
        <v>20131113</v>
      </c>
      <c r="AP42" t="s">
        <v>51</v>
      </c>
    </row>
    <row r="43" spans="1:42" x14ac:dyDescent="0.25">
      <c r="A43" s="14" t="s">
        <v>96</v>
      </c>
      <c r="B43" s="21">
        <v>20130724</v>
      </c>
      <c r="C43" s="21">
        <v>820</v>
      </c>
      <c r="D43" s="16">
        <v>2.6800000000000001E-2</v>
      </c>
      <c r="E43" s="16">
        <v>2.7E-2</v>
      </c>
      <c r="F43" s="14" t="s">
        <v>59</v>
      </c>
      <c r="G43" s="15" t="s">
        <v>68</v>
      </c>
      <c r="H43" s="21">
        <v>1027</v>
      </c>
      <c r="I43" s="21">
        <v>2376</v>
      </c>
      <c r="J43" s="15">
        <v>1.6E-2</v>
      </c>
      <c r="K43">
        <v>20132110095</v>
      </c>
      <c r="L43">
        <v>344633114311606</v>
      </c>
      <c r="M43" t="s">
        <v>40</v>
      </c>
      <c r="N43">
        <v>9</v>
      </c>
      <c r="O43" t="s">
        <v>65</v>
      </c>
      <c r="P43">
        <v>1</v>
      </c>
      <c r="R43" t="s">
        <v>66</v>
      </c>
      <c r="S43" t="s">
        <v>56</v>
      </c>
      <c r="T43">
        <v>1.6E-2</v>
      </c>
      <c r="U43">
        <v>19.75</v>
      </c>
      <c r="V43">
        <v>21.6</v>
      </c>
      <c r="W43">
        <v>18.399999999999999</v>
      </c>
      <c r="X43" t="s">
        <v>67</v>
      </c>
      <c r="Z43">
        <v>2560</v>
      </c>
      <c r="AA43" t="s">
        <v>46</v>
      </c>
      <c r="AB43" t="s">
        <v>47</v>
      </c>
      <c r="AC43" t="s">
        <v>48</v>
      </c>
      <c r="AF43" t="s">
        <v>49</v>
      </c>
      <c r="AG43" t="s">
        <v>50</v>
      </c>
      <c r="AM43">
        <v>20130730</v>
      </c>
      <c r="AN43">
        <v>20130906</v>
      </c>
      <c r="AO43">
        <v>20131113</v>
      </c>
      <c r="AP43" t="s">
        <v>51</v>
      </c>
    </row>
    <row r="44" spans="1:42" x14ac:dyDescent="0.25">
      <c r="A44" s="14" t="s">
        <v>96</v>
      </c>
      <c r="B44" s="21">
        <v>20130724</v>
      </c>
      <c r="C44" s="21">
        <v>820</v>
      </c>
      <c r="D44" s="16">
        <v>0.21859999999999999</v>
      </c>
      <c r="E44" s="16" t="s">
        <v>69</v>
      </c>
      <c r="F44" s="14" t="s">
        <v>59</v>
      </c>
      <c r="G44" s="15" t="s">
        <v>70</v>
      </c>
      <c r="H44" s="21">
        <v>1034</v>
      </c>
      <c r="I44" s="21">
        <v>3127</v>
      </c>
      <c r="J44" s="15">
        <v>0.3</v>
      </c>
      <c r="K44">
        <v>20132110095</v>
      </c>
      <c r="L44">
        <v>344633114311606</v>
      </c>
      <c r="M44" t="s">
        <v>40</v>
      </c>
      <c r="N44">
        <v>9</v>
      </c>
      <c r="O44" t="s">
        <v>58</v>
      </c>
      <c r="P44">
        <v>1</v>
      </c>
      <c r="S44" t="s">
        <v>56</v>
      </c>
      <c r="T44">
        <v>0.3</v>
      </c>
      <c r="U44">
        <v>21.31</v>
      </c>
      <c r="V44">
        <v>21.96</v>
      </c>
      <c r="W44">
        <v>18.04</v>
      </c>
      <c r="X44" t="s">
        <v>69</v>
      </c>
      <c r="Z44" t="s">
        <v>71</v>
      </c>
      <c r="AA44" t="s">
        <v>46</v>
      </c>
      <c r="AB44" t="s">
        <v>47</v>
      </c>
      <c r="AC44" t="s">
        <v>48</v>
      </c>
      <c r="AF44" t="s">
        <v>49</v>
      </c>
      <c r="AG44" t="s">
        <v>50</v>
      </c>
      <c r="AM44">
        <v>20130730</v>
      </c>
      <c r="AN44">
        <v>20130906</v>
      </c>
      <c r="AO44">
        <v>20131113</v>
      </c>
      <c r="AP44" t="s">
        <v>51</v>
      </c>
    </row>
    <row r="45" spans="1:42" x14ac:dyDescent="0.25">
      <c r="A45" s="14" t="s">
        <v>96</v>
      </c>
      <c r="B45" s="21">
        <v>20130724</v>
      </c>
      <c r="C45" s="21">
        <v>820</v>
      </c>
      <c r="D45" s="16">
        <v>0.46899999999999997</v>
      </c>
      <c r="E45" s="16" t="s">
        <v>72</v>
      </c>
      <c r="F45" s="14" t="s">
        <v>59</v>
      </c>
      <c r="G45" s="15" t="s">
        <v>73</v>
      </c>
      <c r="H45" s="21">
        <v>1042</v>
      </c>
      <c r="I45" s="21">
        <v>3129</v>
      </c>
      <c r="J45" s="15">
        <v>0.7</v>
      </c>
      <c r="K45">
        <v>20132110095</v>
      </c>
      <c r="L45">
        <v>344633114311606</v>
      </c>
      <c r="M45" t="s">
        <v>40</v>
      </c>
      <c r="N45">
        <v>9</v>
      </c>
      <c r="O45" t="s">
        <v>58</v>
      </c>
      <c r="P45">
        <v>1</v>
      </c>
      <c r="S45" t="s">
        <v>56</v>
      </c>
      <c r="T45">
        <v>0.7</v>
      </c>
      <c r="U45">
        <v>18.850000000000001</v>
      </c>
      <c r="V45">
        <v>23</v>
      </c>
      <c r="W45">
        <v>17</v>
      </c>
      <c r="X45" t="s">
        <v>72</v>
      </c>
      <c r="Z45">
        <v>2560</v>
      </c>
      <c r="AA45" t="s">
        <v>46</v>
      </c>
      <c r="AB45" t="s">
        <v>47</v>
      </c>
      <c r="AC45" t="s">
        <v>48</v>
      </c>
      <c r="AF45" t="s">
        <v>49</v>
      </c>
      <c r="AG45" t="s">
        <v>50</v>
      </c>
      <c r="AM45">
        <v>20130730</v>
      </c>
      <c r="AN45">
        <v>20130906</v>
      </c>
      <c r="AO45">
        <v>20131113</v>
      </c>
      <c r="AP45" t="s">
        <v>51</v>
      </c>
    </row>
    <row r="46" spans="1:42" x14ac:dyDescent="0.25">
      <c r="A46" s="14" t="s">
        <v>96</v>
      </c>
      <c r="B46" s="21">
        <v>20130724</v>
      </c>
      <c r="C46" s="21">
        <v>820</v>
      </c>
      <c r="D46" s="16">
        <v>192.6</v>
      </c>
      <c r="E46" s="16">
        <v>193</v>
      </c>
      <c r="F46" s="14" t="s">
        <v>59</v>
      </c>
      <c r="G46" s="15" t="s">
        <v>75</v>
      </c>
      <c r="H46" s="21">
        <v>1045</v>
      </c>
      <c r="I46" s="21">
        <v>2359</v>
      </c>
      <c r="J46" s="15">
        <v>4.5999999999999996</v>
      </c>
      <c r="K46">
        <v>20132110095</v>
      </c>
      <c r="L46">
        <v>344633114311606</v>
      </c>
      <c r="M46" t="s">
        <v>40</v>
      </c>
      <c r="N46">
        <v>9</v>
      </c>
      <c r="O46" t="s">
        <v>62</v>
      </c>
      <c r="P46">
        <v>1</v>
      </c>
      <c r="S46" t="s">
        <v>56</v>
      </c>
      <c r="T46">
        <v>4.5999999999999996</v>
      </c>
      <c r="U46">
        <v>21.58</v>
      </c>
      <c r="V46">
        <v>23.79</v>
      </c>
      <c r="W46">
        <v>16.21</v>
      </c>
      <c r="X46" t="s">
        <v>74</v>
      </c>
      <c r="Z46">
        <v>2560</v>
      </c>
      <c r="AA46" t="s">
        <v>46</v>
      </c>
      <c r="AB46" t="s">
        <v>47</v>
      </c>
      <c r="AC46" t="s">
        <v>48</v>
      </c>
      <c r="AF46" t="s">
        <v>49</v>
      </c>
      <c r="AG46" t="s">
        <v>50</v>
      </c>
      <c r="AM46">
        <v>20130730</v>
      </c>
      <c r="AN46">
        <v>20131019</v>
      </c>
      <c r="AO46">
        <v>20131113</v>
      </c>
      <c r="AP46" t="s">
        <v>51</v>
      </c>
    </row>
    <row r="47" spans="1:42" x14ac:dyDescent="0.25">
      <c r="A47" s="14" t="s">
        <v>96</v>
      </c>
      <c r="B47" s="21">
        <v>20130724</v>
      </c>
      <c r="C47" s="21">
        <v>820</v>
      </c>
      <c r="D47" s="16">
        <v>0.83009999999999995</v>
      </c>
      <c r="E47" s="16">
        <v>0.83</v>
      </c>
      <c r="F47" s="14" t="s">
        <v>59</v>
      </c>
      <c r="G47" s="15" t="s">
        <v>78</v>
      </c>
      <c r="H47" s="21">
        <v>1051</v>
      </c>
      <c r="I47" s="21">
        <v>2380</v>
      </c>
      <c r="J47" s="15">
        <v>0.04</v>
      </c>
      <c r="K47">
        <v>20132110095</v>
      </c>
      <c r="L47">
        <v>344633114311606</v>
      </c>
      <c r="M47" t="s">
        <v>40</v>
      </c>
      <c r="N47">
        <v>9</v>
      </c>
      <c r="O47" t="s">
        <v>76</v>
      </c>
      <c r="P47">
        <v>1</v>
      </c>
      <c r="S47" t="s">
        <v>56</v>
      </c>
      <c r="T47">
        <v>0.04</v>
      </c>
      <c r="X47" t="s">
        <v>77</v>
      </c>
      <c r="Z47">
        <v>2560</v>
      </c>
      <c r="AA47" t="s">
        <v>46</v>
      </c>
      <c r="AB47" t="s">
        <v>47</v>
      </c>
      <c r="AC47" t="s">
        <v>48</v>
      </c>
      <c r="AF47" t="s">
        <v>49</v>
      </c>
      <c r="AG47" t="s">
        <v>50</v>
      </c>
      <c r="AM47">
        <v>20130730</v>
      </c>
      <c r="AN47">
        <v>20131106</v>
      </c>
      <c r="AO47">
        <v>20131113</v>
      </c>
      <c r="AP47" t="s">
        <v>51</v>
      </c>
    </row>
    <row r="48" spans="1:42" x14ac:dyDescent="0.25">
      <c r="A48" s="14" t="s">
        <v>96</v>
      </c>
      <c r="B48" s="21">
        <v>20130724</v>
      </c>
      <c r="C48" s="21">
        <v>820</v>
      </c>
      <c r="D48" s="16">
        <v>19.989999999999998</v>
      </c>
      <c r="E48" s="16">
        <v>20</v>
      </c>
      <c r="F48" s="14" t="s">
        <v>59</v>
      </c>
      <c r="G48" s="15" t="s">
        <v>80</v>
      </c>
      <c r="H48" s="21">
        <v>1055</v>
      </c>
      <c r="I48" s="21">
        <v>2363</v>
      </c>
      <c r="J48" s="15">
        <v>0.2</v>
      </c>
      <c r="K48">
        <v>20132110095</v>
      </c>
      <c r="L48">
        <v>344633114311606</v>
      </c>
      <c r="M48" t="s">
        <v>40</v>
      </c>
      <c r="N48">
        <v>9</v>
      </c>
      <c r="O48" t="s">
        <v>62</v>
      </c>
      <c r="P48">
        <v>1</v>
      </c>
      <c r="S48" t="s">
        <v>56</v>
      </c>
      <c r="T48">
        <v>0.2</v>
      </c>
      <c r="U48">
        <v>19.63</v>
      </c>
      <c r="V48">
        <v>21.87</v>
      </c>
      <c r="W48">
        <v>18.13</v>
      </c>
      <c r="X48" t="s">
        <v>79</v>
      </c>
      <c r="Z48">
        <v>2560</v>
      </c>
      <c r="AA48" t="s">
        <v>46</v>
      </c>
      <c r="AB48" t="s">
        <v>47</v>
      </c>
      <c r="AC48" t="s">
        <v>48</v>
      </c>
      <c r="AF48" t="s">
        <v>49</v>
      </c>
      <c r="AG48" t="s">
        <v>50</v>
      </c>
      <c r="AM48">
        <v>20130730</v>
      </c>
      <c r="AN48">
        <v>20131019</v>
      </c>
      <c r="AO48">
        <v>20131113</v>
      </c>
      <c r="AP48" t="s">
        <v>51</v>
      </c>
    </row>
    <row r="49" spans="1:42" x14ac:dyDescent="0.25">
      <c r="A49" s="14" t="s">
        <v>96</v>
      </c>
      <c r="B49" s="21">
        <v>20130724</v>
      </c>
      <c r="C49" s="21">
        <v>820</v>
      </c>
      <c r="D49" s="16">
        <v>0.98099999999999998</v>
      </c>
      <c r="E49" s="16" t="s">
        <v>81</v>
      </c>
      <c r="F49" s="14" t="s">
        <v>59</v>
      </c>
      <c r="G49" s="15" t="s">
        <v>82</v>
      </c>
      <c r="H49" s="21">
        <v>1092</v>
      </c>
      <c r="I49" s="21">
        <v>2371</v>
      </c>
      <c r="J49" s="15">
        <v>2</v>
      </c>
      <c r="K49">
        <v>20132110095</v>
      </c>
      <c r="L49">
        <v>344633114311606</v>
      </c>
      <c r="M49" t="s">
        <v>40</v>
      </c>
      <c r="N49">
        <v>9</v>
      </c>
      <c r="O49" t="s">
        <v>62</v>
      </c>
      <c r="P49">
        <v>1</v>
      </c>
      <c r="S49" t="s">
        <v>56</v>
      </c>
      <c r="T49">
        <v>2</v>
      </c>
      <c r="U49">
        <v>18.72</v>
      </c>
      <c r="V49">
        <v>23.54</v>
      </c>
      <c r="W49">
        <v>16.46</v>
      </c>
      <c r="X49" t="s">
        <v>81</v>
      </c>
      <c r="Z49">
        <v>2560</v>
      </c>
      <c r="AA49" t="s">
        <v>46</v>
      </c>
      <c r="AB49" t="s">
        <v>47</v>
      </c>
      <c r="AC49" t="s">
        <v>48</v>
      </c>
      <c r="AF49" t="s">
        <v>49</v>
      </c>
      <c r="AG49" t="s">
        <v>50</v>
      </c>
      <c r="AM49">
        <v>20130730</v>
      </c>
      <c r="AN49">
        <v>20131019</v>
      </c>
      <c r="AO49">
        <v>20131113</v>
      </c>
      <c r="AP49" t="s">
        <v>51</v>
      </c>
    </row>
    <row r="50" spans="1:42" x14ac:dyDescent="0.25">
      <c r="A50" s="14" t="s">
        <v>96</v>
      </c>
      <c r="B50" s="21">
        <v>20130724</v>
      </c>
      <c r="C50" s="21">
        <v>820</v>
      </c>
      <c r="D50" s="16">
        <v>1.0589999999999999</v>
      </c>
      <c r="E50" s="16">
        <v>1.06</v>
      </c>
      <c r="F50" s="14" t="s">
        <v>59</v>
      </c>
      <c r="G50" s="15" t="s">
        <v>84</v>
      </c>
      <c r="H50" s="21">
        <v>1147</v>
      </c>
      <c r="I50" s="21">
        <v>3133</v>
      </c>
      <c r="J50" s="15">
        <v>0.05</v>
      </c>
      <c r="K50">
        <v>20132110095</v>
      </c>
      <c r="L50">
        <v>344633114311606</v>
      </c>
      <c r="M50" t="s">
        <v>40</v>
      </c>
      <c r="N50">
        <v>9</v>
      </c>
      <c r="O50" t="s">
        <v>58</v>
      </c>
      <c r="P50">
        <v>1</v>
      </c>
      <c r="S50" t="s">
        <v>56</v>
      </c>
      <c r="T50">
        <v>0.05</v>
      </c>
      <c r="U50">
        <v>19.52</v>
      </c>
      <c r="V50">
        <v>23</v>
      </c>
      <c r="W50">
        <v>17</v>
      </c>
      <c r="X50" t="s">
        <v>83</v>
      </c>
      <c r="Z50">
        <v>2560</v>
      </c>
      <c r="AA50" t="s">
        <v>46</v>
      </c>
      <c r="AB50" t="s">
        <v>47</v>
      </c>
      <c r="AC50" t="s">
        <v>48</v>
      </c>
      <c r="AF50" t="s">
        <v>49</v>
      </c>
      <c r="AG50" t="s">
        <v>50</v>
      </c>
      <c r="AM50">
        <v>20130730</v>
      </c>
      <c r="AN50">
        <v>20130906</v>
      </c>
      <c r="AO50">
        <v>20131113</v>
      </c>
      <c r="AP50" t="s">
        <v>51</v>
      </c>
    </row>
    <row r="51" spans="1:42" x14ac:dyDescent="0.25">
      <c r="A51" s="14" t="s">
        <v>96</v>
      </c>
      <c r="B51" s="21">
        <v>20130724</v>
      </c>
      <c r="C51" s="21">
        <v>820</v>
      </c>
      <c r="D51" s="16">
        <v>158.30000000000001</v>
      </c>
      <c r="E51" s="16">
        <v>158</v>
      </c>
      <c r="F51" s="14" t="s">
        <v>43</v>
      </c>
      <c r="G51" s="15" t="s">
        <v>87</v>
      </c>
      <c r="H51" s="21">
        <v>29801</v>
      </c>
      <c r="I51" s="21">
        <v>2109</v>
      </c>
      <c r="J51" s="15">
        <v>4.5999999999999996</v>
      </c>
      <c r="K51">
        <v>20132110095</v>
      </c>
      <c r="L51">
        <v>344633114311606</v>
      </c>
      <c r="M51" t="s">
        <v>40</v>
      </c>
      <c r="N51">
        <v>9</v>
      </c>
      <c r="O51" t="s">
        <v>85</v>
      </c>
      <c r="P51">
        <v>1</v>
      </c>
      <c r="R51" t="s">
        <v>86</v>
      </c>
      <c r="S51" t="s">
        <v>56</v>
      </c>
      <c r="T51">
        <v>4.5999999999999996</v>
      </c>
      <c r="Z51">
        <v>2558</v>
      </c>
      <c r="AA51" t="s">
        <v>46</v>
      </c>
      <c r="AB51" t="s">
        <v>47</v>
      </c>
      <c r="AC51" t="s">
        <v>48</v>
      </c>
      <c r="AF51" t="s">
        <v>49</v>
      </c>
      <c r="AG51" t="s">
        <v>50</v>
      </c>
      <c r="AM51">
        <v>20130730</v>
      </c>
      <c r="AN51">
        <v>20130814</v>
      </c>
      <c r="AO51">
        <v>20131113</v>
      </c>
      <c r="AP51" t="s">
        <v>51</v>
      </c>
    </row>
    <row r="52" spans="1:42" x14ac:dyDescent="0.25">
      <c r="A52" s="14" t="s">
        <v>96</v>
      </c>
      <c r="B52" s="21">
        <v>20130724</v>
      </c>
      <c r="C52" s="21">
        <v>820</v>
      </c>
      <c r="D52" s="16">
        <v>1234</v>
      </c>
      <c r="E52" s="16">
        <v>1230</v>
      </c>
      <c r="F52" s="14" t="s">
        <v>89</v>
      </c>
      <c r="G52" s="15" t="s">
        <v>90</v>
      </c>
      <c r="H52" s="21">
        <v>90095</v>
      </c>
      <c r="I52" s="21">
        <v>69</v>
      </c>
      <c r="J52" s="15">
        <v>5</v>
      </c>
      <c r="K52">
        <v>20132110095</v>
      </c>
      <c r="L52">
        <v>344633114311606</v>
      </c>
      <c r="M52" t="s">
        <v>40</v>
      </c>
      <c r="N52">
        <v>9</v>
      </c>
      <c r="O52" t="s">
        <v>88</v>
      </c>
      <c r="P52">
        <v>1</v>
      </c>
      <c r="S52" t="s">
        <v>44</v>
      </c>
      <c r="T52">
        <v>5</v>
      </c>
      <c r="Z52">
        <v>2560</v>
      </c>
      <c r="AA52" t="s">
        <v>46</v>
      </c>
      <c r="AB52" t="s">
        <v>47</v>
      </c>
      <c r="AC52" t="s">
        <v>48</v>
      </c>
      <c r="AF52" t="s">
        <v>49</v>
      </c>
      <c r="AG52" t="s">
        <v>50</v>
      </c>
      <c r="AM52">
        <v>20130730</v>
      </c>
      <c r="AN52">
        <v>20130731</v>
      </c>
      <c r="AO52">
        <v>20131113</v>
      </c>
      <c r="AP52" t="s">
        <v>51</v>
      </c>
    </row>
    <row r="53" spans="1:42" ht="4.5" customHeight="1" x14ac:dyDescent="0.25">
      <c r="C53" s="21"/>
    </row>
    <row r="54" spans="1:42" x14ac:dyDescent="0.25">
      <c r="A54" s="14" t="s">
        <v>97</v>
      </c>
      <c r="B54" s="21">
        <v>20130723</v>
      </c>
      <c r="C54" s="21">
        <v>840</v>
      </c>
      <c r="D54" s="16">
        <v>41</v>
      </c>
      <c r="E54" s="16">
        <v>41</v>
      </c>
      <c r="F54" s="14" t="s">
        <v>43</v>
      </c>
      <c r="G54" s="15" t="s">
        <v>45</v>
      </c>
      <c r="H54" s="21">
        <v>530</v>
      </c>
      <c r="I54" s="21">
        <v>169</v>
      </c>
      <c r="J54" s="15">
        <v>15</v>
      </c>
      <c r="K54">
        <v>20132110096</v>
      </c>
      <c r="L54">
        <v>344430114292208</v>
      </c>
      <c r="M54" t="s">
        <v>40</v>
      </c>
      <c r="N54">
        <v>9</v>
      </c>
      <c r="O54" t="s">
        <v>41</v>
      </c>
      <c r="P54">
        <v>1</v>
      </c>
      <c r="S54" t="s">
        <v>44</v>
      </c>
      <c r="T54">
        <v>15</v>
      </c>
      <c r="Z54">
        <v>2558</v>
      </c>
      <c r="AA54" t="s">
        <v>46</v>
      </c>
      <c r="AB54" t="s">
        <v>47</v>
      </c>
      <c r="AC54" t="s">
        <v>48</v>
      </c>
      <c r="AF54" t="s">
        <v>49</v>
      </c>
      <c r="AG54" t="s">
        <v>50</v>
      </c>
      <c r="AM54">
        <v>20130730</v>
      </c>
      <c r="AN54">
        <v>20130806</v>
      </c>
      <c r="AO54">
        <v>20131113</v>
      </c>
      <c r="AP54" t="s">
        <v>51</v>
      </c>
    </row>
    <row r="55" spans="1:42" x14ac:dyDescent="0.25">
      <c r="A55" s="14" t="s">
        <v>97</v>
      </c>
      <c r="B55" s="21">
        <v>20130723</v>
      </c>
      <c r="C55" s="21">
        <v>840</v>
      </c>
      <c r="D55" s="16">
        <v>13</v>
      </c>
      <c r="E55" s="16">
        <v>13</v>
      </c>
      <c r="F55" s="14" t="s">
        <v>43</v>
      </c>
      <c r="G55" s="15" t="s">
        <v>53</v>
      </c>
      <c r="H55" s="21">
        <v>535</v>
      </c>
      <c r="I55" s="21">
        <v>49</v>
      </c>
      <c r="J55" s="15">
        <v>10</v>
      </c>
      <c r="K55">
        <v>20132110096</v>
      </c>
      <c r="L55">
        <v>344430114292208</v>
      </c>
      <c r="M55" t="s">
        <v>40</v>
      </c>
      <c r="N55">
        <v>9</v>
      </c>
      <c r="O55" t="s">
        <v>52</v>
      </c>
      <c r="P55">
        <v>1</v>
      </c>
      <c r="S55" t="s">
        <v>44</v>
      </c>
      <c r="T55">
        <v>10</v>
      </c>
      <c r="Z55">
        <v>2558</v>
      </c>
      <c r="AA55" t="s">
        <v>46</v>
      </c>
      <c r="AB55" t="s">
        <v>47</v>
      </c>
      <c r="AC55" t="s">
        <v>48</v>
      </c>
      <c r="AF55" t="s">
        <v>49</v>
      </c>
      <c r="AG55" t="s">
        <v>50</v>
      </c>
      <c r="AM55">
        <v>20130730</v>
      </c>
      <c r="AN55">
        <v>20130806</v>
      </c>
      <c r="AO55">
        <v>20131113</v>
      </c>
      <c r="AP55" t="s">
        <v>51</v>
      </c>
    </row>
    <row r="56" spans="1:42" x14ac:dyDescent="0.25">
      <c r="A56" s="14" t="s">
        <v>97</v>
      </c>
      <c r="B56" s="21">
        <v>20130723</v>
      </c>
      <c r="C56" s="21">
        <v>840</v>
      </c>
      <c r="D56" s="16">
        <v>0.80800000000000005</v>
      </c>
      <c r="E56" s="16">
        <v>0.80800000000000005</v>
      </c>
      <c r="F56" s="14" t="s">
        <v>43</v>
      </c>
      <c r="G56" s="15" t="s">
        <v>57</v>
      </c>
      <c r="H56" s="21">
        <v>950</v>
      </c>
      <c r="I56" s="21">
        <v>651</v>
      </c>
      <c r="J56" s="15">
        <v>0.01</v>
      </c>
      <c r="K56">
        <v>20132110096</v>
      </c>
      <c r="L56">
        <v>344430114292208</v>
      </c>
      <c r="M56" t="s">
        <v>40</v>
      </c>
      <c r="N56">
        <v>9</v>
      </c>
      <c r="O56" t="s">
        <v>54</v>
      </c>
      <c r="P56">
        <v>10</v>
      </c>
      <c r="R56" t="s">
        <v>55</v>
      </c>
      <c r="S56" t="s">
        <v>56</v>
      </c>
      <c r="T56">
        <v>0.01</v>
      </c>
      <c r="Z56">
        <v>2560</v>
      </c>
      <c r="AA56" t="s">
        <v>46</v>
      </c>
      <c r="AB56" t="s">
        <v>47</v>
      </c>
      <c r="AC56" t="s">
        <v>48</v>
      </c>
      <c r="AF56" t="s">
        <v>49</v>
      </c>
      <c r="AG56" t="s">
        <v>50</v>
      </c>
      <c r="AM56">
        <v>20130730</v>
      </c>
      <c r="AN56">
        <v>20131105</v>
      </c>
      <c r="AO56">
        <v>20131113</v>
      </c>
      <c r="AP56" t="s">
        <v>51</v>
      </c>
    </row>
    <row r="57" spans="1:42" x14ac:dyDescent="0.25">
      <c r="A57" s="14" t="s">
        <v>97</v>
      </c>
      <c r="B57" s="21">
        <v>20130723</v>
      </c>
      <c r="C57" s="21">
        <v>840</v>
      </c>
      <c r="D57" s="16">
        <v>4.54</v>
      </c>
      <c r="E57" s="16">
        <v>4.54</v>
      </c>
      <c r="F57" s="14" t="s">
        <v>59</v>
      </c>
      <c r="G57" s="15" t="s">
        <v>61</v>
      </c>
      <c r="H57" s="21">
        <v>1002</v>
      </c>
      <c r="I57" s="21">
        <v>3123</v>
      </c>
      <c r="J57" s="15">
        <v>0.28000000000000003</v>
      </c>
      <c r="K57">
        <v>20132110096</v>
      </c>
      <c r="L57">
        <v>344430114292208</v>
      </c>
      <c r="M57" t="s">
        <v>40</v>
      </c>
      <c r="N57">
        <v>9</v>
      </c>
      <c r="O57" t="s">
        <v>58</v>
      </c>
      <c r="P57">
        <v>1</v>
      </c>
      <c r="S57" t="s">
        <v>56</v>
      </c>
      <c r="T57">
        <v>0.28000000000000003</v>
      </c>
      <c r="U57">
        <v>21.07</v>
      </c>
      <c r="V57">
        <v>22.11</v>
      </c>
      <c r="W57">
        <v>17.89</v>
      </c>
      <c r="X57" t="s">
        <v>60</v>
      </c>
      <c r="Z57">
        <v>2560</v>
      </c>
      <c r="AA57" t="s">
        <v>46</v>
      </c>
      <c r="AB57" t="s">
        <v>47</v>
      </c>
      <c r="AC57" t="s">
        <v>48</v>
      </c>
      <c r="AF57" t="s">
        <v>49</v>
      </c>
      <c r="AG57" t="s">
        <v>50</v>
      </c>
      <c r="AM57">
        <v>20130730</v>
      </c>
      <c r="AN57">
        <v>20130906</v>
      </c>
      <c r="AO57">
        <v>20131113</v>
      </c>
      <c r="AP57" t="s">
        <v>51</v>
      </c>
    </row>
    <row r="58" spans="1:42" x14ac:dyDescent="0.25">
      <c r="A58" s="14" t="s">
        <v>97</v>
      </c>
      <c r="B58" s="21">
        <v>20130723</v>
      </c>
      <c r="C58" s="21">
        <v>840</v>
      </c>
      <c r="D58" s="16">
        <v>297.89999999999998</v>
      </c>
      <c r="E58" s="16">
        <v>298</v>
      </c>
      <c r="F58" s="14" t="s">
        <v>59</v>
      </c>
      <c r="G58" s="15" t="s">
        <v>64</v>
      </c>
      <c r="H58" s="21">
        <v>1022</v>
      </c>
      <c r="I58" s="21">
        <v>2354</v>
      </c>
      <c r="J58" s="15">
        <v>2.4</v>
      </c>
      <c r="K58">
        <v>20132110096</v>
      </c>
      <c r="L58">
        <v>344430114292208</v>
      </c>
      <c r="M58" t="s">
        <v>40</v>
      </c>
      <c r="N58">
        <v>9</v>
      </c>
      <c r="O58" t="s">
        <v>62</v>
      </c>
      <c r="P58">
        <v>1</v>
      </c>
      <c r="S58" t="s">
        <v>56</v>
      </c>
      <c r="T58">
        <v>2.4</v>
      </c>
      <c r="U58">
        <v>19.7</v>
      </c>
      <c r="V58">
        <v>24.27</v>
      </c>
      <c r="W58">
        <v>15.73</v>
      </c>
      <c r="X58" t="s">
        <v>63</v>
      </c>
      <c r="Z58">
        <v>2560</v>
      </c>
      <c r="AA58" t="s">
        <v>46</v>
      </c>
      <c r="AB58" t="s">
        <v>47</v>
      </c>
      <c r="AC58" t="s">
        <v>48</v>
      </c>
      <c r="AF58" t="s">
        <v>49</v>
      </c>
      <c r="AG58" t="s">
        <v>50</v>
      </c>
      <c r="AM58">
        <v>20130730</v>
      </c>
      <c r="AN58">
        <v>20131019</v>
      </c>
      <c r="AO58">
        <v>20131113</v>
      </c>
      <c r="AP58" t="s">
        <v>51</v>
      </c>
    </row>
    <row r="59" spans="1:42" x14ac:dyDescent="0.25">
      <c r="A59" s="14" t="s">
        <v>97</v>
      </c>
      <c r="B59" s="21">
        <v>20130723</v>
      </c>
      <c r="C59" s="21">
        <v>840</v>
      </c>
      <c r="D59" s="16">
        <v>2.5000000000000001E-2</v>
      </c>
      <c r="E59" s="16">
        <v>2.5000000000000001E-2</v>
      </c>
      <c r="F59" s="14" t="s">
        <v>59</v>
      </c>
      <c r="G59" s="15" t="s">
        <v>68</v>
      </c>
      <c r="H59" s="21">
        <v>1027</v>
      </c>
      <c r="I59" s="21">
        <v>2376</v>
      </c>
      <c r="J59" s="15">
        <v>1.6E-2</v>
      </c>
      <c r="K59">
        <v>20132110096</v>
      </c>
      <c r="L59">
        <v>344430114292208</v>
      </c>
      <c r="M59" t="s">
        <v>40</v>
      </c>
      <c r="N59">
        <v>9</v>
      </c>
      <c r="O59" t="s">
        <v>65</v>
      </c>
      <c r="P59">
        <v>1</v>
      </c>
      <c r="R59" t="s">
        <v>66</v>
      </c>
      <c r="S59" t="s">
        <v>56</v>
      </c>
      <c r="T59">
        <v>1.6E-2</v>
      </c>
      <c r="U59">
        <v>19.75</v>
      </c>
      <c r="V59">
        <v>21.6</v>
      </c>
      <c r="W59">
        <v>18.399999999999999</v>
      </c>
      <c r="X59" t="s">
        <v>67</v>
      </c>
      <c r="Z59">
        <v>2560</v>
      </c>
      <c r="AA59" t="s">
        <v>46</v>
      </c>
      <c r="AB59" t="s">
        <v>47</v>
      </c>
      <c r="AC59" t="s">
        <v>48</v>
      </c>
      <c r="AF59" t="s">
        <v>49</v>
      </c>
      <c r="AG59" t="s">
        <v>50</v>
      </c>
      <c r="AM59">
        <v>20130730</v>
      </c>
      <c r="AN59">
        <v>20130906</v>
      </c>
      <c r="AO59">
        <v>20131113</v>
      </c>
      <c r="AP59" t="s">
        <v>51</v>
      </c>
    </row>
    <row r="60" spans="1:42" x14ac:dyDescent="0.25">
      <c r="A60" s="14" t="s">
        <v>97</v>
      </c>
      <c r="B60" s="21">
        <v>20130723</v>
      </c>
      <c r="C60" s="21">
        <v>840</v>
      </c>
      <c r="D60" s="16">
        <v>0.43140000000000001</v>
      </c>
      <c r="E60" s="16">
        <v>0.43099999999999999</v>
      </c>
      <c r="F60" s="14" t="s">
        <v>59</v>
      </c>
      <c r="G60" s="15" t="s">
        <v>70</v>
      </c>
      <c r="H60" s="21">
        <v>1034</v>
      </c>
      <c r="I60" s="21">
        <v>3127</v>
      </c>
      <c r="J60" s="15">
        <v>0.3</v>
      </c>
      <c r="K60">
        <v>20132110096</v>
      </c>
      <c r="L60">
        <v>344430114292208</v>
      </c>
      <c r="M60" t="s">
        <v>40</v>
      </c>
      <c r="N60">
        <v>9</v>
      </c>
      <c r="O60" t="s">
        <v>58</v>
      </c>
      <c r="P60">
        <v>1</v>
      </c>
      <c r="R60" t="s">
        <v>66</v>
      </c>
      <c r="S60" t="s">
        <v>56</v>
      </c>
      <c r="T60">
        <v>0.3</v>
      </c>
      <c r="U60">
        <v>21.31</v>
      </c>
      <c r="V60">
        <v>21.96</v>
      </c>
      <c r="W60">
        <v>18.04</v>
      </c>
      <c r="X60" t="s">
        <v>69</v>
      </c>
      <c r="Z60" t="s">
        <v>71</v>
      </c>
      <c r="AA60" t="s">
        <v>46</v>
      </c>
      <c r="AB60" t="s">
        <v>47</v>
      </c>
      <c r="AC60" t="s">
        <v>48</v>
      </c>
      <c r="AF60" t="s">
        <v>49</v>
      </c>
      <c r="AG60" t="s">
        <v>50</v>
      </c>
      <c r="AM60">
        <v>20130730</v>
      </c>
      <c r="AN60">
        <v>20130906</v>
      </c>
      <c r="AO60">
        <v>20131113</v>
      </c>
      <c r="AP60" t="s">
        <v>51</v>
      </c>
    </row>
    <row r="61" spans="1:42" x14ac:dyDescent="0.25">
      <c r="A61" s="14" t="s">
        <v>97</v>
      </c>
      <c r="B61" s="21">
        <v>20130723</v>
      </c>
      <c r="C61" s="21">
        <v>840</v>
      </c>
      <c r="D61" s="16">
        <v>0.60029999999999994</v>
      </c>
      <c r="E61" s="16" t="s">
        <v>72</v>
      </c>
      <c r="F61" s="14" t="s">
        <v>59</v>
      </c>
      <c r="G61" s="15" t="s">
        <v>73</v>
      </c>
      <c r="H61" s="21">
        <v>1042</v>
      </c>
      <c r="I61" s="21">
        <v>3129</v>
      </c>
      <c r="J61" s="15">
        <v>0.7</v>
      </c>
      <c r="K61">
        <v>20132110096</v>
      </c>
      <c r="L61">
        <v>344430114292208</v>
      </c>
      <c r="M61" t="s">
        <v>40</v>
      </c>
      <c r="N61">
        <v>9</v>
      </c>
      <c r="O61" t="s">
        <v>58</v>
      </c>
      <c r="P61">
        <v>1</v>
      </c>
      <c r="S61" t="s">
        <v>56</v>
      </c>
      <c r="T61">
        <v>0.7</v>
      </c>
      <c r="U61">
        <v>18.850000000000001</v>
      </c>
      <c r="V61">
        <v>23</v>
      </c>
      <c r="W61">
        <v>17</v>
      </c>
      <c r="X61" t="s">
        <v>72</v>
      </c>
      <c r="Z61">
        <v>2560</v>
      </c>
      <c r="AA61" t="s">
        <v>46</v>
      </c>
      <c r="AB61" t="s">
        <v>47</v>
      </c>
      <c r="AC61" t="s">
        <v>48</v>
      </c>
      <c r="AF61" t="s">
        <v>49</v>
      </c>
      <c r="AG61" t="s">
        <v>50</v>
      </c>
      <c r="AM61">
        <v>20130730</v>
      </c>
      <c r="AN61">
        <v>20130906</v>
      </c>
      <c r="AO61">
        <v>20131113</v>
      </c>
      <c r="AP61" t="s">
        <v>51</v>
      </c>
    </row>
    <row r="62" spans="1:42" x14ac:dyDescent="0.25">
      <c r="A62" s="14" t="s">
        <v>97</v>
      </c>
      <c r="B62" s="21">
        <v>20130723</v>
      </c>
      <c r="C62" s="21">
        <v>840</v>
      </c>
      <c r="D62" s="16">
        <v>310.8</v>
      </c>
      <c r="E62" s="16">
        <v>311</v>
      </c>
      <c r="F62" s="14" t="s">
        <v>59</v>
      </c>
      <c r="G62" s="15" t="s">
        <v>75</v>
      </c>
      <c r="H62" s="21">
        <v>1045</v>
      </c>
      <c r="I62" s="21">
        <v>2359</v>
      </c>
      <c r="J62" s="15">
        <v>4.5999999999999996</v>
      </c>
      <c r="K62">
        <v>20132110096</v>
      </c>
      <c r="L62">
        <v>344430114292208</v>
      </c>
      <c r="M62" t="s">
        <v>40</v>
      </c>
      <c r="N62">
        <v>9</v>
      </c>
      <c r="O62" t="s">
        <v>62</v>
      </c>
      <c r="P62">
        <v>1</v>
      </c>
      <c r="S62" t="s">
        <v>56</v>
      </c>
      <c r="T62">
        <v>4.5999999999999996</v>
      </c>
      <c r="U62">
        <v>21.58</v>
      </c>
      <c r="V62">
        <v>23.79</v>
      </c>
      <c r="W62">
        <v>16.21</v>
      </c>
      <c r="X62" t="s">
        <v>74</v>
      </c>
      <c r="Z62">
        <v>2560</v>
      </c>
      <c r="AA62" t="s">
        <v>46</v>
      </c>
      <c r="AB62" t="s">
        <v>47</v>
      </c>
      <c r="AC62" t="s">
        <v>48</v>
      </c>
      <c r="AF62" t="s">
        <v>49</v>
      </c>
      <c r="AG62" t="s">
        <v>50</v>
      </c>
      <c r="AM62">
        <v>20130730</v>
      </c>
      <c r="AN62">
        <v>20131019</v>
      </c>
      <c r="AO62">
        <v>20131113</v>
      </c>
      <c r="AP62" t="s">
        <v>51</v>
      </c>
    </row>
    <row r="63" spans="1:42" x14ac:dyDescent="0.25">
      <c r="A63" s="14" t="s">
        <v>97</v>
      </c>
      <c r="B63" s="21">
        <v>20130723</v>
      </c>
      <c r="C63" s="21">
        <v>840</v>
      </c>
      <c r="D63" s="16">
        <v>1.0349999999999999</v>
      </c>
      <c r="E63" s="16">
        <v>1.04</v>
      </c>
      <c r="F63" s="14" t="s">
        <v>59</v>
      </c>
      <c r="G63" s="15" t="s">
        <v>78</v>
      </c>
      <c r="H63" s="21">
        <v>1051</v>
      </c>
      <c r="I63" s="21">
        <v>2380</v>
      </c>
      <c r="J63" s="15">
        <v>0.04</v>
      </c>
      <c r="K63">
        <v>20132110096</v>
      </c>
      <c r="L63">
        <v>344430114292208</v>
      </c>
      <c r="M63" t="s">
        <v>40</v>
      </c>
      <c r="N63">
        <v>9</v>
      </c>
      <c r="O63" t="s">
        <v>76</v>
      </c>
      <c r="P63">
        <v>1</v>
      </c>
      <c r="S63" t="s">
        <v>56</v>
      </c>
      <c r="T63">
        <v>0.04</v>
      </c>
      <c r="X63" t="s">
        <v>77</v>
      </c>
      <c r="Z63">
        <v>2560</v>
      </c>
      <c r="AA63" t="s">
        <v>46</v>
      </c>
      <c r="AB63" t="s">
        <v>47</v>
      </c>
      <c r="AC63" t="s">
        <v>48</v>
      </c>
      <c r="AF63" t="s">
        <v>49</v>
      </c>
      <c r="AG63" t="s">
        <v>50</v>
      </c>
      <c r="AM63">
        <v>20130730</v>
      </c>
      <c r="AN63">
        <v>20131106</v>
      </c>
      <c r="AO63">
        <v>20131113</v>
      </c>
      <c r="AP63" t="s">
        <v>51</v>
      </c>
    </row>
    <row r="64" spans="1:42" x14ac:dyDescent="0.25">
      <c r="A64" s="14" t="s">
        <v>97</v>
      </c>
      <c r="B64" s="21">
        <v>20130723</v>
      </c>
      <c r="C64" s="21">
        <v>840</v>
      </c>
      <c r="D64" s="16">
        <v>69.650000000000006</v>
      </c>
      <c r="E64" s="16">
        <v>69.7</v>
      </c>
      <c r="F64" s="14" t="s">
        <v>59</v>
      </c>
      <c r="G64" s="15" t="s">
        <v>80</v>
      </c>
      <c r="H64" s="21">
        <v>1055</v>
      </c>
      <c r="I64" s="21">
        <v>2363</v>
      </c>
      <c r="J64" s="15">
        <v>0.2</v>
      </c>
      <c r="K64">
        <v>20132110096</v>
      </c>
      <c r="L64">
        <v>344430114292208</v>
      </c>
      <c r="M64" t="s">
        <v>40</v>
      </c>
      <c r="N64">
        <v>9</v>
      </c>
      <c r="O64" t="s">
        <v>62</v>
      </c>
      <c r="P64">
        <v>1</v>
      </c>
      <c r="S64" t="s">
        <v>56</v>
      </c>
      <c r="T64">
        <v>0.2</v>
      </c>
      <c r="U64">
        <v>19.63</v>
      </c>
      <c r="V64">
        <v>21.87</v>
      </c>
      <c r="W64">
        <v>18.13</v>
      </c>
      <c r="X64" t="s">
        <v>79</v>
      </c>
      <c r="Z64">
        <v>2560</v>
      </c>
      <c r="AA64" t="s">
        <v>46</v>
      </c>
      <c r="AB64" t="s">
        <v>47</v>
      </c>
      <c r="AC64" t="s">
        <v>48</v>
      </c>
      <c r="AF64" t="s">
        <v>49</v>
      </c>
      <c r="AG64" t="s">
        <v>50</v>
      </c>
      <c r="AM64">
        <v>20130730</v>
      </c>
      <c r="AN64">
        <v>20131019</v>
      </c>
      <c r="AO64">
        <v>20131113</v>
      </c>
      <c r="AP64" t="s">
        <v>51</v>
      </c>
    </row>
    <row r="65" spans="1:42" x14ac:dyDescent="0.25">
      <c r="A65" s="14" t="s">
        <v>97</v>
      </c>
      <c r="B65" s="21">
        <v>20130723</v>
      </c>
      <c r="C65" s="21">
        <v>840</v>
      </c>
      <c r="D65" s="16">
        <v>1.8220000000000001</v>
      </c>
      <c r="E65" s="16" t="s">
        <v>81</v>
      </c>
      <c r="F65" s="14" t="s">
        <v>59</v>
      </c>
      <c r="G65" s="15" t="s">
        <v>82</v>
      </c>
      <c r="H65" s="21">
        <v>1092</v>
      </c>
      <c r="I65" s="21">
        <v>2371</v>
      </c>
      <c r="J65" s="15">
        <v>2</v>
      </c>
      <c r="K65">
        <v>20132110096</v>
      </c>
      <c r="L65">
        <v>344430114292208</v>
      </c>
      <c r="M65" t="s">
        <v>40</v>
      </c>
      <c r="N65">
        <v>9</v>
      </c>
      <c r="O65" t="s">
        <v>62</v>
      </c>
      <c r="P65">
        <v>1</v>
      </c>
      <c r="S65" t="s">
        <v>56</v>
      </c>
      <c r="T65">
        <v>2</v>
      </c>
      <c r="U65">
        <v>18.72</v>
      </c>
      <c r="V65">
        <v>23.54</v>
      </c>
      <c r="W65">
        <v>16.46</v>
      </c>
      <c r="X65" t="s">
        <v>81</v>
      </c>
      <c r="Z65">
        <v>2560</v>
      </c>
      <c r="AA65" t="s">
        <v>46</v>
      </c>
      <c r="AB65" t="s">
        <v>47</v>
      </c>
      <c r="AC65" t="s">
        <v>48</v>
      </c>
      <c r="AF65" t="s">
        <v>49</v>
      </c>
      <c r="AG65" t="s">
        <v>50</v>
      </c>
      <c r="AM65">
        <v>20130730</v>
      </c>
      <c r="AN65">
        <v>20131019</v>
      </c>
      <c r="AO65">
        <v>20131113</v>
      </c>
      <c r="AP65" t="s">
        <v>51</v>
      </c>
    </row>
    <row r="66" spans="1:42" x14ac:dyDescent="0.25">
      <c r="A66" s="14" t="s">
        <v>97</v>
      </c>
      <c r="B66" s="21">
        <v>20130723</v>
      </c>
      <c r="C66" s="21">
        <v>840</v>
      </c>
      <c r="D66" s="16">
        <v>0.63190000000000002</v>
      </c>
      <c r="E66" s="16">
        <v>0.63200000000000001</v>
      </c>
      <c r="F66" s="14" t="s">
        <v>59</v>
      </c>
      <c r="G66" s="15" t="s">
        <v>84</v>
      </c>
      <c r="H66" s="21">
        <v>1147</v>
      </c>
      <c r="I66" s="21">
        <v>3133</v>
      </c>
      <c r="J66" s="15">
        <v>0.05</v>
      </c>
      <c r="K66">
        <v>20132110096</v>
      </c>
      <c r="L66">
        <v>344430114292208</v>
      </c>
      <c r="M66" t="s">
        <v>40</v>
      </c>
      <c r="N66">
        <v>9</v>
      </c>
      <c r="O66" t="s">
        <v>58</v>
      </c>
      <c r="P66">
        <v>1</v>
      </c>
      <c r="S66" t="s">
        <v>56</v>
      </c>
      <c r="T66">
        <v>0.05</v>
      </c>
      <c r="U66">
        <v>19.52</v>
      </c>
      <c r="V66">
        <v>23</v>
      </c>
      <c r="W66">
        <v>17</v>
      </c>
      <c r="X66" t="s">
        <v>83</v>
      </c>
      <c r="Z66">
        <v>2560</v>
      </c>
      <c r="AA66" t="s">
        <v>46</v>
      </c>
      <c r="AB66" t="s">
        <v>47</v>
      </c>
      <c r="AC66" t="s">
        <v>48</v>
      </c>
      <c r="AF66" t="s">
        <v>49</v>
      </c>
      <c r="AG66" t="s">
        <v>50</v>
      </c>
      <c r="AM66">
        <v>20130730</v>
      </c>
      <c r="AN66">
        <v>20130906</v>
      </c>
      <c r="AO66">
        <v>20131113</v>
      </c>
      <c r="AP66" t="s">
        <v>51</v>
      </c>
    </row>
    <row r="67" spans="1:42" x14ac:dyDescent="0.25">
      <c r="A67" s="14" t="s">
        <v>97</v>
      </c>
      <c r="B67" s="21">
        <v>20130723</v>
      </c>
      <c r="C67" s="21">
        <v>840</v>
      </c>
      <c r="D67" s="16">
        <v>156.30000000000001</v>
      </c>
      <c r="E67" s="16">
        <v>156</v>
      </c>
      <c r="F67" s="14" t="s">
        <v>43</v>
      </c>
      <c r="G67" s="15" t="s">
        <v>87</v>
      </c>
      <c r="H67" s="21">
        <v>29801</v>
      </c>
      <c r="I67" s="21">
        <v>2109</v>
      </c>
      <c r="J67" s="15">
        <v>4.5999999999999996</v>
      </c>
      <c r="K67">
        <v>20132110096</v>
      </c>
      <c r="L67">
        <v>344430114292208</v>
      </c>
      <c r="M67" t="s">
        <v>40</v>
      </c>
      <c r="N67">
        <v>9</v>
      </c>
      <c r="O67" t="s">
        <v>85</v>
      </c>
      <c r="P67">
        <v>1</v>
      </c>
      <c r="R67" t="s">
        <v>86</v>
      </c>
      <c r="S67" t="s">
        <v>56</v>
      </c>
      <c r="T67">
        <v>4.5999999999999996</v>
      </c>
      <c r="Z67">
        <v>2558</v>
      </c>
      <c r="AA67" t="s">
        <v>46</v>
      </c>
      <c r="AB67" t="s">
        <v>47</v>
      </c>
      <c r="AC67" t="s">
        <v>48</v>
      </c>
      <c r="AF67" t="s">
        <v>49</v>
      </c>
      <c r="AG67" t="s">
        <v>50</v>
      </c>
      <c r="AM67">
        <v>20130730</v>
      </c>
      <c r="AN67">
        <v>20130814</v>
      </c>
      <c r="AO67">
        <v>20131113</v>
      </c>
      <c r="AP67" t="s">
        <v>51</v>
      </c>
    </row>
    <row r="68" spans="1:42" x14ac:dyDescent="0.25">
      <c r="A68" s="14" t="s">
        <v>97</v>
      </c>
      <c r="B68" s="21">
        <v>20130723</v>
      </c>
      <c r="C68" s="21">
        <v>840</v>
      </c>
      <c r="D68" s="16">
        <v>1974</v>
      </c>
      <c r="E68" s="16">
        <v>1970</v>
      </c>
      <c r="F68" s="14" t="s">
        <v>89</v>
      </c>
      <c r="G68" s="15" t="s">
        <v>90</v>
      </c>
      <c r="H68" s="21">
        <v>90095</v>
      </c>
      <c r="I68" s="21">
        <v>69</v>
      </c>
      <c r="J68" s="15">
        <v>5</v>
      </c>
      <c r="K68">
        <v>20132110096</v>
      </c>
      <c r="L68">
        <v>344430114292208</v>
      </c>
      <c r="M68" t="s">
        <v>40</v>
      </c>
      <c r="N68">
        <v>9</v>
      </c>
      <c r="O68" t="s">
        <v>88</v>
      </c>
      <c r="P68">
        <v>1</v>
      </c>
      <c r="S68" t="s">
        <v>44</v>
      </c>
      <c r="T68">
        <v>5</v>
      </c>
      <c r="Z68">
        <v>2560</v>
      </c>
      <c r="AA68" t="s">
        <v>46</v>
      </c>
      <c r="AB68" t="s">
        <v>47</v>
      </c>
      <c r="AC68" t="s">
        <v>48</v>
      </c>
      <c r="AF68" t="s">
        <v>49</v>
      </c>
      <c r="AG68" t="s">
        <v>50</v>
      </c>
      <c r="AM68">
        <v>20130730</v>
      </c>
      <c r="AN68">
        <v>20130731</v>
      </c>
      <c r="AO68">
        <v>20131113</v>
      </c>
      <c r="AP68" t="s">
        <v>51</v>
      </c>
    </row>
  </sheetData>
  <mergeCells count="6">
    <mergeCell ref="I3:I4"/>
    <mergeCell ref="B3:C3"/>
    <mergeCell ref="H2:H4"/>
    <mergeCell ref="A3:A4"/>
    <mergeCell ref="E3:E4"/>
    <mergeCell ref="F3:F4"/>
  </mergeCells>
  <pageMargins left="0.8" right="0.55000000000000004" top="0.75" bottom="0.75" header="0.3" footer="0.3"/>
  <pageSetup orientation="portrait" r:id="rId1"/>
  <headerFooter>
    <oddFooter>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C7" workbookViewId="0">
      <selection activeCell="A37" sqref="A37"/>
    </sheetView>
  </sheetViews>
  <sheetFormatPr defaultRowHeight="15" x14ac:dyDescent="0.25"/>
  <cols>
    <col min="2" max="2" width="18.42578125" customWidth="1"/>
    <col min="3" max="3" width="27.42578125" customWidth="1"/>
    <col min="4" max="4" width="35.140625" customWidth="1"/>
    <col min="7" max="7" width="34" customWidth="1"/>
    <col min="8" max="8" width="30.28515625" customWidth="1"/>
    <col min="10" max="10" width="10.85546875" customWidth="1"/>
    <col min="11" max="11" width="10.7109375" customWidth="1"/>
  </cols>
  <sheetData>
    <row r="1" spans="1:8" ht="15.75" thickBot="1" x14ac:dyDescent="0.3">
      <c r="A1" t="s">
        <v>92</v>
      </c>
      <c r="H1" t="s">
        <v>98</v>
      </c>
    </row>
    <row r="2" spans="1:8" x14ac:dyDescent="0.25">
      <c r="F2" s="2" t="s">
        <v>94</v>
      </c>
      <c r="G2" s="1">
        <v>166</v>
      </c>
      <c r="H2">
        <f>AVERAGE(G2:G5)</f>
        <v>158</v>
      </c>
    </row>
    <row r="3" spans="1:8" x14ac:dyDescent="0.25">
      <c r="A3" t="s">
        <v>93</v>
      </c>
      <c r="F3" s="3" t="s">
        <v>95</v>
      </c>
      <c r="G3" s="1">
        <v>152</v>
      </c>
    </row>
    <row r="4" spans="1:8" x14ac:dyDescent="0.25">
      <c r="F4" s="3" t="s">
        <v>96</v>
      </c>
      <c r="G4" s="1">
        <v>158</v>
      </c>
    </row>
    <row r="5" spans="1:8" x14ac:dyDescent="0.25">
      <c r="F5" s="3" t="s">
        <v>97</v>
      </c>
      <c r="G5" s="1">
        <v>156</v>
      </c>
    </row>
    <row r="7" spans="1:8" x14ac:dyDescent="0.25">
      <c r="B7" s="110" t="s">
        <v>102</v>
      </c>
      <c r="C7" s="110" t="s">
        <v>103</v>
      </c>
      <c r="D7" s="110"/>
      <c r="E7" s="110"/>
      <c r="F7" s="110"/>
    </row>
    <row r="8" spans="1:8" x14ac:dyDescent="0.25">
      <c r="B8" s="110"/>
      <c r="C8" s="5" t="s">
        <v>104</v>
      </c>
      <c r="D8" s="5" t="s">
        <v>105</v>
      </c>
    </row>
    <row r="9" spans="1:8" ht="28.5" x14ac:dyDescent="0.25">
      <c r="B9" s="4" t="s">
        <v>99</v>
      </c>
      <c r="C9" s="4" t="s">
        <v>100</v>
      </c>
      <c r="D9" s="4" t="s">
        <v>101</v>
      </c>
    </row>
    <row r="11" spans="1:8" x14ac:dyDescent="0.25">
      <c r="B11" s="4" t="s">
        <v>106</v>
      </c>
      <c r="C11" s="4">
        <v>1</v>
      </c>
      <c r="D11" s="4">
        <v>1</v>
      </c>
      <c r="E11" s="4"/>
      <c r="F11" s="4"/>
    </row>
    <row r="12" spans="1:8" ht="28.5" x14ac:dyDescent="0.25">
      <c r="B12" s="4" t="s">
        <v>99</v>
      </c>
      <c r="C12" s="4" t="s">
        <v>100</v>
      </c>
      <c r="D12" s="4" t="s">
        <v>101</v>
      </c>
      <c r="E12" s="4"/>
      <c r="F12" s="4"/>
    </row>
    <row r="13" spans="1:8" x14ac:dyDescent="0.25">
      <c r="B13" s="4" t="s">
        <v>107</v>
      </c>
      <c r="C13" s="4">
        <v>0.316</v>
      </c>
      <c r="D13" s="4">
        <v>0.86</v>
      </c>
      <c r="E13" s="4"/>
      <c r="F13" s="4"/>
    </row>
    <row r="14" spans="1:8" x14ac:dyDescent="0.25">
      <c r="B14" s="4" t="s">
        <v>109</v>
      </c>
      <c r="C14" s="4">
        <v>0.98199999999999998</v>
      </c>
      <c r="D14" s="4">
        <v>0.96199999999999997</v>
      </c>
      <c r="E14" s="4"/>
      <c r="F14" s="4"/>
    </row>
    <row r="15" spans="1:8" x14ac:dyDescent="0.25">
      <c r="B15" s="4" t="s">
        <v>110</v>
      </c>
      <c r="C15" s="4">
        <v>0.96</v>
      </c>
      <c r="D15" s="4">
        <v>0.96</v>
      </c>
      <c r="E15" s="4"/>
      <c r="F15" s="4"/>
    </row>
    <row r="16" spans="1:8" ht="28.5" x14ac:dyDescent="0.25">
      <c r="B16" s="4" t="s">
        <v>111</v>
      </c>
      <c r="C16" s="4" t="s">
        <v>112</v>
      </c>
      <c r="D16" s="4" t="s">
        <v>112</v>
      </c>
      <c r="E16" s="4"/>
      <c r="F16" s="4"/>
    </row>
    <row r="17" spans="1:13" x14ac:dyDescent="0.25">
      <c r="B17" s="4" t="s">
        <v>113</v>
      </c>
      <c r="C17" s="4">
        <v>0.85</v>
      </c>
      <c r="D17" s="4">
        <v>0.85</v>
      </c>
      <c r="E17" s="4"/>
      <c r="F17" s="4"/>
    </row>
    <row r="18" spans="1:13" x14ac:dyDescent="0.25">
      <c r="B18" s="4" t="s">
        <v>114</v>
      </c>
      <c r="C18" s="4">
        <v>0.998</v>
      </c>
      <c r="D18" s="4">
        <v>0.997</v>
      </c>
      <c r="E18" s="4"/>
      <c r="F18" s="4"/>
    </row>
    <row r="19" spans="1:13" x14ac:dyDescent="0.25">
      <c r="B19" s="4" t="s">
        <v>115</v>
      </c>
      <c r="C19" s="4" t="s">
        <v>108</v>
      </c>
      <c r="D19" s="4" t="s">
        <v>108</v>
      </c>
      <c r="E19" s="4"/>
      <c r="F19" s="4"/>
    </row>
    <row r="20" spans="1:13" x14ac:dyDescent="0.25">
      <c r="B20" s="4" t="s">
        <v>116</v>
      </c>
      <c r="C20" s="4">
        <v>0.85</v>
      </c>
      <c r="D20" s="4" t="s">
        <v>108</v>
      </c>
      <c r="E20" s="4"/>
      <c r="F20" s="4"/>
    </row>
    <row r="21" spans="1:13" x14ac:dyDescent="0.25">
      <c r="B21" s="4" t="s">
        <v>117</v>
      </c>
      <c r="C21" s="4">
        <v>0.97799999999999998</v>
      </c>
      <c r="D21" s="4">
        <v>0.98599999999999999</v>
      </c>
      <c r="E21" s="4"/>
      <c r="F21" s="4"/>
    </row>
    <row r="24" spans="1:13" x14ac:dyDescent="0.25">
      <c r="A24" s="6" t="s">
        <v>118</v>
      </c>
      <c r="J24" t="s">
        <v>133</v>
      </c>
      <c r="L24" t="s">
        <v>133</v>
      </c>
    </row>
    <row r="25" spans="1:13" ht="42.75" customHeight="1" x14ac:dyDescent="0.25">
      <c r="B25" s="111" t="s">
        <v>119</v>
      </c>
      <c r="C25" s="113" t="s">
        <v>120</v>
      </c>
      <c r="D25" s="113" t="s">
        <v>121</v>
      </c>
      <c r="E25" s="113" t="s">
        <v>122</v>
      </c>
      <c r="F25" s="113" t="s">
        <v>123</v>
      </c>
      <c r="G25" s="109" t="s">
        <v>124</v>
      </c>
      <c r="H25" s="109"/>
      <c r="J25">
        <v>100</v>
      </c>
      <c r="K25">
        <v>100</v>
      </c>
      <c r="L25">
        <v>346</v>
      </c>
      <c r="M25">
        <v>346</v>
      </c>
    </row>
    <row r="26" spans="1:13" x14ac:dyDescent="0.25">
      <c r="B26" s="112"/>
      <c r="C26" s="114"/>
      <c r="D26" s="114"/>
      <c r="E26" s="114"/>
      <c r="F26" s="114"/>
      <c r="G26" s="10" t="s">
        <v>125</v>
      </c>
      <c r="H26" s="10" t="s">
        <v>126</v>
      </c>
      <c r="J26" s="11" t="s">
        <v>125</v>
      </c>
      <c r="K26" s="11" t="s">
        <v>126</v>
      </c>
      <c r="L26" s="11" t="s">
        <v>125</v>
      </c>
      <c r="M26" s="11" t="s">
        <v>126</v>
      </c>
    </row>
    <row r="27" spans="1:13" ht="28.5" x14ac:dyDescent="0.25">
      <c r="B27" s="4" t="s">
        <v>99</v>
      </c>
      <c r="C27" s="4">
        <v>1.0165999999999999</v>
      </c>
      <c r="D27" s="4">
        <v>-3.9239999999999999</v>
      </c>
      <c r="E27" s="4">
        <v>0.7409</v>
      </c>
      <c r="F27" s="4">
        <v>-4.7190000000000003</v>
      </c>
      <c r="G27" s="4" t="s">
        <v>127</v>
      </c>
      <c r="H27" s="4" t="s">
        <v>128</v>
      </c>
      <c r="J27" s="9">
        <f>EXP(C27*(LN(MAX(J25,10)))+D27)*G28</f>
        <v>2.0137282219558053</v>
      </c>
      <c r="K27" s="9">
        <f>EXP(E27*(LN(MAX(K25,10)))+F27)*H28</f>
        <v>0.24599634148460026</v>
      </c>
      <c r="L27" s="12">
        <f>EXP(C27*(LN(MAX($L$25,10)))+D27)*G28</f>
        <v>7.1125546880454626</v>
      </c>
      <c r="M27" s="12">
        <f>EXP(E27*(LN(MAX($M$25,10)))+F27)*H28</f>
        <v>0.61706388597204764</v>
      </c>
    </row>
    <row r="28" spans="1:13" ht="37.5" customHeight="1" x14ac:dyDescent="0.25">
      <c r="B28" s="4"/>
      <c r="C28" s="4"/>
      <c r="D28" s="4"/>
      <c r="E28" s="4"/>
      <c r="F28" s="4"/>
      <c r="G28" s="4">
        <f>1.136672-(LN(J25)*(0.041838))</f>
        <v>0.94400088975863006</v>
      </c>
      <c r="H28" s="4">
        <f>1.101672-((LN(J25)*(0.041838)))</f>
        <v>0.90900088975863014</v>
      </c>
      <c r="J28" s="8"/>
      <c r="K28" s="8"/>
      <c r="L28" s="13"/>
      <c r="M28" s="13"/>
    </row>
    <row r="29" spans="1:13" ht="32.25" customHeight="1" x14ac:dyDescent="0.25">
      <c r="B29" s="4" t="s">
        <v>107</v>
      </c>
      <c r="C29" s="4">
        <v>0.81899999999999995</v>
      </c>
      <c r="D29" s="4">
        <v>3.7256</v>
      </c>
      <c r="E29" s="4">
        <v>0.81899999999999995</v>
      </c>
      <c r="F29" s="4">
        <v>0.68479999999999996</v>
      </c>
      <c r="G29" s="4">
        <v>0.316</v>
      </c>
      <c r="H29" s="4">
        <v>0.86</v>
      </c>
      <c r="J29" s="9">
        <f>EXP(C29*(LN(MAX($J$25,10)))+D29)*G29</f>
        <v>569.76347406496177</v>
      </c>
      <c r="K29" s="9">
        <f>EXP(E29*(LN(MAX($J$25,10)))+F29)*H29</f>
        <v>74.114522080141811</v>
      </c>
      <c r="L29" s="12">
        <f>EXP(C29*(LN(MAX($L$25,10)))+D29)*G29</f>
        <v>1574.7003691895429</v>
      </c>
      <c r="M29" s="12">
        <f>EXP(E29*(LN(MAX($M$25,10)))+F29)*H29</f>
        <v>204.83616552190443</v>
      </c>
    </row>
    <row r="30" spans="1:13" ht="32.25" customHeight="1" x14ac:dyDescent="0.25">
      <c r="B30" s="4"/>
      <c r="C30" s="4"/>
      <c r="D30" s="4"/>
      <c r="E30" s="4"/>
      <c r="F30" s="4"/>
      <c r="G30" s="4"/>
      <c r="H30" s="4"/>
      <c r="J30" s="9"/>
      <c r="K30" s="9"/>
      <c r="L30" s="13"/>
      <c r="M30" s="13"/>
    </row>
    <row r="31" spans="1:13" x14ac:dyDescent="0.25">
      <c r="B31" s="4" t="s">
        <v>110</v>
      </c>
      <c r="C31" s="4">
        <v>0.94220000000000004</v>
      </c>
      <c r="D31" s="4">
        <v>-1.7</v>
      </c>
      <c r="E31" s="4">
        <v>0.85450000000000004</v>
      </c>
      <c r="F31" s="4">
        <v>-1.702</v>
      </c>
      <c r="G31" s="4">
        <v>0.96</v>
      </c>
      <c r="H31" s="4">
        <v>0.96</v>
      </c>
      <c r="J31" s="9">
        <f>EXP(C31*(LN(MAX($J$25,10)))+D31)*G31</f>
        <v>13.439113252983644</v>
      </c>
      <c r="K31" s="9">
        <f>EXP(E31*(LN(MAX($J$25,10)))+F31)*H31</f>
        <v>8.9557513013341818</v>
      </c>
      <c r="L31" s="12">
        <f>EXP(C31*(LN(MAX($L$25,10)))+D31)*G31</f>
        <v>43.280085902268489</v>
      </c>
      <c r="M31" s="12">
        <f>EXP(E31*(LN(MAX($M$25,10)))+F31)*H31</f>
        <v>25.866790833315132</v>
      </c>
    </row>
    <row r="32" spans="1:13" ht="28.5" x14ac:dyDescent="0.25">
      <c r="B32" s="4" t="s">
        <v>111</v>
      </c>
      <c r="C32" s="4">
        <v>1.2729999999999999</v>
      </c>
      <c r="D32" s="4">
        <v>-1.46</v>
      </c>
      <c r="E32" s="4">
        <v>1.2729999999999999</v>
      </c>
      <c r="F32" s="4">
        <v>-4.7050000000000001</v>
      </c>
      <c r="G32" s="4" t="s">
        <v>129</v>
      </c>
      <c r="H32" s="4" t="s">
        <v>129</v>
      </c>
      <c r="J32" s="9">
        <f>EXP(C32*(LN(MAX($J$25,25)))+D32)*G33</f>
        <v>64.581381577788449</v>
      </c>
      <c r="K32" s="9">
        <f>EXP(E32*(LN(MAX($J$25,25)))+F32)*H33</f>
        <v>2.5166437242964461</v>
      </c>
      <c r="L32" s="12">
        <f>EXP(C32*(LN(MAX($L$25,10)))+D32)*G33</f>
        <v>313.58205750892847</v>
      </c>
      <c r="M32" s="12">
        <f>EXP(E32*(LN(MAX($M$25,10)))+F32)*H33</f>
        <v>12.219842589326609</v>
      </c>
    </row>
    <row r="33" spans="1:13" x14ac:dyDescent="0.25">
      <c r="B33" s="4"/>
      <c r="C33" s="4"/>
      <c r="D33" s="4"/>
      <c r="E33" s="4"/>
      <c r="F33" s="4"/>
      <c r="G33" s="4">
        <f>1.46203-((LN(100)*(0.145712)))</f>
        <v>0.7910014418593031</v>
      </c>
      <c r="H33" s="4">
        <f>1.46203-((LN(100)*(0.145712)))</f>
        <v>0.7910014418593031</v>
      </c>
      <c r="J33" s="9"/>
      <c r="K33" s="9"/>
      <c r="L33" s="13"/>
      <c r="M33" s="13"/>
    </row>
    <row r="34" spans="1:13" x14ac:dyDescent="0.25">
      <c r="B34" s="4" t="s">
        <v>114</v>
      </c>
      <c r="C34" s="4">
        <v>0.84599999999999997</v>
      </c>
      <c r="D34" s="4">
        <v>2.2549999999999999</v>
      </c>
      <c r="E34" s="4">
        <v>0.84599999999999997</v>
      </c>
      <c r="F34" s="4">
        <v>5.8400000000000001E-2</v>
      </c>
      <c r="G34" s="4">
        <v>0.998</v>
      </c>
      <c r="H34" s="4">
        <v>0.997</v>
      </c>
      <c r="J34" s="9">
        <f>EXP(C34*(LN(MAX($J$25,25)))+D34)*G34</f>
        <v>468.23578103252362</v>
      </c>
      <c r="K34" s="9">
        <f>EXP(E34*(LN(MAX($J$25,10)))+F34)*H34</f>
        <v>52.006539397853551</v>
      </c>
      <c r="L34" s="12">
        <f>EXP(C34*(LN(MAX($L$25,10)))+D34)*G34</f>
        <v>1338.206014793551</v>
      </c>
      <c r="M34" s="12">
        <f>EXP(E34*(LN(MAX($M$25,10)))+F34)*H34</f>
        <v>148.63337371897964</v>
      </c>
    </row>
    <row r="35" spans="1:13" x14ac:dyDescent="0.25">
      <c r="B35" s="4" t="s">
        <v>116</v>
      </c>
      <c r="C35" s="4">
        <v>1.72</v>
      </c>
      <c r="D35" s="4">
        <v>-6.59</v>
      </c>
      <c r="E35" s="4" t="s">
        <v>108</v>
      </c>
      <c r="F35" s="4" t="s">
        <v>108</v>
      </c>
      <c r="G35" s="4">
        <v>0.85</v>
      </c>
      <c r="H35" s="4" t="s">
        <v>108</v>
      </c>
      <c r="L35" s="13"/>
      <c r="M35" s="13"/>
    </row>
    <row r="36" spans="1:13" x14ac:dyDescent="0.25">
      <c r="B36" s="4" t="s">
        <v>117</v>
      </c>
      <c r="C36" s="4">
        <v>0.84730000000000005</v>
      </c>
      <c r="D36" s="4">
        <v>0.88400000000000001</v>
      </c>
      <c r="E36" s="4">
        <v>0.84730000000000005</v>
      </c>
      <c r="F36" s="4">
        <v>0.88400000000000001</v>
      </c>
      <c r="G36" s="4">
        <v>0.97799999999999998</v>
      </c>
      <c r="H36" s="4">
        <v>0.98599999999999999</v>
      </c>
      <c r="J36" s="9">
        <f>EXP(C36*(LN(MAX($J$25,25)))+D36)*G36</f>
        <v>117.18045413475284</v>
      </c>
      <c r="K36" s="9">
        <f>EXP(E36*(LN(MAX($J$25,10)))+F36)*H36</f>
        <v>118.1389854569185</v>
      </c>
      <c r="L36" s="12">
        <f>EXP(C36*(LN(MAX($L$25,10)))+D36)*G36</f>
        <v>335.4396183689833</v>
      </c>
      <c r="M36" s="12">
        <f>EXP(E36*(LN(MAX($M$25,10)))+F36)*H36</f>
        <v>338.18350072782982</v>
      </c>
    </row>
    <row r="37" spans="1:13" x14ac:dyDescent="0.25">
      <c r="A37" s="7" t="s">
        <v>130</v>
      </c>
    </row>
    <row r="38" spans="1:13" x14ac:dyDescent="0.25">
      <c r="A38" s="7" t="s">
        <v>131</v>
      </c>
    </row>
    <row r="39" spans="1:13" x14ac:dyDescent="0.25">
      <c r="A39" s="7" t="s">
        <v>132</v>
      </c>
    </row>
  </sheetData>
  <mergeCells count="8">
    <mergeCell ref="G25:H25"/>
    <mergeCell ref="B7:B8"/>
    <mergeCell ref="C7:F7"/>
    <mergeCell ref="B25:B26"/>
    <mergeCell ref="C25:C26"/>
    <mergeCell ref="D25:D26"/>
    <mergeCell ref="E25:E26"/>
    <mergeCell ref="F25:F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V661"/>
  <sheetViews>
    <sheetView tabSelected="1" workbookViewId="0">
      <selection activeCell="E61" sqref="E61"/>
    </sheetView>
  </sheetViews>
  <sheetFormatPr defaultRowHeight="15" x14ac:dyDescent="0.25"/>
  <cols>
    <col min="3" max="3" width="9.140625" customWidth="1"/>
    <col min="9" max="9" width="8.140625" customWidth="1"/>
    <col min="12" max="12" width="7.42578125" style="26" customWidth="1"/>
    <col min="13" max="13" width="10.28515625" customWidth="1"/>
    <col min="17" max="17" width="7.28515625" customWidth="1"/>
    <col min="18" max="18" width="7.5703125" customWidth="1"/>
    <col min="19" max="19" width="7.85546875" customWidth="1"/>
  </cols>
  <sheetData>
    <row r="1" spans="1:21" x14ac:dyDescent="0.25">
      <c r="A1" s="31"/>
      <c r="B1" s="93" t="s">
        <v>200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</row>
    <row r="2" spans="1:21" s="26" customFormat="1" x14ac:dyDescent="0.25">
      <c r="A2" s="31"/>
      <c r="B2" s="28" t="s">
        <v>167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</row>
    <row r="3" spans="1:21" s="26" customFormat="1" x14ac:dyDescent="0.25">
      <c r="A3" s="31"/>
      <c r="B3" s="28" t="s">
        <v>168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</row>
    <row r="4" spans="1:21" x14ac:dyDescent="0.25">
      <c r="A4" s="31"/>
      <c r="B4" s="28" t="s">
        <v>181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</row>
    <row r="5" spans="1:21" s="26" customFormat="1" x14ac:dyDescent="0.25">
      <c r="A5" s="31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</row>
    <row r="6" spans="1:21" s="26" customFormat="1" x14ac:dyDescent="0.25">
      <c r="A6" s="31"/>
      <c r="B6" s="100" t="s">
        <v>199</v>
      </c>
      <c r="C6" s="28"/>
      <c r="D6" s="28"/>
      <c r="E6" s="28"/>
      <c r="F6" s="28"/>
      <c r="G6" s="28"/>
      <c r="H6" s="28"/>
      <c r="I6" s="28"/>
      <c r="J6" s="28"/>
      <c r="K6" s="62"/>
      <c r="L6" s="62"/>
      <c r="M6" s="62"/>
      <c r="N6" s="62"/>
      <c r="O6" s="62"/>
      <c r="P6" s="31"/>
      <c r="Q6" s="31"/>
      <c r="R6" s="31"/>
      <c r="S6" s="31"/>
      <c r="T6" s="31"/>
      <c r="U6" s="31"/>
    </row>
    <row r="7" spans="1:21" s="26" customFormat="1" ht="15.75" thickBot="1" x14ac:dyDescent="0.3">
      <c r="A7" s="31"/>
      <c r="B7" s="28"/>
      <c r="C7" s="28"/>
      <c r="D7" s="28"/>
      <c r="E7" s="28"/>
      <c r="F7" s="28"/>
      <c r="G7" s="28"/>
      <c r="H7" s="28"/>
      <c r="I7" s="28"/>
      <c r="J7" s="28"/>
      <c r="K7" s="62"/>
      <c r="L7" s="62"/>
      <c r="M7" s="62"/>
      <c r="N7" s="62"/>
      <c r="O7" s="62"/>
      <c r="P7" s="31"/>
      <c r="Q7" s="31"/>
      <c r="R7" s="31"/>
      <c r="S7" s="31"/>
      <c r="T7" s="31"/>
      <c r="U7" s="31"/>
    </row>
    <row r="8" spans="1:21" s="26" customFormat="1" ht="15.75" thickBot="1" x14ac:dyDescent="0.3">
      <c r="A8" s="31"/>
      <c r="B8" s="33" t="s">
        <v>195</v>
      </c>
      <c r="C8" s="33"/>
      <c r="D8" s="94" t="s">
        <v>134</v>
      </c>
      <c r="E8" s="95" t="s">
        <v>135</v>
      </c>
      <c r="F8" s="95" t="s">
        <v>136</v>
      </c>
      <c r="G8" s="94" t="s">
        <v>196</v>
      </c>
      <c r="H8" s="95" t="s">
        <v>137</v>
      </c>
      <c r="I8" s="95" t="s">
        <v>138</v>
      </c>
      <c r="J8" s="95" t="s">
        <v>139</v>
      </c>
      <c r="K8" s="94" t="s">
        <v>140</v>
      </c>
      <c r="L8" s="94" t="s">
        <v>141</v>
      </c>
      <c r="M8" s="94" t="s">
        <v>142</v>
      </c>
      <c r="N8" s="95" t="s">
        <v>197</v>
      </c>
      <c r="O8" s="94" t="s">
        <v>143</v>
      </c>
      <c r="P8" s="31"/>
      <c r="Q8" s="31"/>
      <c r="R8" s="31"/>
      <c r="S8" s="31"/>
      <c r="T8" s="31"/>
      <c r="U8" s="31"/>
    </row>
    <row r="9" spans="1:21" s="26" customFormat="1" x14ac:dyDescent="0.25">
      <c r="A9" s="31"/>
      <c r="B9" s="28"/>
      <c r="C9" s="28"/>
      <c r="D9" s="29" t="s">
        <v>169</v>
      </c>
      <c r="E9" s="29" t="s">
        <v>169</v>
      </c>
      <c r="F9" s="29" t="s">
        <v>169</v>
      </c>
      <c r="G9" s="29" t="s">
        <v>169</v>
      </c>
      <c r="H9" s="29" t="s">
        <v>169</v>
      </c>
      <c r="I9" s="29" t="s">
        <v>169</v>
      </c>
      <c r="J9" s="29" t="s">
        <v>169</v>
      </c>
      <c r="K9" s="29" t="s">
        <v>169</v>
      </c>
      <c r="L9" s="29" t="s">
        <v>169</v>
      </c>
      <c r="M9" s="29" t="s">
        <v>169</v>
      </c>
      <c r="N9" s="29" t="s">
        <v>169</v>
      </c>
      <c r="O9" s="29" t="s">
        <v>169</v>
      </c>
      <c r="P9" s="31"/>
      <c r="Q9" s="31"/>
      <c r="R9" s="31"/>
      <c r="S9" s="31"/>
      <c r="T9" s="31"/>
      <c r="U9" s="31"/>
    </row>
    <row r="10" spans="1:21" s="26" customFormat="1" x14ac:dyDescent="0.25">
      <c r="A10" s="31"/>
      <c r="B10" s="63" t="s">
        <v>94</v>
      </c>
      <c r="C10" s="28"/>
      <c r="D10" s="28">
        <v>2.02</v>
      </c>
      <c r="E10" s="62" t="s">
        <v>178</v>
      </c>
      <c r="F10" s="62" t="s">
        <v>178</v>
      </c>
      <c r="G10" s="28">
        <v>0.68</v>
      </c>
      <c r="H10" s="62" t="s">
        <v>178</v>
      </c>
      <c r="I10" s="62" t="s">
        <v>178</v>
      </c>
      <c r="J10" s="28">
        <v>510.4</v>
      </c>
      <c r="K10" s="28">
        <v>2.5000000000000001E-3</v>
      </c>
      <c r="L10" s="64">
        <v>26.1</v>
      </c>
      <c r="M10" s="62" t="s">
        <v>178</v>
      </c>
      <c r="N10" s="28">
        <v>1.49</v>
      </c>
      <c r="O10" s="62" t="s">
        <v>178</v>
      </c>
      <c r="P10" s="31"/>
      <c r="Q10" s="31"/>
      <c r="R10" s="31"/>
      <c r="S10" s="31"/>
      <c r="T10" s="31"/>
      <c r="U10" s="31"/>
    </row>
    <row r="11" spans="1:21" s="26" customFormat="1" x14ac:dyDescent="0.25">
      <c r="A11" s="31"/>
      <c r="B11" s="63" t="s">
        <v>95</v>
      </c>
      <c r="C11" s="28"/>
      <c r="D11" s="28">
        <v>2.2400000000000002</v>
      </c>
      <c r="E11" s="62" t="s">
        <v>178</v>
      </c>
      <c r="F11" s="62" t="s">
        <v>178</v>
      </c>
      <c r="G11" s="64">
        <v>0.7</v>
      </c>
      <c r="H11" s="62" t="s">
        <v>178</v>
      </c>
      <c r="I11" s="62" t="s">
        <v>178</v>
      </c>
      <c r="J11" s="28">
        <v>545.1</v>
      </c>
      <c r="K11" s="28">
        <v>2.8E-3</v>
      </c>
      <c r="L11" s="28">
        <v>30.53</v>
      </c>
      <c r="M11" s="62" t="s">
        <v>178</v>
      </c>
      <c r="N11" s="28">
        <v>1.43</v>
      </c>
      <c r="O11" s="62" t="s">
        <v>178</v>
      </c>
      <c r="P11" s="31"/>
      <c r="Q11" s="31"/>
      <c r="R11" s="31"/>
      <c r="S11" s="31"/>
      <c r="T11" s="31"/>
      <c r="U11" s="31"/>
    </row>
    <row r="12" spans="1:21" s="26" customFormat="1" x14ac:dyDescent="0.25">
      <c r="A12" s="31"/>
      <c r="B12" s="63" t="s">
        <v>96</v>
      </c>
      <c r="C12" s="28"/>
      <c r="D12" s="28">
        <v>3.73</v>
      </c>
      <c r="E12" s="62" t="s">
        <v>178</v>
      </c>
      <c r="F12" s="62" t="s">
        <v>178</v>
      </c>
      <c r="G12" s="28">
        <v>0.56999999999999995</v>
      </c>
      <c r="H12" s="62" t="s">
        <v>178</v>
      </c>
      <c r="I12" s="62" t="s">
        <v>178</v>
      </c>
      <c r="J12" s="28">
        <v>427.9</v>
      </c>
      <c r="K12" s="28">
        <v>1.2999999999999999E-3</v>
      </c>
      <c r="L12" s="28">
        <v>69.98</v>
      </c>
      <c r="M12" s="62" t="s">
        <v>178</v>
      </c>
      <c r="N12" s="28">
        <v>1.28</v>
      </c>
      <c r="O12" s="62" t="s">
        <v>178</v>
      </c>
      <c r="P12" s="31"/>
      <c r="Q12" s="31"/>
      <c r="R12" s="31"/>
      <c r="S12" s="31"/>
      <c r="T12" s="31"/>
      <c r="U12" s="31"/>
    </row>
    <row r="13" spans="1:21" s="26" customFormat="1" x14ac:dyDescent="0.25">
      <c r="A13" s="31"/>
      <c r="B13" s="63" t="s">
        <v>97</v>
      </c>
      <c r="C13" s="28"/>
      <c r="D13" s="28">
        <v>5.29</v>
      </c>
      <c r="E13" s="62" t="s">
        <v>178</v>
      </c>
      <c r="F13" s="62" t="s">
        <v>178</v>
      </c>
      <c r="G13" s="28">
        <v>0.98</v>
      </c>
      <c r="H13" s="62" t="s">
        <v>178</v>
      </c>
      <c r="I13" s="62" t="s">
        <v>178</v>
      </c>
      <c r="J13" s="28">
        <v>636.9</v>
      </c>
      <c r="K13" s="28">
        <v>3.3E-3</v>
      </c>
      <c r="L13" s="28">
        <v>69.37</v>
      </c>
      <c r="M13" s="62" t="s">
        <v>178</v>
      </c>
      <c r="N13" s="28">
        <v>0.83</v>
      </c>
      <c r="O13" s="62" t="s">
        <v>178</v>
      </c>
      <c r="P13" s="31"/>
      <c r="Q13" s="31"/>
      <c r="R13" s="31"/>
      <c r="S13" s="31"/>
      <c r="T13" s="31"/>
      <c r="U13" s="31"/>
    </row>
    <row r="14" spans="1:21" s="26" customFormat="1" x14ac:dyDescent="0.25">
      <c r="A14" s="31"/>
      <c r="B14" s="28"/>
      <c r="C14" s="28"/>
      <c r="D14" s="62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31"/>
      <c r="Q14" s="31"/>
      <c r="R14" s="31"/>
      <c r="S14" s="31"/>
      <c r="T14" s="31"/>
      <c r="U14" s="31"/>
    </row>
    <row r="15" spans="1:21" s="26" customFormat="1" x14ac:dyDescent="0.25">
      <c r="A15" s="31"/>
      <c r="B15" s="87" t="s">
        <v>198</v>
      </c>
      <c r="C15" s="96"/>
      <c r="D15" s="76">
        <f>AVERAGE(D10:D13)</f>
        <v>3.3200000000000003</v>
      </c>
      <c r="E15" s="97" t="s">
        <v>178</v>
      </c>
      <c r="F15" s="97" t="s">
        <v>178</v>
      </c>
      <c r="G15" s="77">
        <f>AVERAGE(G10:G13)</f>
        <v>0.73249999999999993</v>
      </c>
      <c r="H15" s="97" t="s">
        <v>178</v>
      </c>
      <c r="I15" s="97" t="s">
        <v>178</v>
      </c>
      <c r="J15" s="82">
        <f t="shared" ref="J15:N15" si="0">AVERAGE(J10:J13)</f>
        <v>530.07500000000005</v>
      </c>
      <c r="K15" s="98">
        <f t="shared" si="0"/>
        <v>2.4749999999999998E-3</v>
      </c>
      <c r="L15" s="77">
        <f t="shared" si="0"/>
        <v>48.995000000000005</v>
      </c>
      <c r="M15" s="97" t="s">
        <v>178</v>
      </c>
      <c r="N15" s="77">
        <f t="shared" si="0"/>
        <v>1.2575000000000001</v>
      </c>
      <c r="O15" s="97" t="s">
        <v>178</v>
      </c>
      <c r="P15" s="31"/>
      <c r="Q15" s="31"/>
      <c r="R15" s="31"/>
      <c r="S15" s="31"/>
      <c r="T15" s="31"/>
      <c r="U15" s="31"/>
    </row>
    <row r="16" spans="1:21" s="26" customFormat="1" x14ac:dyDescent="0.25">
      <c r="A16" s="31"/>
      <c r="B16" s="96" t="s">
        <v>173</v>
      </c>
      <c r="C16" s="96"/>
      <c r="D16" s="77">
        <f>STDEV(D10:D13)</f>
        <v>1.517168415173477</v>
      </c>
      <c r="E16" s="97" t="s">
        <v>178</v>
      </c>
      <c r="F16" s="97" t="s">
        <v>178</v>
      </c>
      <c r="G16" s="77">
        <f>STDEV(G10:G13)</f>
        <v>0.17461863207191494</v>
      </c>
      <c r="H16" s="97" t="s">
        <v>178</v>
      </c>
      <c r="I16" s="97" t="s">
        <v>178</v>
      </c>
      <c r="J16" s="82">
        <f t="shared" ref="J16:N16" si="1">STDEV(J10:J13)</f>
        <v>86.533553222627177</v>
      </c>
      <c r="K16" s="98">
        <f t="shared" si="1"/>
        <v>8.4999999999999995E-4</v>
      </c>
      <c r="L16" s="77">
        <f t="shared" si="1"/>
        <v>23.948890718917781</v>
      </c>
      <c r="M16" s="97" t="s">
        <v>178</v>
      </c>
      <c r="N16" s="77">
        <f t="shared" si="1"/>
        <v>0.29837057495671343</v>
      </c>
      <c r="O16" s="97" t="s">
        <v>178</v>
      </c>
      <c r="P16" s="31"/>
      <c r="Q16" s="31"/>
      <c r="R16" s="31"/>
      <c r="S16" s="31"/>
      <c r="T16" s="31"/>
      <c r="U16" s="31"/>
    </row>
    <row r="17" spans="1:21" s="26" customFormat="1" x14ac:dyDescent="0.25">
      <c r="A17" s="31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31"/>
      <c r="Q17" s="31"/>
      <c r="R17" s="31"/>
      <c r="S17" s="31"/>
      <c r="T17" s="31"/>
      <c r="U17" s="31"/>
    </row>
    <row r="18" spans="1:21" x14ac:dyDescent="0.25">
      <c r="A18" s="31"/>
      <c r="B18" s="99" t="s">
        <v>159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31"/>
      <c r="Q18" s="31"/>
      <c r="R18" s="31"/>
      <c r="S18" s="31"/>
      <c r="T18" s="31"/>
      <c r="U18" s="31"/>
    </row>
    <row r="19" spans="1:21" ht="15.75" thickBot="1" x14ac:dyDescent="0.3">
      <c r="A19" s="31"/>
      <c r="B19" s="28"/>
      <c r="C19" s="28"/>
      <c r="D19" s="28"/>
      <c r="E19" s="28"/>
      <c r="F19" s="28"/>
      <c r="G19" s="28"/>
      <c r="H19" s="28"/>
      <c r="I19" s="28"/>
      <c r="J19" s="28"/>
      <c r="K19" s="62"/>
      <c r="L19" s="28"/>
      <c r="M19" s="28"/>
      <c r="N19" s="28"/>
      <c r="O19" s="28"/>
      <c r="P19" s="31"/>
      <c r="Q19" s="31"/>
      <c r="R19" s="31"/>
      <c r="S19" s="31"/>
      <c r="T19" s="31"/>
      <c r="U19" s="31"/>
    </row>
    <row r="20" spans="1:21" ht="15.75" thickBot="1" x14ac:dyDescent="0.3">
      <c r="A20" s="31"/>
      <c r="B20" s="33" t="s">
        <v>195</v>
      </c>
      <c r="C20" s="33"/>
      <c r="D20" s="94" t="s">
        <v>134</v>
      </c>
      <c r="E20" s="95" t="s">
        <v>135</v>
      </c>
      <c r="F20" s="95" t="s">
        <v>136</v>
      </c>
      <c r="G20" s="94" t="s">
        <v>196</v>
      </c>
      <c r="H20" s="95" t="s">
        <v>137</v>
      </c>
      <c r="I20" s="95" t="s">
        <v>138</v>
      </c>
      <c r="J20" s="95" t="s">
        <v>139</v>
      </c>
      <c r="K20" s="94" t="s">
        <v>140</v>
      </c>
      <c r="L20" s="94" t="s">
        <v>141</v>
      </c>
      <c r="M20" s="94" t="s">
        <v>142</v>
      </c>
      <c r="N20" s="95" t="s">
        <v>197</v>
      </c>
      <c r="O20" s="94" t="s">
        <v>143</v>
      </c>
      <c r="P20" s="31"/>
      <c r="Q20" s="31"/>
    </row>
    <row r="21" spans="1:21" s="60" customFormat="1" x14ac:dyDescent="0.25">
      <c r="A21" s="45"/>
      <c r="B21" s="59"/>
      <c r="C21" s="59"/>
      <c r="D21" s="29" t="s">
        <v>169</v>
      </c>
      <c r="E21" s="29" t="s">
        <v>169</v>
      </c>
      <c r="F21" s="29" t="s">
        <v>169</v>
      </c>
      <c r="G21" s="29" t="s">
        <v>169</v>
      </c>
      <c r="H21" s="29" t="s">
        <v>169</v>
      </c>
      <c r="I21" s="29" t="s">
        <v>169</v>
      </c>
      <c r="J21" s="29" t="s">
        <v>169</v>
      </c>
      <c r="K21" s="29" t="s">
        <v>169</v>
      </c>
      <c r="L21" s="29" t="s">
        <v>169</v>
      </c>
      <c r="M21" s="29" t="s">
        <v>169</v>
      </c>
      <c r="N21" s="29" t="s">
        <v>169</v>
      </c>
      <c r="O21" s="29" t="s">
        <v>169</v>
      </c>
      <c r="P21" s="45"/>
      <c r="Q21" s="45"/>
    </row>
    <row r="22" spans="1:21" x14ac:dyDescent="0.25">
      <c r="A22" s="31"/>
      <c r="B22" s="63" t="s">
        <v>94</v>
      </c>
      <c r="C22" s="36"/>
      <c r="D22" s="37">
        <v>3.93</v>
      </c>
      <c r="E22" s="38">
        <v>187</v>
      </c>
      <c r="F22" s="38">
        <v>1.9E-2</v>
      </c>
      <c r="G22" s="37">
        <v>0.36199999999999999</v>
      </c>
      <c r="H22" s="38" t="s">
        <v>176</v>
      </c>
      <c r="I22" s="38">
        <v>585</v>
      </c>
      <c r="J22" s="70">
        <v>267</v>
      </c>
      <c r="K22" s="39" t="s">
        <v>144</v>
      </c>
      <c r="L22" s="37">
        <v>12.9</v>
      </c>
      <c r="M22" s="68">
        <v>0.82699999999999996</v>
      </c>
      <c r="N22" s="69">
        <v>1.07</v>
      </c>
      <c r="O22" s="37">
        <v>2.2200000000000002</v>
      </c>
      <c r="P22" s="31"/>
      <c r="Q22" s="31"/>
    </row>
    <row r="23" spans="1:21" x14ac:dyDescent="0.25">
      <c r="A23" s="31"/>
      <c r="B23" s="63" t="s">
        <v>95</v>
      </c>
      <c r="C23" s="36"/>
      <c r="D23" s="68">
        <v>3.6</v>
      </c>
      <c r="E23" s="38">
        <v>162</v>
      </c>
      <c r="F23" s="38">
        <v>2.9000000000000001E-2</v>
      </c>
      <c r="G23" s="37">
        <v>0.30199999999999999</v>
      </c>
      <c r="H23" s="38">
        <v>0.72099999999999997</v>
      </c>
      <c r="I23" s="38">
        <v>509</v>
      </c>
      <c r="J23" s="70">
        <v>253</v>
      </c>
      <c r="K23" s="39" t="s">
        <v>144</v>
      </c>
      <c r="L23" s="58">
        <v>15</v>
      </c>
      <c r="M23" s="68">
        <v>0.77700000000000002</v>
      </c>
      <c r="N23" s="69">
        <v>1.07</v>
      </c>
      <c r="O23" s="37">
        <v>2.2400000000000002</v>
      </c>
      <c r="P23" s="31"/>
      <c r="Q23" s="31"/>
    </row>
    <row r="24" spans="1:21" x14ac:dyDescent="0.25">
      <c r="A24" s="31"/>
      <c r="B24" s="63" t="s">
        <v>96</v>
      </c>
      <c r="C24" s="36"/>
      <c r="D24" s="37">
        <v>3.14</v>
      </c>
      <c r="E24" s="38">
        <v>165</v>
      </c>
      <c r="F24" s="38">
        <v>2.7E-2</v>
      </c>
      <c r="G24" s="37" t="s">
        <v>174</v>
      </c>
      <c r="H24" s="38" t="s">
        <v>176</v>
      </c>
      <c r="I24" s="38">
        <v>514</v>
      </c>
      <c r="J24" s="70">
        <v>193</v>
      </c>
      <c r="K24" s="39" t="s">
        <v>144</v>
      </c>
      <c r="L24" s="58">
        <v>20</v>
      </c>
      <c r="M24" s="68">
        <v>0.83</v>
      </c>
      <c r="N24" s="69">
        <v>1.06</v>
      </c>
      <c r="O24" s="37" t="s">
        <v>177</v>
      </c>
      <c r="P24" s="31"/>
      <c r="Q24" s="31"/>
    </row>
    <row r="25" spans="1:21" x14ac:dyDescent="0.25">
      <c r="A25" s="31"/>
      <c r="B25" s="63" t="s">
        <v>97</v>
      </c>
      <c r="C25" s="36"/>
      <c r="D25" s="37">
        <v>4.54</v>
      </c>
      <c r="E25" s="38">
        <v>298</v>
      </c>
      <c r="F25" s="38">
        <v>2.5000000000000001E-2</v>
      </c>
      <c r="G25" s="37">
        <v>0.43099999999999999</v>
      </c>
      <c r="H25" s="38" t="s">
        <v>176</v>
      </c>
      <c r="I25" s="38">
        <v>808</v>
      </c>
      <c r="J25" s="70">
        <v>311</v>
      </c>
      <c r="K25" s="39" t="s">
        <v>144</v>
      </c>
      <c r="L25" s="37">
        <v>69.7</v>
      </c>
      <c r="M25" s="68">
        <v>1.04</v>
      </c>
      <c r="N25" s="69">
        <v>0.63200000000000001</v>
      </c>
      <c r="O25" s="37" t="s">
        <v>177</v>
      </c>
      <c r="P25" s="31"/>
      <c r="Q25" s="31"/>
    </row>
    <row r="26" spans="1:21" x14ac:dyDescent="0.25">
      <c r="A26" s="31"/>
      <c r="B26" s="28"/>
      <c r="C26" s="28"/>
      <c r="D26" s="28"/>
      <c r="E26" s="28"/>
      <c r="F26" s="28"/>
      <c r="G26" s="28"/>
      <c r="H26" s="28"/>
      <c r="I26" s="28"/>
      <c r="J26" s="86"/>
      <c r="K26" s="65"/>
      <c r="L26" s="65"/>
      <c r="M26" s="67"/>
      <c r="N26" s="67"/>
      <c r="O26" s="65"/>
      <c r="P26" s="31"/>
      <c r="Q26" s="31"/>
    </row>
    <row r="27" spans="1:21" s="27" customFormat="1" x14ac:dyDescent="0.25">
      <c r="A27" s="41"/>
      <c r="B27" s="87" t="s">
        <v>166</v>
      </c>
      <c r="C27" s="76"/>
      <c r="D27" s="77">
        <f>AVERAGE(D22:D26)</f>
        <v>3.8025000000000002</v>
      </c>
      <c r="E27" s="76">
        <f>AVERAGE(E22:E26)</f>
        <v>203</v>
      </c>
      <c r="F27" s="76">
        <f t="shared" ref="F27" si="2">AVERAGE(F22:F26)</f>
        <v>2.5000000000000001E-2</v>
      </c>
      <c r="G27" s="84">
        <v>0.27749999999999997</v>
      </c>
      <c r="H27" s="88" t="s">
        <v>72</v>
      </c>
      <c r="I27" s="88">
        <v>604</v>
      </c>
      <c r="J27" s="78">
        <f>AVERAGE(J22:J26)</f>
        <v>256</v>
      </c>
      <c r="K27" s="89" t="s">
        <v>144</v>
      </c>
      <c r="L27" s="76">
        <f>AVERAGE(L22:L26)</f>
        <v>29.4</v>
      </c>
      <c r="M27" s="77">
        <f>AVERAGE(M22:M26)</f>
        <v>0.86850000000000005</v>
      </c>
      <c r="N27" s="77">
        <f>AVERAGE(N22:N26)</f>
        <v>0.95800000000000007</v>
      </c>
      <c r="O27" s="77">
        <v>1.6150000000000002</v>
      </c>
      <c r="P27" s="41"/>
      <c r="Q27" s="41"/>
    </row>
    <row r="28" spans="1:21" x14ac:dyDescent="0.25">
      <c r="A28" s="31"/>
      <c r="B28" s="28" t="s">
        <v>173</v>
      </c>
      <c r="C28" s="28"/>
      <c r="D28" s="77">
        <f>STDEV(D22:D25)</f>
        <v>0.58880528756683437</v>
      </c>
      <c r="E28" s="82">
        <f t="shared" ref="E28:N28" si="3">STDEV(E22:E25)</f>
        <v>64.306557467596832</v>
      </c>
      <c r="F28" s="84">
        <f t="shared" si="3"/>
        <v>4.3204937989385741E-3</v>
      </c>
      <c r="G28" s="84">
        <v>0.18276487627550325</v>
      </c>
      <c r="H28" s="84">
        <v>0.18554999999999999</v>
      </c>
      <c r="I28" s="78">
        <v>140.35906335775638</v>
      </c>
      <c r="J28" s="78">
        <f t="shared" si="3"/>
        <v>48.730551676198644</v>
      </c>
      <c r="K28" s="84"/>
      <c r="L28" s="82">
        <f t="shared" si="3"/>
        <v>27.031216522137267</v>
      </c>
      <c r="M28" s="77">
        <f t="shared" si="3"/>
        <v>0.11688883607941247</v>
      </c>
      <c r="N28" s="77">
        <f t="shared" si="3"/>
        <v>0.21738445206591897</v>
      </c>
      <c r="O28" s="77">
        <v>0.71018776859832355</v>
      </c>
      <c r="P28" s="31"/>
      <c r="Q28" s="31"/>
    </row>
    <row r="29" spans="1:21" s="26" customFormat="1" x14ac:dyDescent="0.25">
      <c r="A29" s="31"/>
      <c r="B29" s="28"/>
      <c r="C29" s="28"/>
      <c r="D29" s="90"/>
      <c r="E29" s="90"/>
      <c r="F29" s="90"/>
      <c r="G29" s="90"/>
      <c r="H29" s="90"/>
      <c r="I29" s="91"/>
      <c r="J29" s="91"/>
      <c r="K29" s="90"/>
      <c r="L29" s="92"/>
      <c r="M29" s="90"/>
      <c r="N29" s="90"/>
      <c r="O29" s="90"/>
      <c r="P29" s="31"/>
      <c r="Q29" s="31"/>
    </row>
    <row r="30" spans="1:21" s="26" customFormat="1" x14ac:dyDescent="0.25">
      <c r="A30" s="31"/>
      <c r="B30" s="74" t="s">
        <v>164</v>
      </c>
      <c r="C30" s="28"/>
      <c r="D30" s="28"/>
      <c r="E30" s="28"/>
      <c r="F30" s="28"/>
      <c r="G30" s="28"/>
      <c r="H30" s="28"/>
      <c r="I30" s="28"/>
      <c r="J30" s="28"/>
      <c r="K30" s="62"/>
      <c r="L30" s="62"/>
      <c r="M30" s="62"/>
      <c r="N30" s="62"/>
      <c r="O30" s="62"/>
      <c r="P30" s="31"/>
      <c r="Q30" s="31"/>
    </row>
    <row r="31" spans="1:21" s="26" customFormat="1" ht="15.75" thickBot="1" x14ac:dyDescent="0.3">
      <c r="A31" s="31"/>
      <c r="B31" s="28"/>
      <c r="C31" s="28"/>
      <c r="D31" s="28"/>
      <c r="E31" s="28"/>
      <c r="F31" s="28"/>
      <c r="G31" s="28"/>
      <c r="H31" s="28"/>
      <c r="I31" s="28"/>
      <c r="J31" s="28"/>
      <c r="K31" s="62"/>
      <c r="L31" s="62"/>
      <c r="M31" s="62"/>
      <c r="N31" s="62"/>
      <c r="O31" s="62"/>
      <c r="P31" s="31"/>
      <c r="Q31" s="31"/>
    </row>
    <row r="32" spans="1:21" s="26" customFormat="1" ht="15.75" thickBot="1" x14ac:dyDescent="0.3">
      <c r="A32" s="41"/>
      <c r="B32" s="33" t="s">
        <v>195</v>
      </c>
      <c r="C32" s="33"/>
      <c r="D32" s="94" t="s">
        <v>134</v>
      </c>
      <c r="E32" s="95" t="s">
        <v>135</v>
      </c>
      <c r="F32" s="95" t="s">
        <v>136</v>
      </c>
      <c r="G32" s="94" t="s">
        <v>196</v>
      </c>
      <c r="H32" s="95" t="s">
        <v>137</v>
      </c>
      <c r="I32" s="95" t="s">
        <v>138</v>
      </c>
      <c r="J32" s="95" t="s">
        <v>139</v>
      </c>
      <c r="K32" s="94" t="s">
        <v>140</v>
      </c>
      <c r="L32" s="94" t="s">
        <v>141</v>
      </c>
      <c r="M32" s="94" t="s">
        <v>142</v>
      </c>
      <c r="N32" s="95" t="s">
        <v>197</v>
      </c>
      <c r="O32" s="94" t="s">
        <v>143</v>
      </c>
      <c r="P32" s="31"/>
      <c r="Q32" s="31"/>
    </row>
    <row r="33" spans="1:22" s="26" customFormat="1" x14ac:dyDescent="0.25">
      <c r="A33" s="31"/>
      <c r="B33" s="28"/>
      <c r="C33" s="28"/>
      <c r="D33" s="29" t="s">
        <v>169</v>
      </c>
      <c r="E33" s="29" t="s">
        <v>169</v>
      </c>
      <c r="F33" s="29" t="s">
        <v>169</v>
      </c>
      <c r="G33" s="62"/>
      <c r="H33" s="29" t="s">
        <v>169</v>
      </c>
      <c r="I33" s="29" t="s">
        <v>169</v>
      </c>
      <c r="J33" s="29" t="s">
        <v>169</v>
      </c>
      <c r="K33" s="29" t="s">
        <v>169</v>
      </c>
      <c r="L33" s="29" t="s">
        <v>169</v>
      </c>
      <c r="M33" s="29" t="s">
        <v>169</v>
      </c>
      <c r="N33" s="29" t="s">
        <v>169</v>
      </c>
      <c r="O33" s="29" t="s">
        <v>169</v>
      </c>
      <c r="P33" s="31"/>
      <c r="Q33" s="31"/>
    </row>
    <row r="34" spans="1:22" s="26" customFormat="1" x14ac:dyDescent="0.25">
      <c r="A34" s="31"/>
      <c r="B34" s="63" t="s">
        <v>94</v>
      </c>
      <c r="C34" s="28"/>
      <c r="D34" s="64">
        <v>4.1399999999999997</v>
      </c>
      <c r="E34" s="28">
        <v>187</v>
      </c>
      <c r="F34" s="65" t="s">
        <v>160</v>
      </c>
      <c r="G34" s="62" t="s">
        <v>178</v>
      </c>
      <c r="H34" s="65">
        <v>1.23</v>
      </c>
      <c r="I34" s="62">
        <v>473</v>
      </c>
      <c r="J34" s="86">
        <v>635</v>
      </c>
      <c r="K34" s="65" t="s">
        <v>144</v>
      </c>
      <c r="L34" s="66">
        <v>39.9</v>
      </c>
      <c r="M34" s="65">
        <v>2.76</v>
      </c>
      <c r="N34" s="67">
        <v>1</v>
      </c>
      <c r="O34" s="65">
        <v>2.23</v>
      </c>
      <c r="P34" s="31"/>
      <c r="Q34" s="31"/>
      <c r="R34" s="26" t="s">
        <v>139</v>
      </c>
      <c r="T34" s="26" t="s">
        <v>141</v>
      </c>
      <c r="U34" s="26" t="s">
        <v>142</v>
      </c>
      <c r="V34" s="26" t="s">
        <v>194</v>
      </c>
    </row>
    <row r="35" spans="1:22" s="26" customFormat="1" x14ac:dyDescent="0.25">
      <c r="A35" s="31"/>
      <c r="B35" s="63" t="s">
        <v>95</v>
      </c>
      <c r="C35" s="28"/>
      <c r="D35" s="64">
        <v>3.35</v>
      </c>
      <c r="E35" s="28">
        <v>147</v>
      </c>
      <c r="F35" s="65" t="s">
        <v>160</v>
      </c>
      <c r="G35" s="62" t="s">
        <v>178</v>
      </c>
      <c r="H35" s="65" t="s">
        <v>184</v>
      </c>
      <c r="I35" s="62">
        <v>407</v>
      </c>
      <c r="J35" s="86">
        <v>295</v>
      </c>
      <c r="K35" s="65" t="s">
        <v>144</v>
      </c>
      <c r="L35" s="66">
        <v>21.4</v>
      </c>
      <c r="M35" s="65">
        <v>1.53</v>
      </c>
      <c r="N35" s="67">
        <v>1.31</v>
      </c>
      <c r="O35" s="65" t="s">
        <v>81</v>
      </c>
      <c r="P35" s="31"/>
      <c r="Q35" s="31"/>
      <c r="R35" s="26">
        <f>(AVERAGE(J34:J35,J38))/(AVERAGE(J36:J37))</f>
        <v>7.2992700729927016</v>
      </c>
      <c r="T35" s="26">
        <f t="shared" ref="T35:V35" si="4">(AVERAGE(L34:L35,L38))/(AVERAGE(L36:L37))</f>
        <v>12.391518737672584</v>
      </c>
      <c r="U35" s="26">
        <f t="shared" si="4"/>
        <v>9.7481481481481485</v>
      </c>
      <c r="V35" s="26">
        <f t="shared" si="4"/>
        <v>1.6081871345029237</v>
      </c>
    </row>
    <row r="36" spans="1:22" s="26" customFormat="1" x14ac:dyDescent="0.25">
      <c r="A36" s="31"/>
      <c r="B36" s="63" t="s">
        <v>152</v>
      </c>
      <c r="C36" s="28"/>
      <c r="D36" s="64">
        <v>3.6</v>
      </c>
      <c r="E36" s="28">
        <v>176</v>
      </c>
      <c r="F36" s="65" t="s">
        <v>160</v>
      </c>
      <c r="G36" s="62" t="s">
        <v>178</v>
      </c>
      <c r="H36" s="67">
        <v>0.95199999999999996</v>
      </c>
      <c r="I36" s="62">
        <v>418</v>
      </c>
      <c r="J36" s="86">
        <v>78.2</v>
      </c>
      <c r="K36" s="65" t="s">
        <v>144</v>
      </c>
      <c r="L36" s="66">
        <v>6.9</v>
      </c>
      <c r="M36" s="65">
        <v>0.22</v>
      </c>
      <c r="N36" s="67">
        <v>0.55000000000000004</v>
      </c>
      <c r="O36" s="65" t="s">
        <v>81</v>
      </c>
      <c r="P36" s="31"/>
      <c r="Q36" s="31"/>
    </row>
    <row r="37" spans="1:22" s="26" customFormat="1" x14ac:dyDescent="0.25">
      <c r="A37" s="31"/>
      <c r="B37" s="63" t="s">
        <v>153</v>
      </c>
      <c r="C37" s="28"/>
      <c r="D37" s="64">
        <v>3.84</v>
      </c>
      <c r="E37" s="28">
        <v>176</v>
      </c>
      <c r="F37" s="65" t="s">
        <v>160</v>
      </c>
      <c r="G37" s="62" t="s">
        <v>178</v>
      </c>
      <c r="H37" s="65" t="s">
        <v>184</v>
      </c>
      <c r="I37" s="62">
        <v>447</v>
      </c>
      <c r="J37" s="86">
        <v>72.5</v>
      </c>
      <c r="K37" s="65" t="s">
        <v>144</v>
      </c>
      <c r="L37" s="66">
        <v>6.62</v>
      </c>
      <c r="M37" s="65">
        <v>0.23</v>
      </c>
      <c r="N37" s="67">
        <v>0.59</v>
      </c>
      <c r="O37" s="65" t="s">
        <v>81</v>
      </c>
      <c r="P37" s="31"/>
      <c r="Q37" s="31"/>
    </row>
    <row r="38" spans="1:22" s="26" customFormat="1" x14ac:dyDescent="0.25">
      <c r="A38" s="31"/>
      <c r="B38" s="63" t="s">
        <v>97</v>
      </c>
      <c r="C38" s="28"/>
      <c r="D38" s="64">
        <v>6.06</v>
      </c>
      <c r="E38" s="28">
        <v>288</v>
      </c>
      <c r="F38" s="65" t="s">
        <v>160</v>
      </c>
      <c r="G38" s="62" t="s">
        <v>178</v>
      </c>
      <c r="H38" s="65">
        <v>1.27</v>
      </c>
      <c r="I38" s="62">
        <v>530</v>
      </c>
      <c r="J38" s="86">
        <v>720</v>
      </c>
      <c r="K38" s="65" t="s">
        <v>144</v>
      </c>
      <c r="L38" s="66">
        <v>190</v>
      </c>
      <c r="M38" s="65">
        <v>2.29</v>
      </c>
      <c r="N38" s="67">
        <v>0.44</v>
      </c>
      <c r="O38" s="65" t="s">
        <v>81</v>
      </c>
      <c r="P38" s="31"/>
      <c r="Q38" s="31"/>
    </row>
    <row r="39" spans="1:22" s="26" customFormat="1" x14ac:dyDescent="0.25">
      <c r="A39" s="28"/>
      <c r="B39" s="28"/>
      <c r="C39" s="28"/>
      <c r="D39" s="28"/>
      <c r="E39" s="28"/>
      <c r="F39" s="65"/>
      <c r="G39" s="62"/>
      <c r="H39" s="65"/>
      <c r="I39" s="62"/>
      <c r="J39" s="86"/>
      <c r="K39" s="65"/>
      <c r="L39" s="66"/>
      <c r="M39" s="65"/>
      <c r="N39" s="67"/>
      <c r="O39" s="65"/>
      <c r="P39" s="31"/>
      <c r="Q39" s="31"/>
    </row>
    <row r="40" spans="1:22" s="26" customFormat="1" x14ac:dyDescent="0.25">
      <c r="A40" s="74"/>
      <c r="B40" s="75" t="s">
        <v>171</v>
      </c>
      <c r="C40" s="76"/>
      <c r="D40" s="77">
        <f>AVERAGE(D34:D38)</f>
        <v>4.1979999999999995</v>
      </c>
      <c r="E40" s="78">
        <f>AVERAGE(E34:E38)</f>
        <v>194.8</v>
      </c>
      <c r="F40" s="79" t="s">
        <v>160</v>
      </c>
      <c r="G40" s="80" t="s">
        <v>178</v>
      </c>
      <c r="H40" s="81">
        <f>AVERAGE(H34,0.4,H36,0.4,H38)</f>
        <v>0.85039999999999993</v>
      </c>
      <c r="I40" s="78">
        <f>AVERAGE(I34:I38)</f>
        <v>455</v>
      </c>
      <c r="J40" s="78">
        <f>AVERAGE(J34:J38)</f>
        <v>360.14</v>
      </c>
      <c r="K40" s="83" t="s">
        <v>144</v>
      </c>
      <c r="L40" s="82">
        <f>AVERAGE(L34:L38)</f>
        <v>52.963999999999999</v>
      </c>
      <c r="M40" s="77">
        <f>AVERAGE(M34:M38)</f>
        <v>1.4060000000000001</v>
      </c>
      <c r="N40" s="77">
        <f>AVERAGE(N34:N38)</f>
        <v>0.77800000000000002</v>
      </c>
      <c r="O40" s="77">
        <f>AVERAGE(O34:O38)</f>
        <v>2.23</v>
      </c>
      <c r="P40" s="31"/>
      <c r="Q40" s="31"/>
    </row>
    <row r="41" spans="1:22" s="26" customFormat="1" x14ac:dyDescent="0.25">
      <c r="A41" s="28"/>
      <c r="B41" s="28" t="s">
        <v>172</v>
      </c>
      <c r="C41" s="28"/>
      <c r="D41" s="77">
        <f>STDEV(D34:D38)</f>
        <v>1.0811197898475469</v>
      </c>
      <c r="E41" s="78">
        <f>STDEV(E34:E38)</f>
        <v>54.172871439494486</v>
      </c>
      <c r="F41" s="84"/>
      <c r="G41" s="80" t="s">
        <v>178</v>
      </c>
      <c r="H41" s="81">
        <f>STDEV(H34,0.4,H36,0.4,H38)</f>
        <v>0.42901142175937468</v>
      </c>
      <c r="I41" s="78">
        <f>STDEV(I34:I38)</f>
        <v>49.208739061268375</v>
      </c>
      <c r="J41" s="78">
        <f>STDEV(J34:J38)</f>
        <v>304.7611326924744</v>
      </c>
      <c r="K41" s="84"/>
      <c r="L41" s="82">
        <f>STDEV(L34:L38)</f>
        <v>77.806615914072495</v>
      </c>
      <c r="M41" s="77">
        <f>STDEV(M34:M38)</f>
        <v>1.1640146047193736</v>
      </c>
      <c r="N41" s="77">
        <f>STDEV(N34:N38)</f>
        <v>0.36533546228090147</v>
      </c>
      <c r="O41" s="84"/>
      <c r="P41" s="31"/>
      <c r="Q41" s="31"/>
    </row>
    <row r="42" spans="1:22" s="26" customFormat="1" x14ac:dyDescent="0.25">
      <c r="A42" s="28"/>
      <c r="B42" s="28"/>
      <c r="C42" s="28"/>
      <c r="D42" s="28"/>
      <c r="E42" s="28"/>
      <c r="F42" s="65"/>
      <c r="G42" s="62"/>
      <c r="H42" s="65"/>
      <c r="I42" s="62"/>
      <c r="J42" s="65"/>
      <c r="K42" s="65"/>
      <c r="L42" s="65"/>
      <c r="M42" s="65"/>
      <c r="N42" s="65"/>
      <c r="O42" s="65"/>
      <c r="P42" s="31"/>
      <c r="Q42" s="31"/>
    </row>
    <row r="43" spans="1:22" s="26" customFormat="1" x14ac:dyDescent="0.25">
      <c r="A43" s="28" t="s">
        <v>162</v>
      </c>
      <c r="B43" s="28"/>
      <c r="C43" s="28"/>
      <c r="D43" s="28">
        <v>3123</v>
      </c>
      <c r="E43" s="28">
        <v>2354</v>
      </c>
      <c r="F43" s="65">
        <v>2376</v>
      </c>
      <c r="G43" s="28" t="s">
        <v>178</v>
      </c>
      <c r="H43" s="65">
        <v>3129</v>
      </c>
      <c r="I43" s="65">
        <v>651</v>
      </c>
      <c r="J43" s="65">
        <v>2359</v>
      </c>
      <c r="K43" s="65">
        <v>2708</v>
      </c>
      <c r="L43" s="65">
        <v>2363</v>
      </c>
      <c r="M43" s="65">
        <v>2380</v>
      </c>
      <c r="N43" s="65">
        <v>3133</v>
      </c>
      <c r="O43" s="65">
        <v>2371</v>
      </c>
      <c r="P43" s="31"/>
      <c r="Q43" s="31"/>
    </row>
    <row r="44" spans="1:22" x14ac:dyDescent="0.25">
      <c r="A44" s="30" t="s">
        <v>163</v>
      </c>
      <c r="B44" s="28"/>
      <c r="C44" s="28"/>
      <c r="D44" s="28" t="s">
        <v>161</v>
      </c>
      <c r="E44" s="28">
        <v>2</v>
      </c>
      <c r="F44" s="65">
        <v>0.03</v>
      </c>
      <c r="G44" s="28" t="s">
        <v>178</v>
      </c>
      <c r="H44" s="85">
        <v>0.8</v>
      </c>
      <c r="I44" s="28">
        <v>10</v>
      </c>
      <c r="J44" s="65">
        <v>4.5999999999999996</v>
      </c>
      <c r="K44" s="65">
        <v>5.0000000000000001E-3</v>
      </c>
      <c r="L44" s="67">
        <v>0.2</v>
      </c>
      <c r="M44" s="65">
        <v>0.04</v>
      </c>
      <c r="N44" s="67">
        <v>0.1</v>
      </c>
      <c r="O44" s="65">
        <v>2</v>
      </c>
      <c r="P44" s="31"/>
      <c r="Q44" s="31"/>
      <c r="R44" s="31"/>
      <c r="S44" s="31"/>
      <c r="T44" s="31"/>
    </row>
    <row r="45" spans="1:22" x14ac:dyDescent="0.2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62"/>
      <c r="M45" s="62"/>
      <c r="N45" s="62"/>
      <c r="O45" s="62"/>
      <c r="S45" s="31"/>
      <c r="T45" s="31"/>
      <c r="U45" s="31"/>
    </row>
    <row r="46" spans="1:22" s="26" customFormat="1" x14ac:dyDescent="0.25">
      <c r="A46" s="28" t="s">
        <v>185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62"/>
      <c r="M46" s="62"/>
      <c r="N46" s="62"/>
      <c r="O46" s="62"/>
      <c r="S46" s="31"/>
      <c r="T46" s="31"/>
      <c r="U46" s="31"/>
    </row>
    <row r="47" spans="1:22" s="26" customFormat="1" x14ac:dyDescent="0.25">
      <c r="A47" s="28" t="s">
        <v>186</v>
      </c>
      <c r="B47" s="28"/>
      <c r="C47" s="28"/>
      <c r="D47" s="31"/>
      <c r="E47" s="31"/>
      <c r="F47" s="31"/>
      <c r="G47" s="31"/>
      <c r="H47" s="31"/>
      <c r="I47" s="31"/>
      <c r="J47" s="31"/>
      <c r="K47" s="31"/>
      <c r="S47" s="31"/>
      <c r="T47" s="31"/>
      <c r="U47" s="31"/>
    </row>
    <row r="48" spans="1:22" s="26" customFormat="1" x14ac:dyDescent="0.25">
      <c r="A48" s="28" t="s">
        <v>187</v>
      </c>
      <c r="B48" s="28"/>
      <c r="C48" s="28"/>
      <c r="D48" s="31"/>
      <c r="E48" s="31"/>
      <c r="F48" s="31"/>
      <c r="G48" s="31"/>
      <c r="H48" s="31"/>
      <c r="I48" s="31"/>
      <c r="J48" s="31"/>
      <c r="K48" s="31"/>
      <c r="S48" s="31"/>
      <c r="T48" s="31"/>
      <c r="U48" s="31"/>
    </row>
    <row r="49" spans="1:21" s="26" customFormat="1" x14ac:dyDescent="0.25">
      <c r="A49" s="71" t="s">
        <v>189</v>
      </c>
      <c r="B49" s="28"/>
      <c r="C49" s="28"/>
      <c r="D49" s="31"/>
      <c r="E49" s="31"/>
      <c r="F49" s="31"/>
      <c r="G49" s="31"/>
      <c r="H49" s="31"/>
      <c r="I49" s="31"/>
      <c r="J49" s="31"/>
      <c r="K49" s="31"/>
      <c r="S49" s="31"/>
      <c r="T49" s="31"/>
      <c r="U49" s="31"/>
    </row>
    <row r="50" spans="1:21" s="26" customFormat="1" x14ac:dyDescent="0.25">
      <c r="A50" s="71" t="s">
        <v>190</v>
      </c>
      <c r="B50" s="28"/>
      <c r="C50" s="28"/>
      <c r="D50" s="31"/>
      <c r="E50" s="31"/>
      <c r="F50" s="31"/>
      <c r="G50" s="31"/>
      <c r="H50" s="31"/>
      <c r="I50" s="31"/>
      <c r="J50" s="31"/>
      <c r="K50" s="31"/>
      <c r="S50" s="31"/>
      <c r="T50" s="31"/>
      <c r="U50" s="31"/>
    </row>
    <row r="51" spans="1:21" s="61" customFormat="1" x14ac:dyDescent="0.25">
      <c r="A51" s="72" t="s">
        <v>191</v>
      </c>
      <c r="B51" s="72"/>
      <c r="C51" s="72"/>
      <c r="D51" s="49"/>
      <c r="E51" s="49"/>
      <c r="F51" s="49"/>
      <c r="G51" s="49"/>
      <c r="H51" s="49"/>
      <c r="I51" s="49"/>
      <c r="J51" s="49"/>
      <c r="K51" s="49"/>
      <c r="S51" s="49"/>
      <c r="T51" s="49"/>
      <c r="U51" s="49"/>
    </row>
    <row r="52" spans="1:21" s="61" customFormat="1" x14ac:dyDescent="0.25">
      <c r="A52" s="73" t="s">
        <v>192</v>
      </c>
      <c r="B52" s="72"/>
      <c r="C52" s="72"/>
      <c r="D52" s="49"/>
      <c r="E52" s="49"/>
      <c r="F52" s="49"/>
      <c r="G52" s="49"/>
      <c r="H52" s="49"/>
      <c r="I52" s="49"/>
      <c r="J52" s="49"/>
      <c r="K52" s="49"/>
      <c r="S52" s="49"/>
      <c r="T52" s="49"/>
      <c r="U52" s="49"/>
    </row>
    <row r="53" spans="1:21" s="26" customFormat="1" x14ac:dyDescent="0.25">
      <c r="A53" s="28" t="s">
        <v>188</v>
      </c>
      <c r="B53" s="28"/>
      <c r="C53" s="28"/>
      <c r="D53" s="31"/>
      <c r="E53" s="31"/>
      <c r="F53" s="31"/>
      <c r="G53" s="31"/>
      <c r="H53" s="31"/>
      <c r="I53" s="31"/>
      <c r="J53" s="31"/>
      <c r="K53" s="31"/>
      <c r="S53" s="31"/>
      <c r="T53" s="31"/>
      <c r="U53" s="31"/>
    </row>
    <row r="54" spans="1:21" s="26" customFormat="1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S54" s="31"/>
      <c r="T54" s="31"/>
      <c r="U54" s="31"/>
    </row>
    <row r="55" spans="1:21" s="26" customFormat="1" x14ac:dyDescent="0.2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S55" s="31"/>
      <c r="T55" s="31"/>
      <c r="U55" s="31"/>
    </row>
    <row r="56" spans="1:21" s="26" customFormat="1" x14ac:dyDescent="0.2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S56" s="31"/>
      <c r="T56" s="31"/>
      <c r="U56" s="31"/>
    </row>
    <row r="57" spans="1:21" s="26" customFormat="1" x14ac:dyDescent="0.25">
      <c r="A57" s="41" t="s">
        <v>201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S57" s="31"/>
      <c r="T57" s="31"/>
      <c r="U57" s="31"/>
    </row>
    <row r="58" spans="1:21" s="26" customFormat="1" x14ac:dyDescent="0.25">
      <c r="A58" s="31"/>
      <c r="B58" s="31" t="s">
        <v>179</v>
      </c>
      <c r="C58" s="31"/>
      <c r="D58" s="31"/>
      <c r="E58" s="31"/>
      <c r="F58" s="31"/>
      <c r="G58" s="31"/>
      <c r="H58" s="31"/>
      <c r="I58" s="31"/>
      <c r="J58" s="31"/>
      <c r="K58" s="31"/>
      <c r="S58" s="31"/>
      <c r="T58" s="31"/>
      <c r="U58" s="31"/>
    </row>
    <row r="59" spans="1:21" s="26" customFormat="1" x14ac:dyDescent="0.25">
      <c r="A59" s="31"/>
      <c r="B59" s="31" t="s">
        <v>168</v>
      </c>
      <c r="C59" s="31"/>
      <c r="D59" s="31"/>
      <c r="E59" s="31"/>
      <c r="F59" s="31"/>
      <c r="G59" s="31"/>
      <c r="H59" s="31"/>
      <c r="I59" s="31"/>
      <c r="J59" s="31"/>
      <c r="K59" s="31"/>
      <c r="S59" s="31"/>
      <c r="T59" s="31"/>
      <c r="U59" s="31"/>
    </row>
    <row r="60" spans="1:21" s="26" customFormat="1" ht="16.5" x14ac:dyDescent="0.3">
      <c r="A60" s="31"/>
      <c r="B60" s="31" t="s">
        <v>180</v>
      </c>
      <c r="C60" s="31"/>
      <c r="D60" s="31"/>
      <c r="E60" s="31"/>
      <c r="F60" s="31"/>
      <c r="G60" s="31"/>
      <c r="H60" s="31"/>
      <c r="I60" s="31"/>
      <c r="J60" s="31"/>
      <c r="K60" s="31"/>
      <c r="S60" s="31"/>
      <c r="T60" s="31"/>
      <c r="U60" s="31"/>
    </row>
    <row r="61" spans="1:21" s="26" customFormat="1" x14ac:dyDescent="0.25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S61" s="31"/>
      <c r="T61" s="31"/>
      <c r="U61" s="31"/>
    </row>
    <row r="62" spans="1:21" x14ac:dyDescent="0.25">
      <c r="A62" s="31"/>
      <c r="B62" s="44" t="s">
        <v>158</v>
      </c>
      <c r="C62" s="31"/>
      <c r="D62" s="31"/>
      <c r="E62" s="31"/>
      <c r="F62" s="31"/>
      <c r="G62" s="31"/>
      <c r="H62" s="31"/>
      <c r="I62" s="31"/>
      <c r="K62" s="31"/>
      <c r="L62" s="41" t="s">
        <v>164</v>
      </c>
      <c r="M62" s="31"/>
      <c r="N62" s="31"/>
      <c r="O62" s="31"/>
      <c r="P62" s="31"/>
      <c r="Q62" s="31"/>
      <c r="R62" s="31"/>
      <c r="S62" s="31"/>
      <c r="T62" s="31"/>
      <c r="U62" s="31"/>
    </row>
    <row r="63" spans="1:21" ht="15.75" thickBot="1" x14ac:dyDescent="0.3">
      <c r="A63" s="31"/>
      <c r="B63" s="31"/>
      <c r="C63" s="31"/>
      <c r="K63" s="41"/>
      <c r="L63" s="31"/>
      <c r="M63" s="31"/>
      <c r="N63" s="31"/>
      <c r="O63" s="31"/>
      <c r="P63" s="31"/>
      <c r="Q63" s="31"/>
      <c r="R63" s="31"/>
      <c r="S63" s="31"/>
      <c r="T63" s="31"/>
      <c r="U63" s="31"/>
    </row>
    <row r="64" spans="1:21" ht="17.25" thickBot="1" x14ac:dyDescent="0.35">
      <c r="A64" s="31"/>
      <c r="B64" s="32" t="s">
        <v>170</v>
      </c>
      <c r="C64" s="33"/>
      <c r="D64" s="34" t="s">
        <v>151</v>
      </c>
      <c r="E64" s="101" t="s">
        <v>157</v>
      </c>
      <c r="F64" s="101" t="s">
        <v>155</v>
      </c>
      <c r="G64" s="101" t="s">
        <v>154</v>
      </c>
      <c r="H64" s="101" t="s">
        <v>156</v>
      </c>
      <c r="I64" s="101" t="s">
        <v>175</v>
      </c>
      <c r="J64" s="116" t="s">
        <v>202</v>
      </c>
      <c r="K64" s="116" t="s">
        <v>203</v>
      </c>
      <c r="L64" s="32" t="s">
        <v>170</v>
      </c>
      <c r="M64" s="33"/>
      <c r="N64" s="101" t="s">
        <v>151</v>
      </c>
      <c r="O64" s="101" t="s">
        <v>157</v>
      </c>
      <c r="P64" s="101" t="s">
        <v>155</v>
      </c>
      <c r="Q64" s="101" t="s">
        <v>154</v>
      </c>
      <c r="R64" s="101" t="s">
        <v>156</v>
      </c>
      <c r="S64" s="101" t="s">
        <v>175</v>
      </c>
      <c r="T64" s="102" t="s">
        <v>202</v>
      </c>
      <c r="U64" s="102" t="s">
        <v>203</v>
      </c>
    </row>
    <row r="65" spans="1:21" s="26" customFormat="1" x14ac:dyDescent="0.25">
      <c r="A65" s="31"/>
      <c r="B65" s="53"/>
      <c r="C65" s="54"/>
      <c r="D65" s="45" t="s">
        <v>43</v>
      </c>
      <c r="E65" s="45" t="s">
        <v>43</v>
      </c>
      <c r="F65" s="45" t="s">
        <v>43</v>
      </c>
      <c r="G65" s="45" t="s">
        <v>43</v>
      </c>
      <c r="H65" s="45" t="s">
        <v>43</v>
      </c>
      <c r="I65" s="45" t="s">
        <v>43</v>
      </c>
      <c r="J65" s="45" t="s">
        <v>43</v>
      </c>
      <c r="K65" s="45" t="s">
        <v>43</v>
      </c>
      <c r="L65" s="31"/>
      <c r="M65" s="31"/>
      <c r="N65" s="45" t="s">
        <v>43</v>
      </c>
      <c r="O65" s="45" t="s">
        <v>43</v>
      </c>
      <c r="P65" s="45" t="s">
        <v>43</v>
      </c>
      <c r="Q65" s="45" t="s">
        <v>43</v>
      </c>
      <c r="R65" s="45" t="s">
        <v>43</v>
      </c>
      <c r="S65" s="45" t="s">
        <v>43</v>
      </c>
      <c r="T65" s="45" t="s">
        <v>43</v>
      </c>
      <c r="U65" s="45" t="s">
        <v>43</v>
      </c>
    </row>
    <row r="66" spans="1:21" x14ac:dyDescent="0.25">
      <c r="A66" s="31"/>
      <c r="B66" s="35" t="s">
        <v>94</v>
      </c>
      <c r="C66" s="36"/>
      <c r="D66" s="46">
        <v>56.8</v>
      </c>
      <c r="E66" s="49">
        <v>98.6</v>
      </c>
      <c r="F66" s="48">
        <v>4.1100000000000003</v>
      </c>
      <c r="G66" s="47">
        <v>30</v>
      </c>
      <c r="H66" s="47">
        <v>103</v>
      </c>
      <c r="I66" s="49">
        <v>276</v>
      </c>
      <c r="J66" s="13">
        <f>SUM(D66,F66,G66,H66)</f>
        <v>193.91</v>
      </c>
      <c r="K66" s="31">
        <f>SUM(E66,I66)</f>
        <v>374.6</v>
      </c>
      <c r="L66" s="35" t="s">
        <v>94</v>
      </c>
      <c r="M66" s="31"/>
      <c r="N66" s="40">
        <v>84.5</v>
      </c>
      <c r="O66" s="40">
        <v>133</v>
      </c>
      <c r="P66" s="48">
        <v>8.9</v>
      </c>
      <c r="Q66" s="40">
        <v>40.4</v>
      </c>
      <c r="R66" s="40">
        <v>149</v>
      </c>
      <c r="S66" s="40">
        <v>332</v>
      </c>
      <c r="T66" s="13">
        <f>SUM(N66,P66,Q66,R66)</f>
        <v>282.8</v>
      </c>
      <c r="U66" s="31">
        <f>SUM(O66,S66)</f>
        <v>465</v>
      </c>
    </row>
    <row r="67" spans="1:21" x14ac:dyDescent="0.25">
      <c r="A67" s="31"/>
      <c r="B67" s="35" t="s">
        <v>95</v>
      </c>
      <c r="C67" s="36"/>
      <c r="D67" s="46">
        <v>69.7</v>
      </c>
      <c r="E67" s="49">
        <v>78.7</v>
      </c>
      <c r="F67" s="48">
        <v>4.33</v>
      </c>
      <c r="G67" s="47">
        <v>26</v>
      </c>
      <c r="H67" s="47">
        <v>84.8</v>
      </c>
      <c r="I67" s="49">
        <v>224</v>
      </c>
      <c r="J67" s="13">
        <f t="shared" ref="J67:J70" si="5">SUM(D67,F67,G67,H67)</f>
        <v>184.82999999999998</v>
      </c>
      <c r="K67" s="31">
        <f t="shared" ref="K67:K70" si="6">SUM(E67,I67)</f>
        <v>302.7</v>
      </c>
      <c r="L67" s="35" t="s">
        <v>95</v>
      </c>
      <c r="M67" s="31"/>
      <c r="N67" s="40">
        <v>78.5</v>
      </c>
      <c r="O67" s="40">
        <v>109</v>
      </c>
      <c r="P67" s="48">
        <v>6.59</v>
      </c>
      <c r="Q67" s="40">
        <v>32.299999999999997</v>
      </c>
      <c r="R67" s="40">
        <v>118</v>
      </c>
      <c r="S67" s="40">
        <v>287</v>
      </c>
      <c r="T67" s="13">
        <f t="shared" ref="T67:T70" si="7">SUM(N67,P67,Q67,R67)</f>
        <v>235.39</v>
      </c>
      <c r="U67" s="31">
        <f>SUM(O67,S67)</f>
        <v>396</v>
      </c>
    </row>
    <row r="68" spans="1:21" x14ac:dyDescent="0.25">
      <c r="A68" s="31"/>
      <c r="B68" s="35" t="s">
        <v>152</v>
      </c>
      <c r="C68" s="36"/>
      <c r="D68" s="46">
        <v>74</v>
      </c>
      <c r="E68" s="49">
        <v>151</v>
      </c>
      <c r="F68" s="48">
        <v>6.69</v>
      </c>
      <c r="G68" s="47">
        <v>45</v>
      </c>
      <c r="H68" s="47">
        <v>167</v>
      </c>
      <c r="I68" s="49">
        <v>397</v>
      </c>
      <c r="J68" s="13">
        <f t="shared" si="5"/>
        <v>292.69</v>
      </c>
      <c r="K68" s="47">
        <f t="shared" si="6"/>
        <v>548</v>
      </c>
      <c r="L68" s="35" t="s">
        <v>152</v>
      </c>
      <c r="M68" s="31"/>
      <c r="N68" s="40">
        <v>53.7</v>
      </c>
      <c r="O68" s="40">
        <v>124</v>
      </c>
      <c r="P68" s="48">
        <v>6.56</v>
      </c>
      <c r="Q68" s="40">
        <v>36.4</v>
      </c>
      <c r="R68" s="40">
        <v>137</v>
      </c>
      <c r="S68" s="40">
        <v>308</v>
      </c>
      <c r="T68" s="13">
        <f t="shared" si="7"/>
        <v>233.66</v>
      </c>
      <c r="U68" s="31">
        <f t="shared" ref="U68:U70" si="8">SUM(O68,S68)</f>
        <v>432</v>
      </c>
    </row>
    <row r="69" spans="1:21" x14ac:dyDescent="0.25">
      <c r="A69" s="31"/>
      <c r="B69" s="35" t="s">
        <v>153</v>
      </c>
      <c r="C69" s="36"/>
      <c r="D69" s="46">
        <v>74.2</v>
      </c>
      <c r="E69" s="49">
        <v>151</v>
      </c>
      <c r="F69" s="48">
        <v>6.73</v>
      </c>
      <c r="G69" s="47">
        <v>45</v>
      </c>
      <c r="H69" s="47">
        <v>165</v>
      </c>
      <c r="I69" s="49">
        <v>398</v>
      </c>
      <c r="J69" s="13">
        <f>SUM(D69,F69,G69,H69)</f>
        <v>290.93</v>
      </c>
      <c r="K69" s="47">
        <f t="shared" si="6"/>
        <v>549</v>
      </c>
      <c r="L69" s="35" t="s">
        <v>153</v>
      </c>
      <c r="M69" s="31"/>
      <c r="N69" s="40">
        <v>53.5</v>
      </c>
      <c r="O69" s="40">
        <v>131</v>
      </c>
      <c r="P69" s="48">
        <v>6.67</v>
      </c>
      <c r="Q69" s="40">
        <v>36.799999999999997</v>
      </c>
      <c r="R69" s="40">
        <v>143</v>
      </c>
      <c r="S69" s="40">
        <v>325</v>
      </c>
      <c r="T69" s="13">
        <f t="shared" si="7"/>
        <v>239.97</v>
      </c>
      <c r="U69" s="31">
        <f t="shared" si="8"/>
        <v>456</v>
      </c>
    </row>
    <row r="70" spans="1:21" x14ac:dyDescent="0.25">
      <c r="A70" s="31"/>
      <c r="B70" s="35" t="s">
        <v>97</v>
      </c>
      <c r="C70" s="31"/>
      <c r="D70" s="46">
        <v>89.2</v>
      </c>
      <c r="E70" s="49">
        <v>205</v>
      </c>
      <c r="F70" s="48">
        <v>14</v>
      </c>
      <c r="G70" s="47">
        <v>59.7</v>
      </c>
      <c r="H70" s="47">
        <v>223</v>
      </c>
      <c r="I70" s="49">
        <v>487</v>
      </c>
      <c r="J70" s="13">
        <f t="shared" si="5"/>
        <v>385.9</v>
      </c>
      <c r="K70" s="47">
        <f t="shared" si="6"/>
        <v>692</v>
      </c>
      <c r="L70" s="35" t="s">
        <v>97</v>
      </c>
      <c r="M70" s="31"/>
      <c r="N70" s="40">
        <v>77.599999999999994</v>
      </c>
      <c r="O70" s="40">
        <v>159</v>
      </c>
      <c r="P70" s="48">
        <v>15.2</v>
      </c>
      <c r="Q70" s="40">
        <v>60.5</v>
      </c>
      <c r="R70" s="40">
        <v>229</v>
      </c>
      <c r="S70" s="40">
        <v>360</v>
      </c>
      <c r="T70" s="13">
        <f t="shared" si="7"/>
        <v>382.3</v>
      </c>
      <c r="U70" s="31">
        <f t="shared" si="8"/>
        <v>519</v>
      </c>
    </row>
    <row r="71" spans="1:21" x14ac:dyDescent="0.25">
      <c r="A71" s="31"/>
      <c r="B71" s="31"/>
      <c r="C71" s="31"/>
      <c r="D71" s="31"/>
      <c r="E71" s="31"/>
      <c r="F71" s="31"/>
      <c r="G71" s="31"/>
      <c r="H71" s="31"/>
      <c r="I71" s="31"/>
      <c r="K71" s="31"/>
      <c r="L71" s="31"/>
      <c r="M71" s="31"/>
      <c r="N71" s="40"/>
      <c r="O71" s="40"/>
      <c r="P71" s="48"/>
      <c r="Q71" s="40"/>
      <c r="R71" s="40"/>
      <c r="S71" s="40"/>
    </row>
    <row r="72" spans="1:21" x14ac:dyDescent="0.25">
      <c r="A72" s="31"/>
      <c r="B72" s="42" t="s">
        <v>165</v>
      </c>
      <c r="C72" s="43"/>
      <c r="D72" s="56">
        <f>AVERAGE(D66:D70)</f>
        <v>72.78</v>
      </c>
      <c r="E72" s="57">
        <f>AVERAGE(E66:E70)</f>
        <v>136.85999999999999</v>
      </c>
      <c r="F72" s="57">
        <f t="shared" ref="F72:I72" si="9">AVERAGE(F66:F70)</f>
        <v>7.1719999999999997</v>
      </c>
      <c r="G72" s="56">
        <f>AVERAGE(G66:G70)</f>
        <v>41.14</v>
      </c>
      <c r="H72" s="57">
        <f>AVERAGE(H66:H70)</f>
        <v>148.56</v>
      </c>
      <c r="I72" s="57">
        <f t="shared" si="9"/>
        <v>356.4</v>
      </c>
      <c r="J72" s="31"/>
      <c r="K72" s="41"/>
      <c r="L72" s="42" t="s">
        <v>171</v>
      </c>
      <c r="M72" s="43"/>
      <c r="N72" s="56">
        <f t="shared" ref="N72:S72" si="10">AVERAGE(N66:N70)</f>
        <v>69.559999999999988</v>
      </c>
      <c r="O72" s="57">
        <f t="shared" si="10"/>
        <v>131.19999999999999</v>
      </c>
      <c r="P72" s="57">
        <f t="shared" si="10"/>
        <v>8.7840000000000007</v>
      </c>
      <c r="Q72" s="56">
        <f t="shared" si="10"/>
        <v>41.279999999999994</v>
      </c>
      <c r="R72" s="57">
        <f t="shared" si="10"/>
        <v>155.19999999999999</v>
      </c>
      <c r="S72" s="57">
        <f t="shared" si="10"/>
        <v>322.39999999999998</v>
      </c>
    </row>
    <row r="73" spans="1:21" s="26" customFormat="1" x14ac:dyDescent="0.25">
      <c r="A73" s="31"/>
      <c r="B73" s="55" t="s">
        <v>173</v>
      </c>
      <c r="D73" s="56">
        <f>STDEV(D66:D70)</f>
        <v>11.597068595123519</v>
      </c>
      <c r="E73" s="57">
        <f>STDEV(E66:E70)</f>
        <v>49.722610550935514</v>
      </c>
      <c r="F73" s="57">
        <f t="shared" ref="F73" si="11">STDEV(F66:F70)</f>
        <v>4.0156593481021279</v>
      </c>
      <c r="G73" s="56">
        <f>STDEV(G66:G70)</f>
        <v>13.486956661901162</v>
      </c>
      <c r="H73" s="57">
        <f>STDEV(H66:H70)</f>
        <v>55.436161483277367</v>
      </c>
      <c r="I73" s="57">
        <f>STDEV(I66:I70)</f>
        <v>105.3911761012277</v>
      </c>
      <c r="J73" s="49"/>
      <c r="K73" s="31"/>
      <c r="L73" s="31" t="s">
        <v>172</v>
      </c>
      <c r="M73" s="31"/>
      <c r="N73" s="56">
        <f t="shared" ref="N73:S73" si="12">STDEV(N66:N70)</f>
        <v>14.809051286291158</v>
      </c>
      <c r="O73" s="57">
        <f t="shared" si="12"/>
        <v>18.171406109599793</v>
      </c>
      <c r="P73" s="57">
        <f t="shared" si="12"/>
        <v>3.7218046697805076</v>
      </c>
      <c r="Q73" s="56">
        <f t="shared" si="12"/>
        <v>11.121016140623128</v>
      </c>
      <c r="R73" s="57">
        <f t="shared" si="12"/>
        <v>42.862571084805452</v>
      </c>
      <c r="S73" s="57">
        <f t="shared" si="12"/>
        <v>27.263528751795871</v>
      </c>
    </row>
    <row r="74" spans="1:21" s="26" customFormat="1" x14ac:dyDescent="0.25">
      <c r="A74" s="31"/>
      <c r="B74" s="50"/>
      <c r="C74" s="51"/>
      <c r="D74" s="52"/>
      <c r="E74" s="52"/>
      <c r="F74" s="52"/>
      <c r="G74" s="52"/>
      <c r="H74" s="52"/>
      <c r="I74" s="52"/>
      <c r="J74" s="49"/>
      <c r="K74" s="31"/>
      <c r="L74" s="31"/>
      <c r="M74" s="31"/>
      <c r="N74" s="40"/>
      <c r="O74" s="40"/>
      <c r="P74" s="40"/>
      <c r="Q74" s="40"/>
      <c r="R74" s="40"/>
      <c r="S74" s="40"/>
    </row>
    <row r="75" spans="1:21" x14ac:dyDescent="0.25">
      <c r="A75" s="28" t="s">
        <v>162</v>
      </c>
      <c r="B75" s="49"/>
      <c r="C75" s="49"/>
      <c r="D75" s="40">
        <v>659</v>
      </c>
      <c r="E75" s="40">
        <v>1571</v>
      </c>
      <c r="F75" s="40">
        <v>2773</v>
      </c>
      <c r="G75" s="40">
        <v>663</v>
      </c>
      <c r="H75" s="40">
        <v>675</v>
      </c>
      <c r="I75" s="40">
        <v>1572</v>
      </c>
      <c r="J75" s="49"/>
      <c r="K75" s="28" t="s">
        <v>162</v>
      </c>
      <c r="L75" s="31"/>
      <c r="M75" s="31"/>
      <c r="N75" s="40">
        <v>659</v>
      </c>
      <c r="O75" s="40">
        <v>1571</v>
      </c>
      <c r="P75" s="40">
        <v>2773</v>
      </c>
      <c r="Q75" s="40">
        <v>663</v>
      </c>
      <c r="R75" s="40">
        <v>675</v>
      </c>
      <c r="S75" s="40">
        <v>1572</v>
      </c>
    </row>
    <row r="76" spans="1:21" s="26" customFormat="1" x14ac:dyDescent="0.25">
      <c r="A76" s="30" t="s">
        <v>163</v>
      </c>
      <c r="B76" s="49"/>
      <c r="C76" s="49"/>
      <c r="D76" s="40">
        <v>2.1999999999999999E-2</v>
      </c>
      <c r="E76" s="40">
        <v>0.02</v>
      </c>
      <c r="F76" s="40">
        <v>0.03</v>
      </c>
      <c r="G76" s="40">
        <v>1.0999999999999999E-2</v>
      </c>
      <c r="H76" s="40">
        <v>0.06</v>
      </c>
      <c r="I76" s="40">
        <v>0.02</v>
      </c>
      <c r="J76" s="49"/>
      <c r="K76" s="30" t="s">
        <v>163</v>
      </c>
      <c r="L76" s="31"/>
      <c r="M76" s="31"/>
      <c r="N76" s="40">
        <v>2.1999999999999999E-2</v>
      </c>
      <c r="O76" s="40">
        <v>0.02</v>
      </c>
      <c r="P76" s="40">
        <v>0.03</v>
      </c>
      <c r="Q76" s="40">
        <v>1.0999999999999999E-2</v>
      </c>
      <c r="R76" s="40">
        <v>0.06</v>
      </c>
      <c r="S76" s="40">
        <v>0.02</v>
      </c>
    </row>
    <row r="77" spans="1:21" s="26" customFormat="1" x14ac:dyDescent="0.25">
      <c r="A77" s="31"/>
      <c r="B77" s="49"/>
      <c r="C77" s="49"/>
      <c r="D77" s="49"/>
      <c r="E77" s="49"/>
      <c r="F77" s="49"/>
      <c r="G77" s="49"/>
      <c r="H77" s="49"/>
      <c r="I77" s="49"/>
      <c r="J77" s="49"/>
      <c r="K77" s="28"/>
      <c r="L77" s="31"/>
      <c r="M77" s="31"/>
      <c r="N77" s="31"/>
      <c r="O77" s="31"/>
      <c r="T77" s="31"/>
      <c r="U77" s="31"/>
    </row>
    <row r="78" spans="1:21" s="26" customFormat="1" ht="16.5" x14ac:dyDescent="0.25">
      <c r="A78" s="31" t="s">
        <v>193</v>
      </c>
      <c r="B78" s="49"/>
      <c r="C78" s="49"/>
      <c r="D78" s="49"/>
      <c r="E78" s="49"/>
      <c r="F78" s="49"/>
      <c r="G78" s="49"/>
      <c r="H78" s="49"/>
      <c r="I78" s="49"/>
      <c r="J78" s="49"/>
      <c r="K78" s="28"/>
      <c r="L78" s="31"/>
      <c r="M78" s="31"/>
      <c r="N78" s="31"/>
      <c r="O78" s="31"/>
      <c r="P78" s="40"/>
      <c r="Q78" s="40"/>
      <c r="R78" s="40"/>
      <c r="S78" s="31"/>
      <c r="T78" s="31"/>
      <c r="U78" s="31"/>
    </row>
    <row r="79" spans="1:21" x14ac:dyDescent="0.25">
      <c r="A79" s="29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</row>
    <row r="80" spans="1:21" x14ac:dyDescent="0.25"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</row>
    <row r="81" spans="1:21" x14ac:dyDescent="0.25">
      <c r="B81" s="31"/>
      <c r="C81" s="31"/>
      <c r="D81" s="31" t="s">
        <v>182</v>
      </c>
      <c r="F81" s="31" t="s">
        <v>183</v>
      </c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</row>
    <row r="82" spans="1:21" x14ac:dyDescent="0.25"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</row>
    <row r="83" spans="1:21" x14ac:dyDescent="0.25">
      <c r="B83" s="31"/>
      <c r="C83" s="31"/>
      <c r="D83" s="115" t="s">
        <v>204</v>
      </c>
      <c r="E83" s="115"/>
      <c r="F83" s="115"/>
      <c r="G83" s="115" t="s">
        <v>204</v>
      </c>
      <c r="H83" s="115"/>
      <c r="I83" s="115"/>
      <c r="J83" s="31"/>
      <c r="K83" s="31"/>
      <c r="L83" s="31"/>
      <c r="M83" s="31"/>
      <c r="N83" s="115" t="s">
        <v>204</v>
      </c>
      <c r="O83" s="115"/>
      <c r="P83" s="115"/>
      <c r="Q83" s="115" t="s">
        <v>204</v>
      </c>
      <c r="R83" s="115"/>
      <c r="S83" s="115"/>
      <c r="T83" s="31"/>
      <c r="U83" s="31"/>
    </row>
    <row r="84" spans="1:21" s="61" customFormat="1" x14ac:dyDescent="0.25">
      <c r="B84" s="49"/>
      <c r="C84" s="49"/>
      <c r="D84" s="49" t="s">
        <v>207</v>
      </c>
      <c r="E84" s="49" t="s">
        <v>208</v>
      </c>
      <c r="F84" s="49" t="s">
        <v>154</v>
      </c>
      <c r="G84" s="49" t="s">
        <v>157</v>
      </c>
      <c r="H84" s="49" t="s">
        <v>205</v>
      </c>
      <c r="I84" s="49" t="s">
        <v>206</v>
      </c>
      <c r="J84" s="49"/>
      <c r="K84" s="49"/>
      <c r="L84" s="49"/>
      <c r="M84" s="49"/>
      <c r="N84" s="49" t="s">
        <v>207</v>
      </c>
      <c r="O84" s="49" t="s">
        <v>208</v>
      </c>
      <c r="P84" s="49" t="s">
        <v>154</v>
      </c>
      <c r="Q84" s="49" t="s">
        <v>157</v>
      </c>
      <c r="R84" s="49" t="s">
        <v>205</v>
      </c>
      <c r="S84" s="49" t="s">
        <v>206</v>
      </c>
      <c r="T84" s="49"/>
      <c r="U84" s="49"/>
    </row>
    <row r="85" spans="1:21" x14ac:dyDescent="0.25">
      <c r="B85" s="35" t="s">
        <v>94</v>
      </c>
      <c r="C85" s="31"/>
      <c r="D85" s="103">
        <f>(H66+F66+D66)/J66</f>
        <v>0.84528905162188639</v>
      </c>
      <c r="E85" s="103">
        <f>(F66+H66+G66)/J66</f>
        <v>0.70708060440410503</v>
      </c>
      <c r="F85" s="103">
        <f>(G66)/J66</f>
        <v>0.15471094837811356</v>
      </c>
      <c r="G85" s="31"/>
      <c r="H85" s="31"/>
      <c r="I85" s="31"/>
      <c r="J85" s="31"/>
      <c r="K85" s="31"/>
      <c r="L85" s="35" t="s">
        <v>94</v>
      </c>
      <c r="M85" s="31"/>
      <c r="N85" s="103">
        <f>(R66+P66+N66)/T66</f>
        <v>0.8571428571428571</v>
      </c>
      <c r="O85" s="103">
        <f>(P66+R66+Q66)/T66</f>
        <v>0.70120226308345124</v>
      </c>
      <c r="P85" s="103">
        <f>(Q66)/T66</f>
        <v>0.14285714285714285</v>
      </c>
      <c r="Q85" s="31"/>
      <c r="R85" s="31"/>
      <c r="S85" s="31"/>
      <c r="T85" s="31"/>
      <c r="U85" s="31"/>
    </row>
    <row r="86" spans="1:21" x14ac:dyDescent="0.25">
      <c r="A86" s="31"/>
      <c r="B86" s="35" t="s">
        <v>95</v>
      </c>
      <c r="C86" s="31"/>
      <c r="D86" s="103">
        <f t="shared" ref="D86:D89" si="13">(H67+F67+D67)/J67</f>
        <v>0.85933019531461341</v>
      </c>
      <c r="E86" s="103">
        <f t="shared" ref="E86:E89" si="14">(F67+H67+G67)/J67</f>
        <v>0.6228967159010983</v>
      </c>
      <c r="F86" s="103">
        <f>(G67)/J67</f>
        <v>0.14066980468538659</v>
      </c>
      <c r="G86" s="31"/>
      <c r="H86" s="31"/>
      <c r="I86" s="31"/>
      <c r="J86" s="31"/>
      <c r="K86" s="31"/>
      <c r="L86" s="35" t="s">
        <v>95</v>
      </c>
      <c r="M86" s="31"/>
      <c r="N86" s="103">
        <f t="shared" ref="N86:N89" si="15">(R67+P67+N67)/T67</f>
        <v>0.86278091677641366</v>
      </c>
      <c r="O86" s="103">
        <f t="shared" ref="O86:O89" si="16">(P67+R67+Q67)/T67</f>
        <v>0.66651089680955011</v>
      </c>
      <c r="P86" s="103">
        <f>(Q67)/T67</f>
        <v>0.13721908322358639</v>
      </c>
      <c r="Q86" s="31"/>
      <c r="R86" s="31"/>
      <c r="S86" s="31"/>
      <c r="T86" s="31"/>
      <c r="U86" s="31"/>
    </row>
    <row r="87" spans="1:21" x14ac:dyDescent="0.25">
      <c r="A87" s="31"/>
      <c r="B87" s="35" t="s">
        <v>152</v>
      </c>
      <c r="C87" s="31"/>
      <c r="D87" s="103">
        <f t="shared" si="13"/>
        <v>0.8462537155352079</v>
      </c>
      <c r="E87" s="103">
        <f t="shared" si="14"/>
        <v>0.74717277665789739</v>
      </c>
      <c r="F87" s="103">
        <f t="shared" ref="F87:F89" si="17">(G68)/J68</f>
        <v>0.1537462844647921</v>
      </c>
      <c r="G87" s="31"/>
      <c r="H87" s="31"/>
      <c r="I87" s="31"/>
      <c r="J87" s="31"/>
      <c r="K87" s="31"/>
      <c r="L87" s="35" t="s">
        <v>152</v>
      </c>
      <c r="M87" s="31"/>
      <c r="N87" s="103">
        <f t="shared" si="15"/>
        <v>0.84421809466746556</v>
      </c>
      <c r="O87" s="103">
        <f t="shared" si="16"/>
        <v>0.77017889240777204</v>
      </c>
      <c r="P87" s="103">
        <f t="shared" ref="P87:P89" si="18">(Q68)/T68</f>
        <v>0.15578190533253444</v>
      </c>
      <c r="Q87" s="31"/>
      <c r="R87" s="31"/>
      <c r="S87" s="31"/>
      <c r="T87" s="31"/>
      <c r="U87" s="31"/>
    </row>
    <row r="88" spans="1:21" x14ac:dyDescent="0.25">
      <c r="A88" s="31"/>
      <c r="B88" s="35" t="s">
        <v>153</v>
      </c>
      <c r="C88" s="31"/>
      <c r="D88" s="103">
        <f t="shared" si="13"/>
        <v>0.84532361736500194</v>
      </c>
      <c r="E88" s="103">
        <f t="shared" si="14"/>
        <v>0.74495583129962528</v>
      </c>
      <c r="F88" s="103">
        <f t="shared" si="17"/>
        <v>0.15467638263499811</v>
      </c>
      <c r="G88" s="31"/>
      <c r="H88" s="31"/>
      <c r="I88" s="31"/>
      <c r="J88" s="31"/>
      <c r="K88" s="31"/>
      <c r="L88" s="35" t="s">
        <v>153</v>
      </c>
      <c r="M88" s="31"/>
      <c r="N88" s="103">
        <f t="shared" si="15"/>
        <v>0.84664749760386715</v>
      </c>
      <c r="O88" s="103">
        <f t="shared" si="16"/>
        <v>0.7770554652664915</v>
      </c>
      <c r="P88" s="103">
        <f t="shared" si="18"/>
        <v>0.15335250239613285</v>
      </c>
      <c r="Q88" s="31"/>
      <c r="R88" s="31"/>
      <c r="S88" s="31"/>
      <c r="T88" s="31"/>
      <c r="U88" s="31"/>
    </row>
    <row r="89" spans="1:21" x14ac:dyDescent="0.25">
      <c r="A89" s="31"/>
      <c r="B89" s="35" t="s">
        <v>97</v>
      </c>
      <c r="C89" s="31"/>
      <c r="D89" s="103">
        <f t="shared" si="13"/>
        <v>0.84529670899196685</v>
      </c>
      <c r="E89" s="103">
        <f t="shared" si="14"/>
        <v>0.76885203420575277</v>
      </c>
      <c r="F89" s="103">
        <f t="shared" si="17"/>
        <v>0.15470329100803318</v>
      </c>
      <c r="G89" s="31"/>
      <c r="H89" s="31"/>
      <c r="I89" s="31"/>
      <c r="J89" s="31"/>
      <c r="K89" s="31"/>
      <c r="L89" s="35" t="s">
        <v>97</v>
      </c>
      <c r="M89" s="31"/>
      <c r="N89" s="103">
        <f t="shared" si="15"/>
        <v>0.84174731885953424</v>
      </c>
      <c r="O89" s="103">
        <f t="shared" si="16"/>
        <v>0.79701804865289039</v>
      </c>
      <c r="P89" s="103">
        <f t="shared" si="18"/>
        <v>0.15825268114046559</v>
      </c>
      <c r="Q89" s="31"/>
      <c r="R89" s="31"/>
      <c r="S89" s="31"/>
      <c r="T89" s="31"/>
      <c r="U89" s="31"/>
    </row>
    <row r="90" spans="1:21" x14ac:dyDescent="0.2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</row>
    <row r="91" spans="1:21" x14ac:dyDescent="0.25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</row>
    <row r="92" spans="1:21" x14ac:dyDescent="0.2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</row>
    <row r="93" spans="1:21" x14ac:dyDescent="0.25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</row>
    <row r="94" spans="1:21" x14ac:dyDescent="0.2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</row>
    <row r="95" spans="1:21" x14ac:dyDescent="0.2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</row>
    <row r="96" spans="1:21" x14ac:dyDescent="0.2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</row>
    <row r="97" spans="1:21" x14ac:dyDescent="0.25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</row>
    <row r="98" spans="1:21" x14ac:dyDescent="0.2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</row>
    <row r="99" spans="1:21" x14ac:dyDescent="0.25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</row>
    <row r="100" spans="1:21" x14ac:dyDescent="0.2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</row>
    <row r="101" spans="1:21" x14ac:dyDescent="0.25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</row>
    <row r="102" spans="1:21" x14ac:dyDescent="0.2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</row>
    <row r="103" spans="1:21" x14ac:dyDescent="0.25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</row>
    <row r="104" spans="1:21" x14ac:dyDescent="0.2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</row>
    <row r="105" spans="1:21" x14ac:dyDescent="0.2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</row>
    <row r="106" spans="1:21" x14ac:dyDescent="0.2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</row>
    <row r="107" spans="1:21" x14ac:dyDescent="0.25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</row>
    <row r="108" spans="1:21" x14ac:dyDescent="0.2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</row>
    <row r="109" spans="1:21" x14ac:dyDescent="0.25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</row>
    <row r="110" spans="1:21" x14ac:dyDescent="0.2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</row>
    <row r="111" spans="1:21" x14ac:dyDescent="0.25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</row>
    <row r="112" spans="1:21" x14ac:dyDescent="0.2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</row>
    <row r="113" spans="1:21" x14ac:dyDescent="0.25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</row>
    <row r="114" spans="1:21" x14ac:dyDescent="0.2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</row>
    <row r="115" spans="1:21" x14ac:dyDescent="0.2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</row>
    <row r="116" spans="1:21" x14ac:dyDescent="0.2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</row>
    <row r="117" spans="1:21" x14ac:dyDescent="0.25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</row>
    <row r="118" spans="1:21" x14ac:dyDescent="0.2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</row>
    <row r="119" spans="1:21" x14ac:dyDescent="0.25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</row>
    <row r="120" spans="1:21" x14ac:dyDescent="0.2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</row>
    <row r="121" spans="1:21" x14ac:dyDescent="0.25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</row>
    <row r="122" spans="1:21" x14ac:dyDescent="0.2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</row>
    <row r="123" spans="1:21" x14ac:dyDescent="0.25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</row>
    <row r="124" spans="1:21" x14ac:dyDescent="0.2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</row>
    <row r="125" spans="1:21" x14ac:dyDescent="0.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</row>
    <row r="126" spans="1:21" x14ac:dyDescent="0.2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</row>
    <row r="127" spans="1:21" x14ac:dyDescent="0.25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</row>
    <row r="128" spans="1:21" x14ac:dyDescent="0.2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</row>
    <row r="129" spans="1:21" x14ac:dyDescent="0.25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</row>
    <row r="130" spans="1:21" x14ac:dyDescent="0.2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</row>
    <row r="131" spans="1:21" x14ac:dyDescent="0.25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</row>
    <row r="132" spans="1:21" x14ac:dyDescent="0.2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</row>
    <row r="133" spans="1:21" x14ac:dyDescent="0.25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</row>
    <row r="134" spans="1:21" x14ac:dyDescent="0.2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</row>
    <row r="135" spans="1:21" x14ac:dyDescent="0.2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</row>
    <row r="136" spans="1:21" x14ac:dyDescent="0.2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</row>
    <row r="137" spans="1:21" x14ac:dyDescent="0.25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</row>
    <row r="138" spans="1:21" x14ac:dyDescent="0.2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</row>
    <row r="139" spans="1:21" x14ac:dyDescent="0.25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</row>
    <row r="140" spans="1:21" x14ac:dyDescent="0.2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</row>
    <row r="141" spans="1:21" x14ac:dyDescent="0.25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</row>
    <row r="142" spans="1:21" x14ac:dyDescent="0.2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</row>
    <row r="143" spans="1:21" x14ac:dyDescent="0.25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</row>
    <row r="144" spans="1:21" x14ac:dyDescent="0.2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</row>
    <row r="145" spans="1:21" x14ac:dyDescent="0.2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</row>
    <row r="146" spans="1:21" x14ac:dyDescent="0.2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</row>
    <row r="147" spans="1:21" x14ac:dyDescent="0.25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</row>
    <row r="148" spans="1:21" x14ac:dyDescent="0.2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</row>
    <row r="149" spans="1:21" x14ac:dyDescent="0.25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</row>
    <row r="150" spans="1:21" x14ac:dyDescent="0.2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</row>
    <row r="151" spans="1:21" x14ac:dyDescent="0.25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</row>
    <row r="152" spans="1:21" x14ac:dyDescent="0.2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</row>
    <row r="153" spans="1:21" x14ac:dyDescent="0.25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</row>
    <row r="154" spans="1:21" x14ac:dyDescent="0.2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</row>
    <row r="155" spans="1:21" x14ac:dyDescent="0.2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</row>
    <row r="156" spans="1:21" x14ac:dyDescent="0.2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</row>
    <row r="157" spans="1:21" x14ac:dyDescent="0.25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</row>
    <row r="158" spans="1:21" x14ac:dyDescent="0.2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</row>
    <row r="159" spans="1:21" x14ac:dyDescent="0.25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</row>
    <row r="160" spans="1:21" x14ac:dyDescent="0.2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</row>
    <row r="161" spans="1:21" x14ac:dyDescent="0.25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</row>
    <row r="162" spans="1:21" x14ac:dyDescent="0.2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</row>
    <row r="163" spans="1:21" x14ac:dyDescent="0.25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</row>
    <row r="164" spans="1:21" x14ac:dyDescent="0.2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</row>
    <row r="165" spans="1:21" x14ac:dyDescent="0.2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</row>
    <row r="166" spans="1:21" x14ac:dyDescent="0.2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</row>
    <row r="167" spans="1:21" x14ac:dyDescent="0.25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</row>
    <row r="168" spans="1:21" x14ac:dyDescent="0.2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</row>
    <row r="169" spans="1:21" x14ac:dyDescent="0.25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</row>
    <row r="170" spans="1:21" x14ac:dyDescent="0.2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</row>
    <row r="171" spans="1:21" x14ac:dyDescent="0.25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</row>
    <row r="172" spans="1:21" x14ac:dyDescent="0.2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</row>
    <row r="173" spans="1:21" x14ac:dyDescent="0.25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</row>
    <row r="174" spans="1:21" x14ac:dyDescent="0.2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</row>
    <row r="175" spans="1:21" x14ac:dyDescent="0.2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</row>
    <row r="176" spans="1:21" x14ac:dyDescent="0.2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</row>
    <row r="177" spans="1:21" x14ac:dyDescent="0.25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</row>
    <row r="178" spans="1:21" x14ac:dyDescent="0.2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</row>
    <row r="179" spans="1:21" x14ac:dyDescent="0.25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</row>
    <row r="180" spans="1:21" x14ac:dyDescent="0.2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</row>
    <row r="181" spans="1:21" x14ac:dyDescent="0.25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</row>
    <row r="182" spans="1:21" x14ac:dyDescent="0.2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</row>
    <row r="183" spans="1:21" x14ac:dyDescent="0.25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</row>
    <row r="184" spans="1:21" x14ac:dyDescent="0.2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</row>
    <row r="185" spans="1:21" x14ac:dyDescent="0.2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</row>
    <row r="186" spans="1:21" x14ac:dyDescent="0.2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</row>
    <row r="187" spans="1:21" x14ac:dyDescent="0.25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</row>
    <row r="188" spans="1:21" x14ac:dyDescent="0.2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</row>
    <row r="189" spans="1:21" x14ac:dyDescent="0.25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</row>
    <row r="190" spans="1:21" x14ac:dyDescent="0.2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</row>
    <row r="191" spans="1:21" x14ac:dyDescent="0.25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</row>
    <row r="192" spans="1:21" x14ac:dyDescent="0.2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</row>
    <row r="193" spans="1:21" x14ac:dyDescent="0.25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</row>
    <row r="194" spans="1:21" x14ac:dyDescent="0.2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</row>
    <row r="195" spans="1:21" x14ac:dyDescent="0.2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</row>
    <row r="196" spans="1:21" x14ac:dyDescent="0.2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</row>
    <row r="197" spans="1:21" x14ac:dyDescent="0.25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</row>
    <row r="198" spans="1:21" x14ac:dyDescent="0.2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</row>
    <row r="199" spans="1:21" x14ac:dyDescent="0.25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</row>
    <row r="200" spans="1:21" x14ac:dyDescent="0.2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</row>
    <row r="201" spans="1:21" x14ac:dyDescent="0.25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</row>
    <row r="202" spans="1:21" x14ac:dyDescent="0.2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</row>
    <row r="203" spans="1:21" x14ac:dyDescent="0.25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</row>
    <row r="204" spans="1:21" x14ac:dyDescent="0.2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</row>
    <row r="205" spans="1:21" x14ac:dyDescent="0.2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</row>
    <row r="206" spans="1:21" x14ac:dyDescent="0.2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</row>
    <row r="207" spans="1:21" x14ac:dyDescent="0.25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</row>
    <row r="208" spans="1:21" x14ac:dyDescent="0.2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</row>
    <row r="209" spans="1:21" x14ac:dyDescent="0.25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</row>
    <row r="210" spans="1:21" x14ac:dyDescent="0.2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</row>
    <row r="211" spans="1:21" x14ac:dyDescent="0.25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</row>
    <row r="212" spans="1:21" x14ac:dyDescent="0.2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</row>
    <row r="213" spans="1:21" x14ac:dyDescent="0.25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</row>
    <row r="214" spans="1:21" x14ac:dyDescent="0.2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</row>
    <row r="215" spans="1:21" x14ac:dyDescent="0.2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</row>
    <row r="216" spans="1:21" x14ac:dyDescent="0.2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</row>
    <row r="217" spans="1:21" x14ac:dyDescent="0.25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</row>
    <row r="218" spans="1:21" x14ac:dyDescent="0.2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</row>
    <row r="219" spans="1:21" x14ac:dyDescent="0.25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</row>
    <row r="220" spans="1:21" x14ac:dyDescent="0.2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</row>
    <row r="221" spans="1:21" x14ac:dyDescent="0.25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</row>
    <row r="222" spans="1:21" x14ac:dyDescent="0.2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</row>
    <row r="223" spans="1:21" x14ac:dyDescent="0.25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</row>
    <row r="224" spans="1:21" x14ac:dyDescent="0.2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</row>
    <row r="225" spans="1:21" x14ac:dyDescent="0.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</row>
    <row r="226" spans="1:21" x14ac:dyDescent="0.2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</row>
    <row r="227" spans="1:21" x14ac:dyDescent="0.25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</row>
    <row r="228" spans="1:21" x14ac:dyDescent="0.2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</row>
    <row r="229" spans="1:21" x14ac:dyDescent="0.25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</row>
    <row r="230" spans="1:21" x14ac:dyDescent="0.2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</row>
    <row r="231" spans="1:21" x14ac:dyDescent="0.25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</row>
    <row r="232" spans="1:21" x14ac:dyDescent="0.2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</row>
    <row r="233" spans="1:21" x14ac:dyDescent="0.25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</row>
    <row r="234" spans="1:21" x14ac:dyDescent="0.2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</row>
    <row r="235" spans="1:21" x14ac:dyDescent="0.2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</row>
    <row r="236" spans="1:21" x14ac:dyDescent="0.2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</row>
    <row r="237" spans="1:21" x14ac:dyDescent="0.25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</row>
    <row r="238" spans="1:21" x14ac:dyDescent="0.2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</row>
    <row r="239" spans="1:21" x14ac:dyDescent="0.25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</row>
    <row r="240" spans="1:21" x14ac:dyDescent="0.2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</row>
    <row r="241" spans="1:21" x14ac:dyDescent="0.25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</row>
    <row r="242" spans="1:21" x14ac:dyDescent="0.2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</row>
    <row r="243" spans="1:21" x14ac:dyDescent="0.25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</row>
    <row r="244" spans="1:21" x14ac:dyDescent="0.2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</row>
    <row r="245" spans="1:21" x14ac:dyDescent="0.2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</row>
    <row r="246" spans="1:21" x14ac:dyDescent="0.2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</row>
    <row r="247" spans="1:21" x14ac:dyDescent="0.25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</row>
    <row r="248" spans="1:21" x14ac:dyDescent="0.2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</row>
    <row r="249" spans="1:21" x14ac:dyDescent="0.25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</row>
    <row r="250" spans="1:21" x14ac:dyDescent="0.2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</row>
    <row r="251" spans="1:21" x14ac:dyDescent="0.25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</row>
    <row r="252" spans="1:21" x14ac:dyDescent="0.2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</row>
    <row r="253" spans="1:21" x14ac:dyDescent="0.25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</row>
    <row r="254" spans="1:21" x14ac:dyDescent="0.2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</row>
    <row r="255" spans="1:21" x14ac:dyDescent="0.2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</row>
    <row r="256" spans="1:21" x14ac:dyDescent="0.2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</row>
    <row r="257" spans="1:21" x14ac:dyDescent="0.25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</row>
    <row r="258" spans="1:21" x14ac:dyDescent="0.2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</row>
    <row r="259" spans="1:21" x14ac:dyDescent="0.25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</row>
    <row r="260" spans="1:21" x14ac:dyDescent="0.2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</row>
    <row r="261" spans="1:21" x14ac:dyDescent="0.25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</row>
    <row r="262" spans="1:21" x14ac:dyDescent="0.2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</row>
    <row r="263" spans="1:21" x14ac:dyDescent="0.25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</row>
    <row r="264" spans="1:21" x14ac:dyDescent="0.2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</row>
    <row r="265" spans="1:21" x14ac:dyDescent="0.2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</row>
    <row r="266" spans="1:21" x14ac:dyDescent="0.2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</row>
    <row r="267" spans="1:21" x14ac:dyDescent="0.25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</row>
    <row r="268" spans="1:21" x14ac:dyDescent="0.2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</row>
    <row r="269" spans="1:21" x14ac:dyDescent="0.25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</row>
    <row r="270" spans="1:21" x14ac:dyDescent="0.2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</row>
    <row r="271" spans="1:21" x14ac:dyDescent="0.25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</row>
    <row r="272" spans="1:21" x14ac:dyDescent="0.2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</row>
    <row r="273" spans="1:21" x14ac:dyDescent="0.25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</row>
    <row r="274" spans="1:21" x14ac:dyDescent="0.2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</row>
    <row r="275" spans="1:21" x14ac:dyDescent="0.2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</row>
    <row r="276" spans="1:21" x14ac:dyDescent="0.2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</row>
    <row r="277" spans="1:21" x14ac:dyDescent="0.25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</row>
    <row r="278" spans="1:21" x14ac:dyDescent="0.2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</row>
    <row r="279" spans="1:21" x14ac:dyDescent="0.25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</row>
    <row r="280" spans="1:21" x14ac:dyDescent="0.2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</row>
    <row r="281" spans="1:21" x14ac:dyDescent="0.25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</row>
    <row r="282" spans="1:21" x14ac:dyDescent="0.2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</row>
    <row r="283" spans="1:21" x14ac:dyDescent="0.25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</row>
    <row r="284" spans="1:21" x14ac:dyDescent="0.2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</row>
    <row r="285" spans="1:21" x14ac:dyDescent="0.2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</row>
    <row r="286" spans="1:21" x14ac:dyDescent="0.2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</row>
    <row r="287" spans="1:21" x14ac:dyDescent="0.25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</row>
    <row r="288" spans="1:21" x14ac:dyDescent="0.2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</row>
    <row r="289" spans="1:21" x14ac:dyDescent="0.25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</row>
    <row r="290" spans="1:21" x14ac:dyDescent="0.2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</row>
    <row r="291" spans="1:21" x14ac:dyDescent="0.25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</row>
    <row r="292" spans="1:21" x14ac:dyDescent="0.2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</row>
    <row r="293" spans="1:21" x14ac:dyDescent="0.25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</row>
    <row r="294" spans="1:21" x14ac:dyDescent="0.2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</row>
    <row r="295" spans="1:21" x14ac:dyDescent="0.2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</row>
    <row r="296" spans="1:21" x14ac:dyDescent="0.2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</row>
    <row r="297" spans="1:21" x14ac:dyDescent="0.25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</row>
    <row r="298" spans="1:21" x14ac:dyDescent="0.2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</row>
    <row r="299" spans="1:21" x14ac:dyDescent="0.25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</row>
    <row r="300" spans="1:21" x14ac:dyDescent="0.2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</row>
    <row r="301" spans="1:21" x14ac:dyDescent="0.25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</row>
    <row r="302" spans="1:21" x14ac:dyDescent="0.2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</row>
    <row r="303" spans="1:21" x14ac:dyDescent="0.25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</row>
    <row r="304" spans="1:21" x14ac:dyDescent="0.2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</row>
    <row r="305" spans="1:21" x14ac:dyDescent="0.2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</row>
    <row r="306" spans="1:21" x14ac:dyDescent="0.25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</row>
    <row r="307" spans="1:21" x14ac:dyDescent="0.25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</row>
    <row r="308" spans="1:21" x14ac:dyDescent="0.25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</row>
    <row r="309" spans="1:21" x14ac:dyDescent="0.25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</row>
    <row r="310" spans="1:21" x14ac:dyDescent="0.25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</row>
    <row r="311" spans="1:21" x14ac:dyDescent="0.25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</row>
    <row r="312" spans="1:21" x14ac:dyDescent="0.25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</row>
    <row r="313" spans="1:21" x14ac:dyDescent="0.25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</row>
    <row r="314" spans="1:21" x14ac:dyDescent="0.25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</row>
    <row r="315" spans="1:21" x14ac:dyDescent="0.2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</row>
    <row r="316" spans="1:21" x14ac:dyDescent="0.25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</row>
    <row r="317" spans="1:21" x14ac:dyDescent="0.25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</row>
    <row r="318" spans="1:21" x14ac:dyDescent="0.25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</row>
    <row r="319" spans="1:21" x14ac:dyDescent="0.25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</row>
    <row r="320" spans="1:21" x14ac:dyDescent="0.25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</row>
    <row r="321" spans="1:21" x14ac:dyDescent="0.25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</row>
    <row r="322" spans="1:21" x14ac:dyDescent="0.25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</row>
    <row r="323" spans="1:21" x14ac:dyDescent="0.25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</row>
    <row r="324" spans="1:21" x14ac:dyDescent="0.2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</row>
    <row r="325" spans="1:21" x14ac:dyDescent="0.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</row>
    <row r="326" spans="1:21" x14ac:dyDescent="0.25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</row>
    <row r="327" spans="1:21" x14ac:dyDescent="0.25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</row>
    <row r="328" spans="1:21" x14ac:dyDescent="0.25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</row>
    <row r="329" spans="1:21" x14ac:dyDescent="0.25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</row>
    <row r="330" spans="1:21" x14ac:dyDescent="0.25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</row>
    <row r="331" spans="1:21" x14ac:dyDescent="0.25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</row>
    <row r="332" spans="1:21" x14ac:dyDescent="0.25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</row>
    <row r="333" spans="1:21" x14ac:dyDescent="0.25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</row>
    <row r="334" spans="1:21" x14ac:dyDescent="0.25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</row>
    <row r="335" spans="1:21" x14ac:dyDescent="0.2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</row>
    <row r="336" spans="1:21" x14ac:dyDescent="0.2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</row>
    <row r="337" spans="1:21" x14ac:dyDescent="0.25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</row>
    <row r="338" spans="1:21" x14ac:dyDescent="0.25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</row>
    <row r="339" spans="1:21" x14ac:dyDescent="0.25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</row>
    <row r="340" spans="1:21" x14ac:dyDescent="0.25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</row>
    <row r="341" spans="1:21" x14ac:dyDescent="0.25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</row>
    <row r="342" spans="1:21" x14ac:dyDescent="0.25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</row>
    <row r="343" spans="1:21" x14ac:dyDescent="0.25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</row>
    <row r="344" spans="1:21" x14ac:dyDescent="0.25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</row>
    <row r="345" spans="1:21" x14ac:dyDescent="0.2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</row>
    <row r="346" spans="1:21" x14ac:dyDescent="0.2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</row>
    <row r="347" spans="1:21" x14ac:dyDescent="0.25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</row>
    <row r="348" spans="1:21" x14ac:dyDescent="0.25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</row>
    <row r="349" spans="1:21" x14ac:dyDescent="0.25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</row>
    <row r="350" spans="1:21" x14ac:dyDescent="0.2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</row>
    <row r="351" spans="1:21" x14ac:dyDescent="0.25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</row>
    <row r="352" spans="1:21" x14ac:dyDescent="0.25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</row>
    <row r="353" spans="1:21" x14ac:dyDescent="0.25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</row>
    <row r="354" spans="1:21" x14ac:dyDescent="0.25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</row>
    <row r="355" spans="1:21" x14ac:dyDescent="0.2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</row>
    <row r="356" spans="1:21" x14ac:dyDescent="0.2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</row>
    <row r="357" spans="1:21" x14ac:dyDescent="0.25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</row>
    <row r="358" spans="1:21" x14ac:dyDescent="0.25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</row>
    <row r="359" spans="1:21" x14ac:dyDescent="0.25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</row>
    <row r="360" spans="1:21" x14ac:dyDescent="0.25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</row>
    <row r="361" spans="1:21" x14ac:dyDescent="0.25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</row>
    <row r="362" spans="1:21" x14ac:dyDescent="0.25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</row>
    <row r="363" spans="1:21" x14ac:dyDescent="0.25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</row>
    <row r="364" spans="1:21" x14ac:dyDescent="0.25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</row>
    <row r="365" spans="1:21" x14ac:dyDescent="0.2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</row>
    <row r="366" spans="1:21" x14ac:dyDescent="0.2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</row>
    <row r="367" spans="1:21" x14ac:dyDescent="0.25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</row>
    <row r="368" spans="1:21" x14ac:dyDescent="0.25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</row>
    <row r="369" spans="1:21" x14ac:dyDescent="0.25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</row>
    <row r="370" spans="1:21" x14ac:dyDescent="0.25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</row>
    <row r="371" spans="1:21" x14ac:dyDescent="0.25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</row>
    <row r="372" spans="1:21" x14ac:dyDescent="0.25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</row>
    <row r="373" spans="1:21" x14ac:dyDescent="0.25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</row>
    <row r="374" spans="1:21" x14ac:dyDescent="0.25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</row>
    <row r="375" spans="1:21" x14ac:dyDescent="0.2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</row>
    <row r="376" spans="1:21" x14ac:dyDescent="0.25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</row>
    <row r="377" spans="1:21" x14ac:dyDescent="0.25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</row>
    <row r="378" spans="1:21" x14ac:dyDescent="0.25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</row>
    <row r="379" spans="1:21" x14ac:dyDescent="0.25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</row>
    <row r="380" spans="1:21" x14ac:dyDescent="0.25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</row>
    <row r="381" spans="1:21" x14ac:dyDescent="0.25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</row>
    <row r="382" spans="1:21" x14ac:dyDescent="0.25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</row>
    <row r="383" spans="1:21" x14ac:dyDescent="0.25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</row>
    <row r="384" spans="1:21" x14ac:dyDescent="0.25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</row>
    <row r="385" spans="1:21" x14ac:dyDescent="0.2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</row>
    <row r="386" spans="1:21" x14ac:dyDescent="0.2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</row>
    <row r="387" spans="1:21" x14ac:dyDescent="0.25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</row>
    <row r="388" spans="1:21" x14ac:dyDescent="0.25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</row>
    <row r="389" spans="1:21" x14ac:dyDescent="0.25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</row>
    <row r="390" spans="1:21" x14ac:dyDescent="0.25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</row>
    <row r="391" spans="1:21" x14ac:dyDescent="0.25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</row>
    <row r="392" spans="1:21" x14ac:dyDescent="0.25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</row>
    <row r="393" spans="1:21" x14ac:dyDescent="0.25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</row>
    <row r="394" spans="1:21" x14ac:dyDescent="0.25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</row>
    <row r="395" spans="1:21" x14ac:dyDescent="0.2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</row>
    <row r="396" spans="1:21" x14ac:dyDescent="0.25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</row>
    <row r="397" spans="1:21" x14ac:dyDescent="0.25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</row>
    <row r="398" spans="1:21" x14ac:dyDescent="0.2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</row>
    <row r="399" spans="1:21" x14ac:dyDescent="0.25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</row>
    <row r="400" spans="1:21" x14ac:dyDescent="0.25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</row>
    <row r="401" spans="1:21" x14ac:dyDescent="0.25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</row>
    <row r="402" spans="1:21" x14ac:dyDescent="0.25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</row>
    <row r="403" spans="1:21" x14ac:dyDescent="0.25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</row>
    <row r="404" spans="1:21" x14ac:dyDescent="0.25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</row>
    <row r="405" spans="1:21" x14ac:dyDescent="0.2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</row>
    <row r="406" spans="1:21" x14ac:dyDescent="0.25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</row>
    <row r="407" spans="1:21" x14ac:dyDescent="0.25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</row>
    <row r="408" spans="1:21" x14ac:dyDescent="0.25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</row>
    <row r="409" spans="1:21" x14ac:dyDescent="0.25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</row>
    <row r="410" spans="1:21" x14ac:dyDescent="0.25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</row>
    <row r="411" spans="1:21" x14ac:dyDescent="0.25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</row>
    <row r="412" spans="1:21" x14ac:dyDescent="0.25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</row>
    <row r="413" spans="1:21" x14ac:dyDescent="0.25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</row>
    <row r="414" spans="1:21" x14ac:dyDescent="0.25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</row>
    <row r="415" spans="1:21" x14ac:dyDescent="0.2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</row>
    <row r="416" spans="1:21" x14ac:dyDescent="0.25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</row>
    <row r="417" spans="1:21" x14ac:dyDescent="0.25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</row>
    <row r="418" spans="1:21" x14ac:dyDescent="0.25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</row>
    <row r="419" spans="1:21" x14ac:dyDescent="0.25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</row>
    <row r="420" spans="1:21" x14ac:dyDescent="0.2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</row>
    <row r="421" spans="1:21" x14ac:dyDescent="0.25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</row>
    <row r="422" spans="1:21" x14ac:dyDescent="0.25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</row>
    <row r="423" spans="1:21" x14ac:dyDescent="0.25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</row>
    <row r="424" spans="1:21" x14ac:dyDescent="0.25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</row>
    <row r="425" spans="1:21" x14ac:dyDescent="0.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</row>
    <row r="426" spans="1:21" x14ac:dyDescent="0.2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</row>
    <row r="427" spans="1:21" x14ac:dyDescent="0.25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</row>
    <row r="428" spans="1:21" x14ac:dyDescent="0.25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</row>
    <row r="429" spans="1:21" x14ac:dyDescent="0.25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</row>
    <row r="430" spans="1:21" x14ac:dyDescent="0.25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</row>
    <row r="431" spans="1:21" x14ac:dyDescent="0.25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</row>
    <row r="432" spans="1:21" x14ac:dyDescent="0.25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</row>
    <row r="433" spans="1:21" x14ac:dyDescent="0.25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</row>
    <row r="434" spans="1:21" x14ac:dyDescent="0.25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</row>
    <row r="435" spans="1:21" x14ac:dyDescent="0.2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</row>
    <row r="436" spans="1:21" x14ac:dyDescent="0.25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</row>
    <row r="437" spans="1:21" x14ac:dyDescent="0.25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</row>
    <row r="438" spans="1:21" x14ac:dyDescent="0.25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</row>
    <row r="439" spans="1:21" x14ac:dyDescent="0.25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</row>
    <row r="440" spans="1:21" x14ac:dyDescent="0.25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</row>
    <row r="441" spans="1:21" x14ac:dyDescent="0.25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</row>
    <row r="442" spans="1:21" x14ac:dyDescent="0.25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</row>
    <row r="443" spans="1:21" x14ac:dyDescent="0.25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</row>
    <row r="444" spans="1:21" x14ac:dyDescent="0.25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</row>
    <row r="445" spans="1:21" x14ac:dyDescent="0.2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</row>
    <row r="446" spans="1:21" x14ac:dyDescent="0.25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</row>
    <row r="447" spans="1:21" x14ac:dyDescent="0.25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</row>
    <row r="448" spans="1:21" x14ac:dyDescent="0.25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</row>
    <row r="449" spans="1:21" x14ac:dyDescent="0.25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</row>
    <row r="450" spans="1:21" x14ac:dyDescent="0.2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</row>
    <row r="451" spans="1:21" x14ac:dyDescent="0.25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</row>
    <row r="452" spans="1:21" x14ac:dyDescent="0.25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</row>
    <row r="453" spans="1:21" x14ac:dyDescent="0.25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</row>
    <row r="454" spans="1:21" x14ac:dyDescent="0.25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</row>
    <row r="455" spans="1:21" x14ac:dyDescent="0.2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</row>
    <row r="456" spans="1:21" x14ac:dyDescent="0.2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</row>
    <row r="457" spans="1:21" x14ac:dyDescent="0.25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</row>
    <row r="458" spans="1:21" x14ac:dyDescent="0.25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</row>
    <row r="459" spans="1:21" x14ac:dyDescent="0.25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</row>
    <row r="460" spans="1:21" x14ac:dyDescent="0.25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</row>
    <row r="461" spans="1:21" x14ac:dyDescent="0.25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</row>
    <row r="462" spans="1:21" x14ac:dyDescent="0.25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</row>
    <row r="463" spans="1:21" x14ac:dyDescent="0.25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</row>
    <row r="464" spans="1:21" x14ac:dyDescent="0.25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</row>
    <row r="465" spans="1:21" x14ac:dyDescent="0.2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</row>
    <row r="466" spans="1:21" x14ac:dyDescent="0.25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</row>
    <row r="467" spans="1:21" x14ac:dyDescent="0.25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</row>
    <row r="468" spans="1:21" x14ac:dyDescent="0.25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</row>
    <row r="469" spans="1:21" x14ac:dyDescent="0.25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</row>
    <row r="470" spans="1:21" x14ac:dyDescent="0.2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</row>
    <row r="471" spans="1:21" x14ac:dyDescent="0.25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</row>
    <row r="472" spans="1:21" x14ac:dyDescent="0.25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</row>
    <row r="473" spans="1:21" x14ac:dyDescent="0.25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</row>
    <row r="474" spans="1:21" x14ac:dyDescent="0.25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</row>
    <row r="475" spans="1:21" x14ac:dyDescent="0.2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</row>
    <row r="476" spans="1:21" x14ac:dyDescent="0.25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</row>
    <row r="477" spans="1:21" x14ac:dyDescent="0.25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</row>
    <row r="478" spans="1:21" x14ac:dyDescent="0.2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</row>
    <row r="479" spans="1:21" x14ac:dyDescent="0.25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</row>
    <row r="480" spans="1:21" x14ac:dyDescent="0.2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</row>
    <row r="481" spans="1:21" x14ac:dyDescent="0.25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</row>
    <row r="482" spans="1:21" x14ac:dyDescent="0.2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</row>
    <row r="483" spans="1:21" x14ac:dyDescent="0.25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</row>
    <row r="484" spans="1:21" x14ac:dyDescent="0.25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</row>
    <row r="485" spans="1:21" x14ac:dyDescent="0.2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</row>
    <row r="486" spans="1:21" x14ac:dyDescent="0.25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</row>
    <row r="487" spans="1:21" x14ac:dyDescent="0.25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</row>
    <row r="488" spans="1:21" x14ac:dyDescent="0.25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</row>
    <row r="489" spans="1:21" x14ac:dyDescent="0.25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</row>
    <row r="490" spans="1:21" x14ac:dyDescent="0.25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</row>
    <row r="491" spans="1:21" x14ac:dyDescent="0.25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</row>
    <row r="492" spans="1:21" x14ac:dyDescent="0.25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</row>
    <row r="493" spans="1:21" x14ac:dyDescent="0.25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</row>
    <row r="494" spans="1:21" x14ac:dyDescent="0.25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</row>
    <row r="495" spans="1:21" x14ac:dyDescent="0.2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</row>
    <row r="496" spans="1:21" x14ac:dyDescent="0.25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</row>
    <row r="497" spans="1:21" x14ac:dyDescent="0.25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</row>
    <row r="498" spans="1:21" x14ac:dyDescent="0.25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</row>
    <row r="499" spans="1:21" x14ac:dyDescent="0.25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</row>
    <row r="500" spans="1:21" x14ac:dyDescent="0.25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</row>
    <row r="501" spans="1:21" x14ac:dyDescent="0.25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</row>
    <row r="502" spans="1:21" x14ac:dyDescent="0.25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</row>
    <row r="503" spans="1:21" x14ac:dyDescent="0.25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</row>
    <row r="504" spans="1:21" x14ac:dyDescent="0.25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</row>
    <row r="505" spans="1:21" x14ac:dyDescent="0.2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</row>
    <row r="506" spans="1:21" x14ac:dyDescent="0.25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</row>
    <row r="507" spans="1:21" x14ac:dyDescent="0.25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</row>
    <row r="508" spans="1:21" x14ac:dyDescent="0.25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</row>
    <row r="509" spans="1:21" x14ac:dyDescent="0.25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</row>
    <row r="510" spans="1:21" x14ac:dyDescent="0.25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</row>
    <row r="511" spans="1:21" x14ac:dyDescent="0.25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</row>
    <row r="512" spans="1:21" x14ac:dyDescent="0.25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</row>
    <row r="513" spans="1:21" x14ac:dyDescent="0.25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</row>
    <row r="514" spans="1:21" x14ac:dyDescent="0.25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</row>
    <row r="515" spans="1:21" x14ac:dyDescent="0.2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</row>
    <row r="516" spans="1:21" x14ac:dyDescent="0.25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</row>
    <row r="517" spans="1:21" x14ac:dyDescent="0.25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</row>
    <row r="518" spans="1:21" x14ac:dyDescent="0.25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</row>
    <row r="519" spans="1:21" x14ac:dyDescent="0.25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</row>
    <row r="520" spans="1:21" x14ac:dyDescent="0.25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</row>
    <row r="521" spans="1:21" x14ac:dyDescent="0.25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</row>
    <row r="522" spans="1:21" x14ac:dyDescent="0.25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</row>
    <row r="523" spans="1:21" x14ac:dyDescent="0.25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</row>
    <row r="524" spans="1:21" x14ac:dyDescent="0.25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</row>
    <row r="525" spans="1:21" x14ac:dyDescent="0.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</row>
    <row r="526" spans="1:21" x14ac:dyDescent="0.25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</row>
    <row r="527" spans="1:21" x14ac:dyDescent="0.25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</row>
    <row r="528" spans="1:21" x14ac:dyDescent="0.25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</row>
    <row r="529" spans="1:21" x14ac:dyDescent="0.25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</row>
    <row r="530" spans="1:21" x14ac:dyDescent="0.25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</row>
    <row r="531" spans="1:21" x14ac:dyDescent="0.25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</row>
    <row r="532" spans="1:21" x14ac:dyDescent="0.25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</row>
    <row r="533" spans="1:21" x14ac:dyDescent="0.25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</row>
    <row r="534" spans="1:21" x14ac:dyDescent="0.25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</row>
    <row r="535" spans="1:21" x14ac:dyDescent="0.2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</row>
    <row r="536" spans="1:21" x14ac:dyDescent="0.25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</row>
    <row r="537" spans="1:21" x14ac:dyDescent="0.25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</row>
    <row r="538" spans="1:21" x14ac:dyDescent="0.25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</row>
    <row r="539" spans="1:21" x14ac:dyDescent="0.25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</row>
    <row r="540" spans="1:21" x14ac:dyDescent="0.25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</row>
    <row r="541" spans="1:21" x14ac:dyDescent="0.25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</row>
    <row r="542" spans="1:21" x14ac:dyDescent="0.25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</row>
    <row r="543" spans="1:21" x14ac:dyDescent="0.25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</row>
    <row r="544" spans="1:21" x14ac:dyDescent="0.25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</row>
    <row r="545" spans="1:21" x14ac:dyDescent="0.2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</row>
    <row r="546" spans="1:21" x14ac:dyDescent="0.25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</row>
    <row r="547" spans="1:21" x14ac:dyDescent="0.25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</row>
    <row r="548" spans="1:21" x14ac:dyDescent="0.25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</row>
    <row r="549" spans="1:21" x14ac:dyDescent="0.25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</row>
    <row r="550" spans="1:21" x14ac:dyDescent="0.25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</row>
    <row r="551" spans="1:21" x14ac:dyDescent="0.25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</row>
    <row r="552" spans="1:21" x14ac:dyDescent="0.25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</row>
    <row r="553" spans="1:21" x14ac:dyDescent="0.25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</row>
    <row r="554" spans="1:21" x14ac:dyDescent="0.25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</row>
    <row r="555" spans="1:21" x14ac:dyDescent="0.2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</row>
    <row r="556" spans="1:21" x14ac:dyDescent="0.25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</row>
    <row r="557" spans="1:21" x14ac:dyDescent="0.25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</row>
    <row r="558" spans="1:21" x14ac:dyDescent="0.25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</row>
    <row r="559" spans="1:21" x14ac:dyDescent="0.25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</row>
    <row r="560" spans="1:21" x14ac:dyDescent="0.25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</row>
    <row r="561" spans="1:21" x14ac:dyDescent="0.25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</row>
    <row r="562" spans="1:21" x14ac:dyDescent="0.25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</row>
    <row r="563" spans="1:21" x14ac:dyDescent="0.25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</row>
    <row r="564" spans="1:21" x14ac:dyDescent="0.25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</row>
    <row r="565" spans="1:21" x14ac:dyDescent="0.2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</row>
    <row r="566" spans="1:21" x14ac:dyDescent="0.25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</row>
    <row r="567" spans="1:21" x14ac:dyDescent="0.25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</row>
    <row r="568" spans="1:21" x14ac:dyDescent="0.25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</row>
    <row r="569" spans="1:21" x14ac:dyDescent="0.25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</row>
    <row r="570" spans="1:21" x14ac:dyDescent="0.25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</row>
    <row r="571" spans="1:21" x14ac:dyDescent="0.25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</row>
    <row r="572" spans="1:21" x14ac:dyDescent="0.25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</row>
    <row r="573" spans="1:21" x14ac:dyDescent="0.25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</row>
    <row r="574" spans="1:21" x14ac:dyDescent="0.25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</row>
    <row r="575" spans="1:21" x14ac:dyDescent="0.2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</row>
    <row r="576" spans="1:21" x14ac:dyDescent="0.25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</row>
    <row r="577" spans="1:21" x14ac:dyDescent="0.25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</row>
    <row r="578" spans="1:21" x14ac:dyDescent="0.25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</row>
    <row r="579" spans="1:21" x14ac:dyDescent="0.25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</row>
    <row r="580" spans="1:21" x14ac:dyDescent="0.25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</row>
    <row r="581" spans="1:21" x14ac:dyDescent="0.25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</row>
    <row r="582" spans="1:21" x14ac:dyDescent="0.25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</row>
    <row r="583" spans="1:21" x14ac:dyDescent="0.25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</row>
    <row r="584" spans="1:21" x14ac:dyDescent="0.25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</row>
    <row r="585" spans="1:21" x14ac:dyDescent="0.2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</row>
    <row r="586" spans="1:21" x14ac:dyDescent="0.25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</row>
    <row r="587" spans="1:21" x14ac:dyDescent="0.25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</row>
    <row r="588" spans="1:21" x14ac:dyDescent="0.25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</row>
    <row r="589" spans="1:21" x14ac:dyDescent="0.25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</row>
    <row r="590" spans="1:21" x14ac:dyDescent="0.25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</row>
    <row r="591" spans="1:21" x14ac:dyDescent="0.25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</row>
    <row r="592" spans="1:21" x14ac:dyDescent="0.25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</row>
    <row r="593" spans="1:21" x14ac:dyDescent="0.25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</row>
    <row r="594" spans="1:21" x14ac:dyDescent="0.25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</row>
    <row r="595" spans="1:21" x14ac:dyDescent="0.2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</row>
    <row r="596" spans="1:21" x14ac:dyDescent="0.25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</row>
    <row r="597" spans="1:21" x14ac:dyDescent="0.25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</row>
    <row r="598" spans="1:21" x14ac:dyDescent="0.25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</row>
    <row r="599" spans="1:21" x14ac:dyDescent="0.25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</row>
    <row r="600" spans="1:21" x14ac:dyDescent="0.25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</row>
    <row r="601" spans="1:21" x14ac:dyDescent="0.25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</row>
    <row r="602" spans="1:21" x14ac:dyDescent="0.25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</row>
    <row r="603" spans="1:21" x14ac:dyDescent="0.25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</row>
    <row r="604" spans="1:21" x14ac:dyDescent="0.25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</row>
    <row r="605" spans="1:21" x14ac:dyDescent="0.2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</row>
    <row r="606" spans="1:21" x14ac:dyDescent="0.25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</row>
    <row r="607" spans="1:21" x14ac:dyDescent="0.25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</row>
    <row r="608" spans="1:21" x14ac:dyDescent="0.25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</row>
    <row r="609" spans="1:21" x14ac:dyDescent="0.25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</row>
    <row r="610" spans="1:21" x14ac:dyDescent="0.25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</row>
    <row r="611" spans="1:21" x14ac:dyDescent="0.25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</row>
    <row r="612" spans="1:21" x14ac:dyDescent="0.25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</row>
    <row r="613" spans="1:21" x14ac:dyDescent="0.25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</row>
    <row r="614" spans="1:21" x14ac:dyDescent="0.25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</row>
    <row r="615" spans="1:21" x14ac:dyDescent="0.2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</row>
    <row r="616" spans="1:21" x14ac:dyDescent="0.25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</row>
    <row r="617" spans="1:21" x14ac:dyDescent="0.25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</row>
    <row r="618" spans="1:21" x14ac:dyDescent="0.25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</row>
    <row r="619" spans="1:21" x14ac:dyDescent="0.25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</row>
    <row r="620" spans="1:21" x14ac:dyDescent="0.25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</row>
    <row r="621" spans="1:21" x14ac:dyDescent="0.25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</row>
    <row r="622" spans="1:21" x14ac:dyDescent="0.25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</row>
    <row r="623" spans="1:21" x14ac:dyDescent="0.25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</row>
    <row r="624" spans="1:21" x14ac:dyDescent="0.25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</row>
    <row r="625" spans="1:21" x14ac:dyDescent="0.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</row>
    <row r="626" spans="1:21" x14ac:dyDescent="0.25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</row>
    <row r="627" spans="1:21" x14ac:dyDescent="0.25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</row>
    <row r="628" spans="1:21" x14ac:dyDescent="0.25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</row>
    <row r="629" spans="1:21" x14ac:dyDescent="0.25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</row>
    <row r="630" spans="1:21" x14ac:dyDescent="0.25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</row>
    <row r="631" spans="1:21" x14ac:dyDescent="0.25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</row>
    <row r="632" spans="1:21" x14ac:dyDescent="0.25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</row>
    <row r="633" spans="1:21" x14ac:dyDescent="0.25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</row>
    <row r="634" spans="1:21" x14ac:dyDescent="0.25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</row>
    <row r="635" spans="1:21" x14ac:dyDescent="0.2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</row>
    <row r="636" spans="1:21" x14ac:dyDescent="0.25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</row>
    <row r="637" spans="1:21" x14ac:dyDescent="0.25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</row>
    <row r="638" spans="1:21" x14ac:dyDescent="0.25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</row>
    <row r="639" spans="1:21" x14ac:dyDescent="0.25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</row>
    <row r="640" spans="1:21" x14ac:dyDescent="0.25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</row>
    <row r="641" spans="1:21" x14ac:dyDescent="0.25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</row>
    <row r="642" spans="1:21" x14ac:dyDescent="0.25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</row>
    <row r="643" spans="1:21" x14ac:dyDescent="0.25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</row>
    <row r="644" spans="1:21" x14ac:dyDescent="0.25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</row>
    <row r="645" spans="1:21" x14ac:dyDescent="0.2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</row>
    <row r="646" spans="1:21" x14ac:dyDescent="0.25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</row>
    <row r="647" spans="1:21" x14ac:dyDescent="0.25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</row>
    <row r="648" spans="1:21" x14ac:dyDescent="0.25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</row>
    <row r="649" spans="1:21" x14ac:dyDescent="0.25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</row>
    <row r="650" spans="1:21" x14ac:dyDescent="0.25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</row>
    <row r="651" spans="1:21" x14ac:dyDescent="0.25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</row>
    <row r="652" spans="1:21" x14ac:dyDescent="0.25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</row>
    <row r="653" spans="1:21" x14ac:dyDescent="0.25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</row>
    <row r="654" spans="1:21" x14ac:dyDescent="0.25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</row>
    <row r="655" spans="1:21" x14ac:dyDescent="0.2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</row>
    <row r="656" spans="1:21" x14ac:dyDescent="0.25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</row>
    <row r="657" spans="1:21" x14ac:dyDescent="0.25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</row>
    <row r="658" spans="1:21" x14ac:dyDescent="0.25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</row>
    <row r="659" spans="1:21" x14ac:dyDescent="0.25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</row>
    <row r="660" spans="1:21" x14ac:dyDescent="0.2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</row>
    <row r="661" spans="1:21" x14ac:dyDescent="0.25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</row>
  </sheetData>
  <mergeCells count="4">
    <mergeCell ref="D83:F83"/>
    <mergeCell ref="G83:I83"/>
    <mergeCell ref="N83:P83"/>
    <mergeCell ref="Q83:S8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Raw</vt:lpstr>
      <vt:lpstr>Calculations</vt:lpstr>
      <vt:lpstr>Table 6 -Elements 2011_13_14</vt:lpstr>
      <vt:lpstr>Raw!Print_Area</vt:lpstr>
      <vt:lpstr>Raw!Print_Titles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Bryant, Kathleen M.</dc:creator>
  <cp:lastModifiedBy>Reviewer #1</cp:lastModifiedBy>
  <cp:lastPrinted>2014-01-17T18:18:39Z</cp:lastPrinted>
  <dcterms:created xsi:type="dcterms:W3CDTF">2013-11-20T17:49:22Z</dcterms:created>
  <dcterms:modified xsi:type="dcterms:W3CDTF">2015-09-11T16:23:32Z</dcterms:modified>
</cp:coreProperties>
</file>