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quent\Downloads\"/>
    </mc:Choice>
  </mc:AlternateContent>
  <xr:revisionPtr revIDLastSave="0" documentId="13_ncr:1_{68F106DA-B03B-479A-99FA-ED8D059251AB}" xr6:coauthVersionLast="47" xr6:coauthVersionMax="47" xr10:uidLastSave="{00000000-0000-0000-0000-000000000000}"/>
  <bookViews>
    <workbookView xWindow="-98" yWindow="-98" windowWidth="20715" windowHeight="13276" activeTab="2" xr2:uid="{00000000-000D-0000-FFFF-FFFF00000000}"/>
  </bookViews>
  <sheets>
    <sheet name="Classification" sheetId="1" r:id="rId1"/>
    <sheet name="Sources" sheetId="2" r:id="rId2"/>
    <sheet name="Categories" sheetId="3" r:id="rId3"/>
  </sheets>
  <definedNames>
    <definedName name="Z_5F4129D6_C130_42D9_A378_A9C6BB173105_.wvu.FilterData" localSheetId="0" hidden="1">'Classification'!$A$1:$H$146</definedName>
    <definedName name="Z_B681AEC7_8CEA_4649_AE7E_1DD10BD20E97_.wvu.FilterData" localSheetId="0" hidden="1">'Classification'!$A$1:$H$146</definedName>
    <definedName name="Z_F0AA9161_238E_45E7_99EF_DF8A1621AF82_.wvu.FilterData" localSheetId="0" hidden="1">'Classification'!$A$1:$H$146</definedName>
  </definedNames>
  <calcPr calcId="191029"/>
  <customWorkbookViews>
    <customWorkbookView name="Misconceptions Sorted by Source" guid="{B681AEC7-8CEA-4649-AE7E-1DD10BD20E97}" maximized="1" windowWidth="0" windowHeight="0" activeSheetId="0"/>
    <customWorkbookView name="Everything Sorted by Source" guid="{F0AA9161-238E-45E7-99EF-DF8A1621AF82}" maximized="1" windowWidth="0" windowHeight="0" activeSheetId="0"/>
    <customWorkbookView name="Misconceptions Sorted by Classification" guid="{5F4129D6-C130-42D9-A378-A9C6BB17310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 i="3" l="1"/>
  <c r="A74" i="3"/>
  <c r="B73" i="3"/>
  <c r="A73" i="3"/>
  <c r="B72" i="3"/>
  <c r="A72" i="3"/>
  <c r="B71" i="3"/>
  <c r="A71" i="3"/>
  <c r="B70" i="3"/>
  <c r="A70" i="3"/>
  <c r="B69" i="3"/>
  <c r="A69" i="3"/>
  <c r="B68" i="3"/>
  <c r="A68" i="3"/>
  <c r="B64" i="3"/>
  <c r="A64" i="3"/>
  <c r="B63" i="3"/>
  <c r="A63" i="3"/>
  <c r="B62" i="3"/>
  <c r="A62" i="3"/>
  <c r="B61" i="3"/>
  <c r="A61" i="3"/>
  <c r="B60" i="3"/>
  <c r="A60" i="3"/>
  <c r="B59" i="3"/>
  <c r="A59" i="3"/>
  <c r="B58" i="3"/>
  <c r="A58" i="3"/>
  <c r="B54" i="3"/>
  <c r="A54" i="3"/>
  <c r="B53" i="3"/>
  <c r="A53" i="3"/>
  <c r="B52" i="3"/>
  <c r="A52" i="3"/>
  <c r="B51" i="3"/>
  <c r="A51" i="3"/>
  <c r="B50" i="3"/>
  <c r="A50" i="3"/>
  <c r="B49" i="3"/>
  <c r="A49" i="3"/>
  <c r="B48" i="3"/>
  <c r="A48"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18" i="3"/>
  <c r="B17" i="3"/>
  <c r="B16" i="3"/>
  <c r="B15" i="3"/>
  <c r="B14" i="3"/>
  <c r="B10" i="3"/>
  <c r="B9" i="3"/>
  <c r="B8" i="3"/>
  <c r="B7" i="3"/>
  <c r="B6" i="3"/>
  <c r="B5" i="3"/>
  <c r="B4" i="3"/>
  <c r="H147" i="1"/>
  <c r="G147" i="1"/>
  <c r="F147" i="1"/>
  <c r="B147" i="1"/>
  <c r="B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01000000}">
      <text>
        <r>
          <rPr>
            <sz val="10"/>
            <color rgb="FF000000"/>
            <rFont val="Verdana"/>
            <scheme val="minor"/>
          </rPr>
          <t>A misconception is a flawed/incorrect belief that can lead to mistakes. Some elements in this list don't match this definition, as they are errors that students would commit because they don't know some of Python's features (using `with` when working with files), or because they don't know Python's conventions (regarding imports, for example), ...</t>
        </r>
      </text>
    </comment>
    <comment ref="E40" authorId="0" shapeId="0" xr:uid="{00000000-0006-0000-0000-00000A000000}">
      <text>
        <r>
          <rPr>
            <sz val="10"/>
            <color rgb="FF000000"/>
            <rFont val="Verdana"/>
            <scheme val="minor"/>
          </rPr>
          <t>This could also mean that the student thinks an `if` statement always goes with an `else` afterwards
	-Quentin Colla</t>
        </r>
      </text>
    </comment>
    <comment ref="B94" authorId="0" shapeId="0" xr:uid="{00000000-0006-0000-0000-000008000000}">
      <text>
        <r>
          <rPr>
            <sz val="10"/>
            <color rgb="FF000000"/>
            <rFont val="Verdana"/>
            <scheme val="minor"/>
          </rPr>
          <t>What kind of errors could that lead to ? When could a student expect a set to contain the same value multiple times and what could they try to do with that information ? For a dictionary, the student could expect both values to be contained (instead of one overwriting the other), but for a set ?
	-Quentin Colla</t>
        </r>
      </text>
    </comment>
    <comment ref="E99" authorId="0" shapeId="0" xr:uid="{00000000-0006-0000-0000-000009000000}">
      <text>
        <r>
          <rPr>
            <sz val="10"/>
            <color rgb="FF000000"/>
            <rFont val="Verdana"/>
            <scheme val="minor"/>
          </rPr>
          <t>Comparison with True/False would trigger the ComparisonWithBoolLiteral misconception (from Progmiscon)
	-Quentin Colla</t>
        </r>
      </text>
    </comment>
  </commentList>
</comments>
</file>

<file path=xl/sharedStrings.xml><?xml version="1.0" encoding="utf-8"?>
<sst xmlns="http://schemas.openxmlformats.org/spreadsheetml/2006/main" count="651" uniqueCount="436">
  <si>
    <t>Name</t>
  </si>
  <si>
    <t>is misconception ?</t>
  </si>
  <si>
    <t>Classification</t>
  </si>
  <si>
    <t>Source</t>
  </si>
  <si>
    <t>Symptoms</t>
  </si>
  <si>
    <t>Implementable (Flake8)</t>
  </si>
  <si>
    <t>Implementable (Regex)</t>
  </si>
  <si>
    <t>Implementable (CodeQL)</t>
  </si>
  <si>
    <t>AssignCompares</t>
  </si>
  <si>
    <t>"Variables, Assignments, Data Types"</t>
  </si>
  <si>
    <t>Progmiscon (Python)</t>
  </si>
  <si>
    <t>AssignmentCopiesObject</t>
  </si>
  <si>
    <t>CannotChainAttributeToObjectInstantiation</t>
  </si>
  <si>
    <t>"Variables, Assignments, Data Types", OOP</t>
  </si>
  <si>
    <r>
      <rPr>
        <sz val="10"/>
        <color theme="1"/>
        <rFont val="Verdana"/>
      </rPr>
      <t xml:space="preserve">Look for object initialization immediatly followed by </t>
    </r>
    <r>
      <rPr>
        <b/>
        <sz val="10"/>
        <color theme="1"/>
        <rFont val="Verdana"/>
      </rPr>
      <t>one</t>
    </r>
    <r>
      <rPr>
        <sz val="10"/>
        <color theme="1"/>
        <rFont val="Verdana"/>
      </rPr>
      <t xml:space="preserve"> use of the object</t>
    </r>
  </si>
  <si>
    <t>CannotChainMemberAccesses</t>
  </si>
  <si>
    <t>Progmiscon (Java)</t>
  </si>
  <si>
    <t>EqualityOperatorComparesObjectsValues</t>
  </si>
  <si>
    <t>OOP, Memory Model</t>
  </si>
  <si>
    <t>Look for comparison of objects which do not have the `__eq__` method implemented</t>
  </si>
  <si>
    <t>SelfAssignable</t>
  </si>
  <si>
    <t>OOP</t>
  </si>
  <si>
    <t>Progmiscon (Java) (modified from ThisAssignable)</t>
  </si>
  <si>
    <t>VariablesHoldExpressions</t>
  </si>
  <si>
    <t>Progmiscon says that the student would put the expression in a box in a memory diagram</t>
  </si>
  <si>
    <t>VariablesHoldsObjects</t>
  </si>
  <si>
    <t>Progmiscon says that the student would put a value inside a variable's box instead of a reference to an object</t>
  </si>
  <si>
    <t>MultipleValuesReturn</t>
  </si>
  <si>
    <t>Functions and Scope</t>
  </si>
  <si>
    <t>ParenthesesOnlyIfArgument</t>
  </si>
  <si>
    <t>Loof for any use of a function name without parentheses behind (/!\ It can make sense in some cases, but probably not in LINFO1101)</t>
  </si>
  <si>
    <t>RecursiveFunctionNeedsIfElse</t>
  </si>
  <si>
    <t>Look for pointless `if` statements in recursive functions</t>
  </si>
  <si>
    <t>ReturnUnwindsMultipleFrames</t>
  </si>
  <si>
    <t>Progmiscon talks about analyzing UML-like sequence diagram to see how the student would represent the `return` step. We could also look for specific return statements in recursive functions, as the student might think that hitting a return statement would complete all calls in a recursion.</t>
  </si>
  <si>
    <t>ReturnCall</t>
  </si>
  <si>
    <t>Functions and Scope, Miscellaneous</t>
  </si>
  <si>
    <t>DeferredReturn</t>
  </si>
  <si>
    <t>Functions and Scope, Python's branching</t>
  </si>
  <si>
    <t>Look for statements after a `return` statement</t>
  </si>
  <si>
    <t>IfIsLoop</t>
  </si>
  <si>
    <t>Loops and Iterations</t>
  </si>
  <si>
    <t>Look for the modification of a member of the condition of an `if` statement within its body. We could/should restrict this to `int` control variables.</t>
  </si>
  <si>
    <t>ComparisonWithBoolLiteral</t>
  </si>
  <si>
    <t>Miscellaneous</t>
  </si>
  <si>
    <t>Look for any `==` or `!=` followed or preceded by `True` or `False`</t>
  </si>
  <si>
    <t>MapToBooleanWithIf</t>
  </si>
  <si>
    <t>Look for `if/else` where each body only contains one statement : a return or an assignment to True/False</t>
  </si>
  <si>
    <t>MapToBooleanWithTernaryOperator</t>
  </si>
  <si>
    <t>Look for any ternary operator where values are True and False</t>
  </si>
  <si>
    <t>NoReservedWords</t>
  </si>
  <si>
    <t>Look for any variable/function/class named after a keyword</t>
  </si>
  <si>
    <t>InitCreates</t>
  </si>
  <si>
    <t>Look for a class initialization within its `__init__` method (maybe don't trigger the misconception if the initialization only happens conditionally, to allow recursive classes)</t>
  </si>
  <si>
    <t>InitShouldReturn</t>
  </si>
  <si>
    <t>Progmiscon (Python) (modified from InitReturnsObject)</t>
  </si>
  <si>
    <t>Look for returns in a `__init__` method</t>
  </si>
  <si>
    <t>NoEmptyInit</t>
  </si>
  <si>
    <t>Look for an `__init__` method with useless statements (pass, ellipsis, return, empty docstring, ...)</t>
  </si>
  <si>
    <t>ObjectsMustBeNamed</t>
  </si>
  <si>
    <t>Look for variables that are only used once (NOT in a loop) after initialization.</t>
  </si>
  <si>
    <t>SelfNoExpression</t>
  </si>
  <si>
    <t>ConditionalIsSequence</t>
  </si>
  <si>
    <t>Python's branching</t>
  </si>
  <si>
    <t>Look for two consecutive `if` statements with opposite conditions</t>
  </si>
  <si>
    <t>NoAtomicExpression</t>
  </si>
  <si>
    <t>NoShortCircuit</t>
  </si>
  <si>
    <t>OutsideInFunctionNesting</t>
  </si>
  <si>
    <t>Progmiscon says to ask students to write the call trace of an expression with multiple function calls</t>
  </si>
  <si>
    <t>RightToLeftChaining</t>
  </si>
  <si>
    <t>MissingElseTerminates</t>
  </si>
  <si>
    <t>Progmiscon (Scratch)</t>
  </si>
  <si>
    <t>Look for pointless `else` statements (that the student could have written to prevent the program from terminating)</t>
  </si>
  <si>
    <t>"Values are updated automatically 
according to a logical context"</t>
  </si>
  <si>
    <t>Sorva #003 (Ragonis and Ben-Ari (2005a))</t>
  </si>
  <si>
    <t>Similar to VariablesHoldExpressions from Progmiscon : Students would put an expression in a variable's box</t>
  </si>
  <si>
    <t>"A variable can hold multiple values at a time/"remembers" old values."</t>
  </si>
  <si>
    <t>Sorva #009 (du Boulay(1986); Soloway et al. (1982); Putnam et al. (1986); Sleeman et al. (1986); Doukakis et al. (2007))</t>
  </si>
  <si>
    <t>How would the student try to reach different values store in a variable ? Maybe they think that variables work like stacks, and using a variable once "pops" the value out of the stack. That means that a student might use a variable multiple times in a row to "rewind" and find a previous value.</t>
  </si>
  <si>
    <t>"Variables always receive a particular default value upon creation."</t>
  </si>
  <si>
    <t>Sorva #10 (du Boulay (1986); Samurçay (1989))</t>
  </si>
  <si>
    <t>Look for uses of variables that were not defined (or just type-hinted, such as `x: int`)</t>
  </si>
  <si>
    <t>"Primitive assignment works in opposite direction."</t>
  </si>
  <si>
    <t>Sorva #11 (du Boulay (1986); Ma (2007); Putnam et al. (1986))</t>
  </si>
  <si>
    <t>"Primitive assignment stores equations or unresolved expressions."</t>
  </si>
  <si>
    <t>Sorva #15 (Bayman and Mayer (1983); du Boulay (1986); Putnam et al. (1986); Doukakis et al. (2007); Sorva (2008))</t>
  </si>
  <si>
    <t>"Assignment moves a value from a variable to another."</t>
  </si>
  <si>
    <t>Sorva #016 (du Boulay (1986))</t>
  </si>
  <si>
    <t>We could look for variables that are left unused after being assigned to another variable. If a student assigns `a` to `b` and stops using `a`, maybe he thought that `a` did not exist anymore ?</t>
  </si>
  <si>
    <t>"There is no size or precision limit to the values we can store in a programming variable."</t>
  </si>
  <si>
    <t>Sorva #019 (Doukakis et al. (2007))</t>
  </si>
  <si>
    <t>"`if` statements get executed as soon as its condition becomes true."</t>
  </si>
  <si>
    <t>Sorva #025 (Pea (1986))</t>
  </si>
  <si>
    <t>Maybe the student would place the `if` statement weirdly as its position "wouldn't matter"</t>
  </si>
  <si>
    <t>"A false condition ends program if no `else` branch."</t>
  </si>
  <si>
    <t>Sorva #026 (Putnam et al. (1986); Sleeman et al. (1986))</t>
  </si>
  <si>
    <t>Similar to "MissingElseTerminates" from Progmiscon (Scratch). Look for any useless `else` branch that the student could have written to prevent the program from ending early</t>
  </si>
  <si>
    <t>"Both `then` and `else` branches are executed."</t>
  </si>
  <si>
    <t>Sorva #027 (Sleeman et al. (1986))</t>
  </si>
  <si>
    <t>"The `then` branch is always executed."</t>
  </si>
  <si>
    <t>Sorva #028 (Sleeman et al. (1986))</t>
  </si>
  <si>
    <t>"Using `else` is optional (the next statement is always the `else` branch)."</t>
  </si>
  <si>
    <t>Sorva #029 (Sleeman et al. (1986))</t>
  </si>
  <si>
    <t>Look for a statement after an `if` block that would "undo" what was done in the `if` block. For example, a student might want to assign a value to a variable under a condition, but assign another value if the condition is not respected. In that case, if they forget the `else` statement, the value will be overwritten whatever happens.</t>
  </si>
  <si>
    <t>"Difficulty in understanding automated changes to `for` control variables."</t>
  </si>
  <si>
    <t>Sorva #032 (du Boulay (1986))</t>
  </si>
  <si>
    <t>Look for instances where the student iterates over indexes instead of items of a list (when it's not necessary), or ManualForLoopAugment.</t>
  </si>
  <si>
    <t>"`while` loops terminate as soon as condition changes to false."</t>
  </si>
  <si>
    <t>Loops and Iterations, Python's branching</t>
  </si>
  <si>
    <t>Sorva #033 (Pea (1986); (du Boulay (1986))</t>
  </si>
  <si>
    <t>Look for changes of the control variable in the middle of a `while` loop (instead of the start or the end).</t>
  </si>
  <si>
    <t>"`for` loop control variables do not have values inside the loop or their values can be arbitrarily changed."</t>
  </si>
  <si>
    <t>Sorva #034 (Putnam et al. (1986); Sleeman et al. (1986))</t>
  </si>
  <si>
    <t>Similar to UnusedForLoopVariable. We can also look for reassignments of the control variable within the loop</t>
  </si>
  <si>
    <t>"`print`statements are always executed, irrespective of branching statements."</t>
  </si>
  <si>
    <t>Sorva #035 (Sleeman et al. (1986))</t>
  </si>
  <si>
    <t>"All statements of a program get executed at least once."</t>
  </si>
  <si>
    <t>Sorva #036 (Sleeman et al. (1986))</t>
  </si>
  <si>
    <t>"A `return` value does not need to be stored (even if one needs it later)."</t>
  </si>
  <si>
    <t>Sorva #038 (Hristova et al. (2003))</t>
  </si>
  <si>
    <t>Look for (all) return values that are not stored/used</t>
  </si>
  <si>
    <t>"A method can be invoked only once."</t>
  </si>
  <si>
    <t>Sorva #039 (Ragonis and Ben-Ari (2005a))</t>
  </si>
  <si>
    <t>"Difficulties understanding the invocation of a method from another method."</t>
  </si>
  <si>
    <t>Sorva #042 (Ragonis and Ben-Ari (2005a))</t>
  </si>
  <si>
    <t>"Confusion over where return values go."</t>
  </si>
  <si>
    <t>Sorva #043 (Ragonis and Ben-Ari (2005a))</t>
  </si>
  <si>
    <t>Look for (all) return values that are not stored/used. Can also look for print statements at the end of functions (maybe students might confused a print with a return).</t>
  </si>
  <si>
    <t>"Parameter passing requires different variables names in call and signature."</t>
  </si>
  <si>
    <t>Sorva #046 (Madison and Gifford (1997))</t>
  </si>
  <si>
    <t>"When the value of a global variable is changed in a procedure, the new value will not be available to the main program unless it is explicitly passed to it."</t>
  </si>
  <si>
    <t>Sorva #049 (Fleury (1991))</t>
  </si>
  <si>
    <t>Overall, it is bad practice to change the value of a global variable in a function, so we can look for all occurences of that.</t>
  </si>
  <si>
    <t>"Even primitive values (in Java) are handled through references."</t>
  </si>
  <si>
    <t>Memory Model</t>
  </si>
  <si>
    <t>Sorva #062 (Sorva (2008))</t>
  </si>
  <si>
    <t>"The variables for storing and assigning primitive values are fundamentally different from the variables used for storing objects (in Java)."</t>
  </si>
  <si>
    <t>Sorva #063 (Sorva (2008))</t>
  </si>
  <si>
    <t>"Two objects with the same value for a "name" attribute are the same object."</t>
  </si>
  <si>
    <t>Sorva #070 (Holland et al. (1997))</t>
  </si>
  <si>
    <t>Look for comparison of objects using `==`</t>
  </si>
  <si>
    <t>"Once a variable references an object, it will always reference that object."</t>
  </si>
  <si>
    <t>"Variables, Assignments, Data Types", Memory Model</t>
  </si>
  <si>
    <t>Sorva #074 (Holland et al. (1997))</t>
  </si>
  <si>
    <t>"Two different variables must refer to two different objects."</t>
  </si>
  <si>
    <t>Sorva #075 (Holland et al. (1997))</t>
  </si>
  <si>
    <t>"Two objects of the same class with the same state are the same object."</t>
  </si>
  <si>
    <t>Sorva #076 (Holland et al. (1997))</t>
  </si>
  <si>
    <t>"Confusion between a class and its instance."</t>
  </si>
  <si>
    <t>Sorva #079 (Holland et al. (1997))</t>
  </si>
  <si>
    <t>Look for uses of the class name to call (non-static) methods or access attributes.</t>
  </si>
  <si>
    <t>"Constructors can include only assignment statements to initialize attributes."</t>
  </si>
  <si>
    <t>Sorva #083 (Fleury (2000); Ragonis and Ben-Ari (2005a))</t>
  </si>
  <si>
    <t>"Instantiation involves only the execution of the constructor method body, not the allocation of memory."</t>
  </si>
  <si>
    <t>Sorva #084 (Ragonis and Ben-Ari (2005a); Kaczmarczyk et al. (2010))</t>
  </si>
  <si>
    <t>"Difficulties understanding the empty constructor."</t>
  </si>
  <si>
    <t>Sorva #085 (Ragonis and Ben-Ari (2005a))</t>
  </si>
  <si>
    <t>Similar to NoEmptyinit</t>
  </si>
  <si>
    <t>"Initializing an attribute with a constant as part of its declaration causes confusion in distinguishing between a class and an object."</t>
  </si>
  <si>
    <t>Sorva #086 (Ragonis and Ben-Ari (2005a))</t>
  </si>
  <si>
    <t>"During a method call, an object attribute is duplicated as a local variable. Assignments update both."</t>
  </si>
  <si>
    <t>Sorva #099 (Sajaniemi et al. (2008))</t>
  </si>
  <si>
    <t>Look for assignments of an attribute to a local variable in a method (than a potential modification of that local variable ?)</t>
  </si>
  <si>
    <t>"An object cannot be the value of an attribute."</t>
  </si>
  <si>
    <t>OOP, "Variables, Assignments, Data Types"</t>
  </si>
  <si>
    <t>Sorva #107 (Ragonis and Ben-Ari (2005a))</t>
  </si>
  <si>
    <t>"The name of the variable that the object was most recently assigned to is a part of an object's state."</t>
  </si>
  <si>
    <t>Sorva #114 (Sorva (2007); Sorva (2008))</t>
  </si>
  <si>
    <t>"Storing an object in memory means storing a copy of the program code of the object's class."</t>
  </si>
  <si>
    <t>Sorva #115 (Sorva (2007))</t>
  </si>
  <si>
    <t>"You can define a (Java) method that adds an attribute to the class."</t>
  </si>
  <si>
    <t>Sorva #117 (Ragonis and Ben-Ari (2005a))</t>
  </si>
  <si>
    <t>(This is possible in Python, but a bad practice). Look for definition of new attributes in a method.</t>
  </si>
  <si>
    <t>"Objects of the same class cannot have equal attribute values."</t>
  </si>
  <si>
    <t>Sorva #121 (Ragonis and Ben-Ari (2005a))</t>
  </si>
  <si>
    <t>"Objects are allocated the same amount of memory regardless of definition and instantiation."</t>
  </si>
  <si>
    <t>Sorva #123 (Kaczmarczyk et al. (2010))</t>
  </si>
  <si>
    <t>"Cannot have methods with the same name in different classes."</t>
  </si>
  <si>
    <t>Sorva #125 (Fleury (2000); Ragonis and Ben-Ari (2005a))</t>
  </si>
  <si>
    <t>Look for method names that are very similar (with a number added at the end, for example)</t>
  </si>
  <si>
    <t>"The dot operator can only be applied to methods."</t>
  </si>
  <si>
    <t>Sorva #126 (Fleury (2000))</t>
  </si>
  <si>
    <t>That would mean the student would always retrieve attributes through getters (?)</t>
  </si>
  <si>
    <t>"You can define a method that replaces the object itself."</t>
  </si>
  <si>
    <t>Sorva #127 (Raganis and Ben-Ari (2005a))</t>
  </si>
  <si>
    <t>Similar to SelfAssignable. Look for assignments to self</t>
  </si>
  <si>
    <t>"You can define a method that destroys the object itself."</t>
  </si>
  <si>
    <t>Sorva #128 (Ragonis and Ben-Ari (2005a))</t>
  </si>
  <si>
    <t>Look for `del self`</t>
  </si>
  <si>
    <t>"You can define a method that divides the object into two different objects."</t>
  </si>
  <si>
    <t>Sorva #129 (Ragonis and Ben-Ari (2005a))</t>
  </si>
  <si>
    <t>"Methods can only do assignment."</t>
  </si>
  <si>
    <t>Sorva #130 (Holland at al. (1997))</t>
  </si>
  <si>
    <t>Look for a class with methods that only do assignments (that hardly ever makes sense)</t>
  </si>
  <si>
    <t>"Methods from the simple class are not used; instead, new equivalent methods are defined and duplicated in the composed class."</t>
  </si>
  <si>
    <t>Sorva #131 (Ragonis and Ben-Ari (2005a))</t>
  </si>
  <si>
    <t>Look for redefinition of methods that do the same thing as what they did in the base class</t>
  </si>
  <si>
    <t>"You can invoke a method on an object only once."</t>
  </si>
  <si>
    <t>Sorva #132 (Ragonis and Ben-Ari (2005a))</t>
  </si>
  <si>
    <t>"Difficulties in understanding that a method can be invoked on any object of the class."</t>
  </si>
  <si>
    <t>Sorva #133 (Ragonis and Ben-Ari (2005a))</t>
  </si>
  <si>
    <t>"Static and dynamic existence of methods mixed up."</t>
  </si>
  <si>
    <t>Sorva #137 (Sajaniemi et al. (2008))</t>
  </si>
  <si>
    <t>Look for call of a method from the classname instead of an object, or the imposite in case of a static method</t>
  </si>
  <si>
    <t>"An object is a 'way of working' constiting of action: expressions, return expressions, etc. It has a control flow. No concept of state."</t>
  </si>
  <si>
    <t>Sorva #144 (Vainio (2006))</t>
  </si>
  <si>
    <t>Look for an object with no attributes (?)</t>
  </si>
  <si>
    <t>"Difficulties in understanding inherithing functionality (methods).</t>
  </si>
  <si>
    <t>Sorva #146 (Détienne (1997))</t>
  </si>
  <si>
    <t>"Difficulties in understanding how the computer knows what class attributes and methods are."</t>
  </si>
  <si>
    <t>Sorva #147 (Ragonis and Ben-Ari (2005a))</t>
  </si>
  <si>
    <t>"Confusion between an array and its cell."</t>
  </si>
  <si>
    <t>Sorva #151 (du Boulay (1986))</t>
  </si>
  <si>
    <t>"Difficulties with dealing with 2D array subscripts and dimensions."</t>
  </si>
  <si>
    <t>Sorva #152 (du Boulay (1986))</t>
  </si>
  <si>
    <t>"Numbers are just numbers. (Why have `int` and `float` separately ?)"</t>
  </si>
  <si>
    <t>Sorva #155 (Hristova et al. (2003))</t>
  </si>
  <si>
    <t>"Confusing textual representatinos with each other, e.g., the string "456" and the number."</t>
  </si>
  <si>
    <t>Sorva #160 (du Boulay (1986))</t>
  </si>
  <si>
    <t>Look for operations mixing `int` and `str`</t>
  </si>
  <si>
    <r>
      <rPr>
        <sz val="10"/>
        <color theme="1"/>
        <rFont val="Verdana"/>
      </rPr>
      <t>"</t>
    </r>
    <r>
      <rPr>
        <i/>
        <sz val="10"/>
        <color theme="1"/>
        <rFont val="Verdana"/>
      </rPr>
      <t>Boolean values are just something used in conditionals and not data comparable to numbers or string."</t>
    </r>
  </si>
  <si>
    <t>Sorva #161 (??? "local")</t>
  </si>
  <si>
    <t>Undefined loop variable</t>
  </si>
  <si>
    <t>PyTA (Improper Python Usage)</t>
  </si>
  <si>
    <t>Look for a `for` loop control variable used outside of the body</t>
  </si>
  <si>
    <t>Unreachable</t>
  </si>
  <si>
    <t>Look for statements after a `return`</t>
  </si>
  <si>
    <t>Duplicate key (in a dictionary)</t>
  </si>
  <si>
    <t>Look for a dictionary definition with two identical keys</t>
  </si>
  <si>
    <t>Duplicate value (in a set)</t>
  </si>
  <si>
    <t>Look for a set definition with two identical values</t>
  </si>
  <si>
    <t>Unnecessary negation</t>
  </si>
  <si>
    <t>PyTA (Code Complexity)</t>
  </si>
  <si>
    <t>Look for `not` before a comparison</t>
  </si>
  <si>
    <t>Consider using f-string</t>
  </si>
  <si>
    <t>Look for `.format()` call</t>
  </si>
  <si>
    <t>Simplifiable condition</t>
  </si>
  <si>
    <t>Look for True/False being used with `and`/`or`</t>
  </si>
  <si>
    <t>Condition evals to constant</t>
  </si>
  <si>
    <t>Look for conditions in which all elements (or only some elements if the condition contains `or`) cannot vary from an iteration to another (if in a loop)</t>
  </si>
  <si>
    <t>Singleton comparison</t>
  </si>
  <si>
    <t>Look for comparison to None/True/False using `==`.</t>
  </si>
  <si>
    <t>Using constant test</t>
  </si>
  <si>
    <t>Similar to "Condition evals to constant"</t>
  </si>
  <si>
    <t>Redeclared assigned variable</t>
  </si>
  <si>
    <t>Look for variables declared twice in a row (or without being used between the two declarations)</t>
  </si>
  <si>
    <t>Unused variable</t>
  </si>
  <si>
    <t>Look for variables that are never used</t>
  </si>
  <si>
    <t>Unused argument</t>
  </si>
  <si>
    <t>Look for arguments that are never used</t>
  </si>
  <si>
    <t>Unnecessary `pass`</t>
  </si>
  <si>
    <t>Look for a pass statement that follows another statement</t>
  </si>
  <si>
    <t>Unnecessary `...`</t>
  </si>
  <si>
    <t>Look for a `...` that follows another statement</t>
  </si>
  <si>
    <t>Consider using `with`</t>
  </si>
  <si>
    <t>Empty docstring</t>
  </si>
  <si>
    <t>PyTA (Documentation and naming)</t>
  </si>
  <si>
    <t>Look for an empty docstring</t>
  </si>
  <si>
    <t>Function redefined</t>
  </si>
  <si>
    <t>Look for two functions sharing the same name</t>
  </si>
  <si>
    <t>Redefined argument from local</t>
  </si>
  <si>
    <t>"Variables, Assignments, Data Types", Functions and Scope</t>
  </si>
  <si>
    <t>Look for an argument being overwritten by a variable in a function</t>
  </si>
  <si>
    <t>Redefined outer name</t>
  </si>
  <si>
    <t>Look for a local variable sharing name with a variable from outer scope</t>
  </si>
  <si>
    <t>Redefined builtin</t>
  </si>
  <si>
    <t>Look for a variable/function/class sharing name with a builtin function</t>
  </si>
  <si>
    <t>Wildcard import</t>
  </si>
  <si>
    <t>PyTA (Imports)</t>
  </si>
  <si>
    <t>Reimported</t>
  </si>
  <si>
    <t>Multiple imports</t>
  </si>
  <si>
    <t>Unused import</t>
  </si>
  <si>
    <t>Look for modules that are never used</t>
  </si>
  <si>
    <t>Abstract method</t>
  </si>
  <si>
    <t>PyTA (Classes and Objects)</t>
  </si>
  <si>
    <t>Look for abstract methods in a class that are not overwritten/overridden in a sub-class</t>
  </si>
  <si>
    <t>Return in `__init__`</t>
  </si>
  <si>
    <t>Similar to InitShouldReturn. Look for `return` in an `__init__` method</t>
  </si>
  <si>
    <t>Super without brackets</t>
  </si>
  <si>
    <t>Look for `super` call without brackets</t>
  </si>
  <si>
    <t>Super with arguments</t>
  </si>
  <si>
    <t>Look for `super` call with arguments</t>
  </si>
  <si>
    <t>Attribute defined outside `__init__`</t>
  </si>
  <si>
    <t>Similar to Sorva#117. Look for attributes that are defined (not reassigned) in methods (other than the `__init__`)</t>
  </si>
  <si>
    <t>Method hidden (overwritten by an attribute)</t>
  </si>
  <si>
    <t>Look for methods sharing names with attributes</t>
  </si>
  <si>
    <t>No method argument</t>
  </si>
  <si>
    <t>Look for methods (that are not classmethods/static) with no argument</t>
  </si>
  <si>
    <t>`self` as the first argument</t>
  </si>
  <si>
    <t>Look for methods (that are not classmethods/static) with anything else than `self` as a first argument</t>
  </si>
  <si>
    <t>No `self` use</t>
  </si>
  <si>
    <t>Look for local variables (in methods) that share their name with an attribute of the class (the student probably forgot to use `self`)</t>
  </si>
  <si>
    <t>Bare exception</t>
  </si>
  <si>
    <t>PyTA (Exceptions)</t>
  </si>
  <si>
    <t>Broad exception raised</t>
  </si>
  <si>
    <t>Global variables</t>
  </si>
  <si>
    <t>PyTA (Custom errors)</t>
  </si>
  <si>
    <t>Look for any global variables (that are not in all caps)</t>
  </si>
  <si>
    <t>Loop iterates only once</t>
  </si>
  <si>
    <t>Unnecessary indexing</t>
  </si>
  <si>
    <t>Similar to Sorva #32</t>
  </si>
  <si>
    <t>Possibly undefined variable</t>
  </si>
  <si>
    <t>Look for variables that are only defined in a condition (and used outside that condition)</t>
  </si>
  <si>
    <t>Redundant assignment</t>
  </si>
  <si>
    <t>Look for variables that are redefined without being used</t>
  </si>
  <si>
    <t>F-string without interpolation</t>
  </si>
  <si>
    <t>PyTA (Miscellaneous)</t>
  </si>
  <si>
    <t>Look for f-strings without any `{}`</t>
  </si>
  <si>
    <t>Format combined specification</t>
  </si>
  <si>
    <t>Anomalous backslash in string</t>
  </si>
  <si>
    <t>Look for backslahes that are not recognized by Python (https://docs.python.org/3/reference/lexical_analysis.html#string-and-bytes-literals)</t>
  </si>
  <si>
    <t>Unidiomatic type check</t>
  </si>
  <si>
    <t>Dangerous default value</t>
  </si>
  <si>
    <t>"Variables, Assignments, Data Types", Functions and Scope, Miscellaneous</t>
  </si>
  <si>
    <t>Look for mutable objects as default values</t>
  </si>
  <si>
    <t>Consider iterating dictionary</t>
  </si>
  <si>
    <t>Look for iterations over a `dict.keys()`</t>
  </si>
  <si>
    <t>Superfluous parens</t>
  </si>
  <si>
    <t>Look for parentheses around single values (or expressions, but it can be more complicated to detect useless parentheses from useful ones)</t>
  </si>
  <si>
    <t>Literal comparison</t>
  </si>
  <si>
    <t>Look for comparisons between literals using `is`</t>
  </si>
  <si>
    <t>Modified iterating list/dict/set</t>
  </si>
  <si>
    <t>PyTA (Modified iterators in for loops)</t>
  </si>
  <si>
    <t>Look for modifications (add/remove) of a structure when it's being iterated over</t>
  </si>
  <si>
    <t>Bad chained comparison</t>
  </si>
  <si>
    <t>PyTA (Style errors)</t>
  </si>
  <si>
    <t>Syntax Error : Can't assign to literal</t>
  </si>
  <si>
    <t>PyTA (Syntax errors)</t>
  </si>
  <si>
    <t>Similar to Sorva #11. Look for literals on the left side of an assignment</t>
  </si>
  <si>
    <t>Assignment operator (`=`) used in comparison</t>
  </si>
  <si>
    <t>Look for `=` after an `if` or `while` statement</t>
  </si>
  <si>
    <t>Assignment to Python keyword</t>
  </si>
  <si>
    <t>Look for a variable/function/class that shares its name with a Python keyword</t>
  </si>
  <si>
    <t>ManualForLoopAugment</t>
  </si>
  <si>
    <t>Teachers LINFO1101</t>
  </si>
  <si>
    <t>UnusedForLoopVariable</t>
  </si>
  <si>
    <t xml:space="preserve">Look for `for` loops where the control variable is not used </t>
  </si>
  <si>
    <t>Author(s)</t>
  </si>
  <si>
    <t>Title</t>
  </si>
  <si>
    <t>Public link</t>
  </si>
  <si>
    <t>Notes</t>
  </si>
  <si>
    <t>Luca Chiodini et al. (2021)</t>
  </si>
  <si>
    <t>Progmiscon (Python and Java)</t>
  </si>
  <si>
    <t>https://progmiscon.org/misconceptions/</t>
  </si>
  <si>
    <t>Sorva (2012)</t>
  </si>
  <si>
    <t>Visual Program Simulation in Introductory Programming Education</t>
  </si>
  <si>
    <t>https://aaltodoc.aalto.fi/server/api/core/bitstreams/6f1c730e-019e-42ed-9833-aae9b7c541ac/content</t>
  </si>
  <si>
    <t>David Liu (et al. ?) (date ?)</t>
  </si>
  <si>
    <t>PyTA</t>
  </si>
  <si>
    <t>https://www.cs.toronto.edu/~david/pyta/checkers/index.html</t>
  </si>
  <si>
    <t>Github : https://github.com/pyta-uoft/pyta
Creator's personal blog : https://www.cs.toronto.edu/~david/projects-sds.html
Paper (not public) : https://dl.acm.org/doi/10.1145/3636243.3636262</t>
  </si>
  <si>
    <t>Ragonis and Ben-Ari (2005a)</t>
  </si>
  <si>
    <t>A Long-Term Investigation of the Comprehension of OOP Concepts by Novices</t>
  </si>
  <si>
    <t>https://cormack.uwaterloo.ca/papers/t4v336x210720l08.pdf</t>
  </si>
  <si>
    <t>du Boulay (1986)</t>
  </si>
  <si>
    <t>Some difficulties of learning to program</t>
  </si>
  <si>
    <t>https://users.sussex.ac.uk/~bend/papers/diffsofprogramming.pdf</t>
  </si>
  <si>
    <t>Soloway et al. (1982)</t>
  </si>
  <si>
    <t>What Do Novices Know About Programming ?</t>
  </si>
  <si>
    <t>https://web.cs.umass.edu/publication/docs/1981/UM-CS-1981-018.pdf</t>
  </si>
  <si>
    <t>Putnam et al. (1986)</t>
  </si>
  <si>
    <t>A Summary of Misconceptions of High School BASIC Programmers</t>
  </si>
  <si>
    <t>https://files.eric.ed.gov/fulltext/ED258556.pdf</t>
  </si>
  <si>
    <t>Date doesn't seem to match (1986 vs 1984)</t>
  </si>
  <si>
    <t>Sleeman et al. (1986)</t>
  </si>
  <si>
    <t>Pascal and High-School Students: A Study of Misconceptions</t>
  </si>
  <si>
    <t>https://files.eric.ed.gov/fulltext/ED258552.pdf</t>
  </si>
  <si>
    <t>Doukakis et al. (2007)</t>
  </si>
  <si>
    <t>Understanding the programming variable concept with animated interactive analogies</t>
  </si>
  <si>
    <t>https://users.sch.gr/adamopou/docs/syn_HERCMA2007_doukakis.pdf</t>
  </si>
  <si>
    <t>Samurçay (1989)</t>
  </si>
  <si>
    <t>The Concept of Variable in Programming: Its Meaning and Use in Problem-Solving by Novice Programmers</t>
  </si>
  <si>
    <t>https://link.springer.com/article/10.1007/PL00020737</t>
  </si>
  <si>
    <r>
      <t xml:space="preserve">In French &amp; requires UCLouvain email to access, </t>
    </r>
    <r>
      <rPr>
        <u/>
        <sz val="10"/>
        <color rgb="FF1155CC"/>
        <rFont val="Verdana"/>
      </rPr>
      <t>original</t>
    </r>
  </si>
  <si>
    <t>Ma (2007)</t>
  </si>
  <si>
    <t>Investigating and Improving Novice Programmers’ Mental Models of Programming Concepts</t>
  </si>
  <si>
    <t>https://citeseerx.ist.psu.edu/document?repid=rep1&amp;type=pdf&amp;doi=3c8efb0c95325ac2f6bb38bd3d56fdbe900e4892</t>
  </si>
  <si>
    <t>Bayman and Mayer (1983)</t>
  </si>
  <si>
    <t>A Diagnosis of Beginning Programmers' Misconceptions of BASIC Programming Statements</t>
  </si>
  <si>
    <t>https://dl.acm.org/doi/pdf/10.1145/358172.358408</t>
  </si>
  <si>
    <t>Sorva (2007)</t>
  </si>
  <si>
    <t>Students' understandings of storing objects</t>
  </si>
  <si>
    <t>https://www.researchgate.net/publication/228829619_Students'_understandings_of_storing_objects</t>
  </si>
  <si>
    <t>Sorva (2008)</t>
  </si>
  <si>
    <t>The same but different: Students' understandings of primitive and object variables</t>
  </si>
  <si>
    <t>Not found</t>
  </si>
  <si>
    <r>
      <rPr>
        <u/>
        <sz val="10"/>
        <color rgb="FF1155CC"/>
        <rFont val="Verdana"/>
      </rPr>
      <t>https://dl.acm.org/doi/abs/10.1145/1595356.1595360</t>
    </r>
    <r>
      <rPr>
        <sz val="10"/>
        <color rgb="FF000000"/>
        <rFont val="Verdana"/>
        <scheme val="minor"/>
      </rPr>
      <t xml:space="preserve"> https://www.researchgate.net/publication/247927487_The_same_but_different_Students'_understandings_of_primitive_and_object_variables</t>
    </r>
  </si>
  <si>
    <t>Pea (1986)</t>
  </si>
  <si>
    <t>Language-Independent Conceptual "Bugs" in Novice Programming</t>
  </si>
  <si>
    <t>https://web.stanford.edu/~roypea/RoyPDF%20folder/A28_Pea_86.pdf</t>
  </si>
  <si>
    <t>Hristova et al. (2003)</t>
  </si>
  <si>
    <t>Identifying and Correcting Java Programming Errors for Introductory Computer Science Students</t>
  </si>
  <si>
    <t>https://www.researchgate.net/publication/221537221_Identifying_and_correcting_Java_programming_errors_for_introductory_computer_science_students</t>
  </si>
  <si>
    <t>Madison and Gifford (1997)</t>
  </si>
  <si>
    <t>Parameter Passing: The Conceptions Novices Construct</t>
  </si>
  <si>
    <t>https://files.eric.ed.gov/fulltext/ED406211.pdf</t>
  </si>
  <si>
    <t>Fleury (1991)</t>
  </si>
  <si>
    <t>Parameter Passing: The Rules the Students Construct</t>
  </si>
  <si>
    <t>https://dl.acm.org/doi/pdf/10.1145/107005.107066</t>
  </si>
  <si>
    <t>Fleury (2000)</t>
  </si>
  <si>
    <t>Programming in Java: Student-Constructed Rules</t>
  </si>
  <si>
    <t>https://dl.acm.org/doi/pdf/10.1145/331795.331854</t>
  </si>
  <si>
    <t>Holland et al. (1997)</t>
  </si>
  <si>
    <t>Avoiding object misconceptions</t>
  </si>
  <si>
    <t>https://www.researchgate.net/publication/221538349_Avoiding_object_misconceptions</t>
  </si>
  <si>
    <t>Kaczmarczyk et al. (2010)</t>
  </si>
  <si>
    <t>Identifying student misconceptions of programming</t>
  </si>
  <si>
    <t>https://www.researchgate.net/publication/221537801_Identifying_student_misconceptions_of_programming</t>
  </si>
  <si>
    <t>Sajaniemi et al. (2008)</t>
  </si>
  <si>
    <t>From Procedures to Objects: A Research Agenda for the Psychology of Object-Oriented Programming in Education</t>
  </si>
  <si>
    <t>https://www.researchgate.net/publication/277872646_From_Procedures_To_Objects_A_Research_Agenda_For_The_Psychology_Of_Object-oriented_Programming_Education</t>
  </si>
  <si>
    <t>Vainio (2006)</t>
  </si>
  <si>
    <t>Opiskelijoiden mentaaliset mallit ohjelmien suorituksesta ohjelmoinnin peruskurssilla.</t>
  </si>
  <si>
    <t>No found</t>
  </si>
  <si>
    <t>Détienne (1997)</t>
  </si>
  <si>
    <t>Assessing the cognitive consequences of the object-oriented approach: a survey of empirical research on object-oriented design by individuals and teams</t>
  </si>
  <si>
    <t>https://inria.hal.science/file/index/docid/134516/filename/IWC1997.pdf</t>
  </si>
  <si>
    <t>:</t>
  </si>
  <si>
    <t>Category</t>
  </si>
  <si>
    <t>Count</t>
  </si>
  <si>
    <t>Variables, Assignments, Data Types</t>
  </si>
  <si>
    <t>How variables are assigned, when they are (or are not) required, the way they work, potential type errors, ...</t>
  </si>
  <si>
    <t>Anything related to for/while loops and their control variables</t>
  </si>
  <si>
    <t>Anything related to functions (including their parameters, arguments, and the `return` keyword), and scopes in general (e.g. the use of a global variable in a function, where functions can be invoked from, ...)</t>
  </si>
  <si>
    <t>Anything related to references, the confusions coming from the way objects and values are "stored in" (or rather, referenced through) variables</t>
  </si>
  <si>
    <t>Anything related to Object-Oriented Programming, inheritance, methods (static, magic, ...), attributes, initialization, ...</t>
  </si>
  <si>
    <t>Which part of the code will and will not be executed, why, and when ? This makes sense in `if`/`while` statements (all conditions are not always checked, bodies are not always executed, ...) or when talking about the order of operations within a statement (e.g : if I print() a function call, first the function is called, then its return value is printed).</t>
  </si>
  <si>
    <t>Anything that doesn't fit in the previous categories</t>
  </si>
  <si>
    <t>Misconception count</t>
  </si>
  <si>
    <t>Progmiscon</t>
  </si>
  <si>
    <t>Sorva</t>
  </si>
  <si>
    <t>PyTA (misconceptions)</t>
  </si>
  <si>
    <t>PyTA (errors)</t>
  </si>
  <si>
    <t>TOTAL</t>
  </si>
  <si>
    <t>Sorva's source</t>
  </si>
  <si>
    <t>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</si>
</sst>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0"/>
      <color rgb="FF000000"/>
      <name val="Verdana"/>
      <scheme val="minor"/>
    </font>
    <font>
      <sz val="10"/>
      <color theme="1"/>
      <name val="Verdana"/>
      <scheme val="minor"/>
    </font>
    <font>
      <sz val="10"/>
      <color theme="1"/>
      <name val="Arial"/>
    </font>
    <font>
      <u/>
      <sz val="10"/>
      <color rgb="FF434343"/>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sz val="10"/>
      <color rgb="FF1F1F1F"/>
      <name val="Roboto"/>
    </font>
    <font>
      <b/>
      <sz val="10"/>
      <color theme="1"/>
      <name val="Verdana"/>
      <scheme val="minor"/>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u/>
      <sz val="10"/>
      <color rgb="FF0000FF"/>
      <name val="Roboto"/>
    </font>
    <font>
      <sz val="10"/>
      <color theme="1"/>
      <name val="Verdana"/>
      <scheme val="minor"/>
    </font>
    <font>
      <sz val="11"/>
      <color theme="1"/>
      <name val="Verdana"/>
      <scheme val="minor"/>
    </font>
    <font>
      <sz val="10"/>
      <color rgb="FF000000"/>
      <name val="Roboto"/>
    </font>
    <font>
      <sz val="9"/>
      <color rgb="FF000000"/>
      <name val="&quot;Google Sans Mono&quot;"/>
    </font>
    <font>
      <sz val="10"/>
      <color theme="1"/>
      <name val="Roboto"/>
    </font>
    <font>
      <sz val="10"/>
      <color theme="1"/>
      <name val="Verdana"/>
    </font>
    <font>
      <b/>
      <sz val="10"/>
      <color theme="1"/>
      <name val="Verdana"/>
    </font>
    <font>
      <i/>
      <sz val="10"/>
      <color theme="1"/>
      <name val="Verdana"/>
    </font>
    <font>
      <u/>
      <sz val="10"/>
      <color rgb="FF1155CC"/>
      <name val="Verdana"/>
    </font>
  </fonts>
  <fills count="5">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F1F3F4"/>
        <bgColor rgb="FFF1F3F4"/>
      </patternFill>
    </fill>
  </fills>
  <borders count="24">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B6D7A8"/>
      </right>
      <top style="thin">
        <color rgb="FFB6D7A8"/>
      </top>
      <bottom style="thin">
        <color rgb="FFB6D7A8"/>
      </bottom>
      <diagonal/>
    </border>
    <border>
      <left style="thin">
        <color rgb="FFFFFFFF"/>
      </left>
      <right style="thin">
        <color rgb="FFFFFFFF"/>
      </right>
      <top style="thin">
        <color rgb="FFFFFFFF"/>
      </top>
      <bottom style="thin">
        <color rgb="FFFFFFFF"/>
      </bottom>
      <diagonal/>
    </border>
    <border>
      <left style="thin">
        <color rgb="FFDD7E6B"/>
      </left>
      <right style="thin">
        <color rgb="FFDD7E6B"/>
      </right>
      <top style="thin">
        <color rgb="FFDD7E6B"/>
      </top>
      <bottom style="thin">
        <color rgb="FFDD7E6B"/>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B7E1CD"/>
      </left>
      <right style="thin">
        <color rgb="FFB7E1CD"/>
      </right>
      <top style="thin">
        <color rgb="FFB7E1CD"/>
      </top>
      <bottom style="thin">
        <color rgb="FFB7E1CD"/>
      </bottom>
      <diagonal/>
    </border>
    <border>
      <left style="thin">
        <color rgb="FFF9CB9C"/>
      </left>
      <right style="thin">
        <color rgb="FFF9CB9C"/>
      </right>
      <top style="thin">
        <color rgb="FFF9CB9C"/>
      </top>
      <bottom style="thin">
        <color rgb="FFF9CB9C"/>
      </bottom>
      <diagonal/>
    </border>
    <border>
      <left style="thin">
        <color rgb="FF284E3F"/>
      </left>
      <right style="thin">
        <color rgb="FFB6D7A8"/>
      </right>
      <top style="thin">
        <color rgb="FFB6D7A8"/>
      </top>
      <bottom style="thin">
        <color rgb="FF284E3F"/>
      </bottom>
      <diagonal/>
    </border>
    <border>
      <left style="thin">
        <color rgb="FFFFFFFF"/>
      </left>
      <right style="thin">
        <color rgb="FFFFFFFF"/>
      </right>
      <top style="thin">
        <color rgb="FFFFFFFF"/>
      </top>
      <bottom style="thin">
        <color rgb="FF284E3F"/>
      </bottom>
      <diagonal/>
    </border>
    <border>
      <left style="thin">
        <color rgb="FFB7E1CD"/>
      </left>
      <right style="thin">
        <color rgb="FFB7E1CD"/>
      </right>
      <top style="thin">
        <color rgb="FFB7E1CD"/>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284E3F"/>
      </left>
      <right style="thin">
        <color rgb="FFFFFFFF"/>
      </right>
      <top style="thin">
        <color rgb="FFFFFFFF"/>
      </top>
      <bottom style="thin">
        <color rgb="FF284E3F"/>
      </bottom>
      <diagonal/>
    </border>
    <border>
      <left style="thin">
        <color rgb="FF284E3F"/>
      </left>
      <right style="thin">
        <color rgb="FFF1F3F4"/>
      </right>
      <top style="double">
        <color rgb="FF284E3F"/>
      </top>
      <bottom style="thin">
        <color rgb="FF284E3F"/>
      </bottom>
      <diagonal/>
    </border>
    <border>
      <left style="thin">
        <color rgb="FFF1F3F4"/>
      </left>
      <right style="thin">
        <color rgb="FF284E3F"/>
      </right>
      <top style="double">
        <color rgb="FF284E3F"/>
      </top>
      <bottom style="thin">
        <color rgb="FF284E3F"/>
      </bottom>
      <diagonal/>
    </border>
  </borders>
  <cellStyleXfs count="1">
    <xf numFmtId="0" fontId="0" fillId="0" borderId="0"/>
  </cellStyleXfs>
  <cellXfs count="78">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xf>
    <xf numFmtId="0" fontId="2" fillId="0" borderId="0" xfId="0" applyFont="1"/>
    <xf numFmtId="0" fontId="3" fillId="2" borderId="4" xfId="0" applyFont="1" applyFill="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1" fillId="0" borderId="6" xfId="0" applyFont="1" applyBorder="1" applyAlignment="1">
      <alignment horizontal="center" vertical="center" wrapText="1"/>
    </xf>
    <xf numFmtId="0" fontId="1" fillId="0" borderId="7" xfId="0" applyFont="1" applyBorder="1" applyAlignment="1">
      <alignment vertical="center"/>
    </xf>
    <xf numFmtId="0" fontId="4" fillId="0" borderId="8" xfId="0" applyFont="1" applyBorder="1" applyAlignment="1">
      <alignment vertical="center"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0" fontId="1" fillId="0" borderId="10" xfId="0" applyFont="1" applyBorder="1" applyAlignment="1">
      <alignment vertical="center"/>
    </xf>
    <xf numFmtId="0" fontId="1" fillId="0" borderId="0" xfId="0" applyFont="1"/>
    <xf numFmtId="0" fontId="5" fillId="0" borderId="11" xfId="0" applyFont="1" applyBorder="1" applyAlignment="1">
      <alignment vertical="center" wrapText="1"/>
    </xf>
    <xf numFmtId="0" fontId="1" fillId="0" borderId="12" xfId="0" applyFont="1" applyBorder="1" applyAlignment="1">
      <alignment horizontal="center" vertical="center" wrapText="1"/>
    </xf>
    <xf numFmtId="0" fontId="6" fillId="2" borderId="4" xfId="0" applyFont="1" applyFill="1" applyBorder="1" applyAlignment="1">
      <alignment vertical="center" wrapText="1"/>
    </xf>
    <xf numFmtId="0" fontId="7" fillId="0" borderId="11" xfId="0" applyFont="1" applyBorder="1" applyAlignment="1">
      <alignment vertical="top"/>
    </xf>
    <xf numFmtId="0" fontId="8" fillId="2" borderId="4" xfId="0" applyFont="1" applyFill="1" applyBorder="1" applyAlignment="1">
      <alignment vertical="top"/>
    </xf>
    <xf numFmtId="0" fontId="1" fillId="0" borderId="13" xfId="0" applyFont="1" applyBorder="1" applyAlignment="1">
      <alignment horizontal="center" vertical="center" wrapText="1"/>
    </xf>
    <xf numFmtId="0" fontId="9" fillId="3" borderId="5" xfId="0" applyFont="1" applyFill="1" applyBorder="1" applyAlignment="1">
      <alignment vertical="center"/>
    </xf>
    <xf numFmtId="0" fontId="9" fillId="3" borderId="6" xfId="0" applyFont="1" applyFill="1" applyBorder="1" applyAlignment="1">
      <alignment horizontal="center" vertical="center"/>
    </xf>
    <xf numFmtId="0" fontId="1" fillId="0" borderId="11" xfId="0" applyFont="1" applyBorder="1" applyAlignment="1">
      <alignment vertical="center" wrapText="1"/>
    </xf>
    <xf numFmtId="0" fontId="1" fillId="0" borderId="8" xfId="0" applyFont="1" applyBorder="1" applyAlignment="1">
      <alignment vertical="center" wrapText="1"/>
    </xf>
    <xf numFmtId="0" fontId="1" fillId="2" borderId="4" xfId="0" applyFont="1" applyFill="1" applyBorder="1" applyAlignment="1">
      <alignment vertical="center" wrapText="1"/>
    </xf>
    <xf numFmtId="0" fontId="9" fillId="3" borderId="5" xfId="0" applyFont="1" applyFill="1" applyBorder="1" applyAlignment="1">
      <alignment vertical="center" wrapText="1"/>
    </xf>
    <xf numFmtId="0" fontId="9" fillId="3" borderId="5" xfId="0" applyFont="1" applyFill="1" applyBorder="1" applyAlignment="1">
      <alignment horizontal="center" vertical="center" wrapText="1"/>
    </xf>
    <xf numFmtId="0" fontId="10" fillId="0" borderId="9" xfId="0" applyFont="1" applyBorder="1" applyAlignment="1">
      <alignment horizontal="center" vertical="center" wrapText="1"/>
    </xf>
    <xf numFmtId="0" fontId="1" fillId="2" borderId="14" xfId="0" applyFont="1" applyFill="1" applyBorder="1" applyAlignment="1">
      <alignment vertical="center" wrapText="1"/>
    </xf>
    <xf numFmtId="0" fontId="1" fillId="0" borderId="15" xfId="0" applyFont="1" applyBorder="1" applyAlignment="1">
      <alignment horizontal="center" vertical="center" wrapText="1"/>
    </xf>
    <xf numFmtId="0" fontId="1" fillId="0" borderId="15" xfId="0" applyFont="1" applyBorder="1" applyAlignment="1">
      <alignment vertical="center" wrapText="1"/>
    </xf>
    <xf numFmtId="0" fontId="1" fillId="0" borderId="16" xfId="0" applyFont="1" applyBorder="1" applyAlignment="1">
      <alignment horizontal="center" vertical="center" wrapText="1"/>
    </xf>
    <xf numFmtId="0" fontId="1" fillId="0" borderId="17" xfId="0" applyFont="1" applyBorder="1" applyAlignment="1">
      <alignment vertical="center"/>
    </xf>
    <xf numFmtId="0" fontId="1" fillId="0" borderId="0" xfId="0" applyFont="1" applyAlignment="1">
      <alignment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11" xfId="0" applyFont="1" applyBorder="1" applyAlignment="1">
      <alignment vertical="center"/>
    </xf>
    <xf numFmtId="0" fontId="11" fillId="0" borderId="5" xfId="0" applyFont="1" applyBorder="1" applyAlignment="1">
      <alignment vertical="center"/>
    </xf>
    <xf numFmtId="0" fontId="1" fillId="0" borderId="8" xfId="0" applyFont="1" applyBorder="1" applyAlignment="1">
      <alignment vertical="center"/>
    </xf>
    <xf numFmtId="0" fontId="12" fillId="0" borderId="9" xfId="0" applyFont="1" applyBorder="1" applyAlignment="1">
      <alignment vertical="center"/>
    </xf>
    <xf numFmtId="0" fontId="13" fillId="0" borderId="5" xfId="0" applyFont="1" applyBorder="1" applyAlignment="1">
      <alignment vertical="center"/>
    </xf>
    <xf numFmtId="0" fontId="14" fillId="0" borderId="7" xfId="0" applyFont="1" applyBorder="1" applyAlignment="1">
      <alignment vertical="center"/>
    </xf>
    <xf numFmtId="0" fontId="15" fillId="0" borderId="10" xfId="0" applyFont="1" applyBorder="1" applyAlignment="1">
      <alignment vertical="center"/>
    </xf>
    <xf numFmtId="0" fontId="16" fillId="0" borderId="10"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wrapText="1"/>
    </xf>
    <xf numFmtId="0" fontId="17" fillId="0" borderId="19" xfId="0" applyFont="1" applyBorder="1" applyAlignment="1">
      <alignment vertical="center"/>
    </xf>
    <xf numFmtId="0" fontId="1" fillId="0" borderId="20" xfId="0" applyFont="1" applyBorder="1" applyAlignment="1">
      <alignment vertical="center"/>
    </xf>
    <xf numFmtId="0" fontId="1" fillId="0" borderId="3" xfId="0" applyFont="1" applyBorder="1" applyAlignment="1">
      <alignment horizontal="left" vertical="center" wrapText="1"/>
    </xf>
    <xf numFmtId="0" fontId="1" fillId="0" borderId="7" xfId="0" applyFont="1" applyBorder="1" applyAlignment="1">
      <alignment vertical="center" wrapText="1"/>
    </xf>
    <xf numFmtId="0" fontId="1" fillId="0" borderId="10" xfId="0" applyFont="1" applyBorder="1" applyAlignment="1">
      <alignment vertical="center" wrapText="1"/>
    </xf>
    <xf numFmtId="0" fontId="18" fillId="0" borderId="11" xfId="0" applyFont="1" applyBorder="1" applyAlignment="1">
      <alignment vertical="center" wrapText="1"/>
    </xf>
    <xf numFmtId="0" fontId="18" fillId="0" borderId="8" xfId="0" applyFont="1" applyBorder="1" applyAlignment="1">
      <alignment vertical="center" wrapText="1"/>
    </xf>
    <xf numFmtId="0" fontId="18" fillId="0" borderId="10" xfId="0" applyFont="1" applyBorder="1" applyAlignment="1">
      <alignment vertical="center" wrapText="1"/>
    </xf>
    <xf numFmtId="0" fontId="19" fillId="0" borderId="5" xfId="0" applyFont="1" applyBorder="1" applyAlignment="1">
      <alignment vertical="center" wrapText="1"/>
    </xf>
    <xf numFmtId="0" fontId="18" fillId="0" borderId="7" xfId="0" applyFont="1" applyBorder="1" applyAlignment="1">
      <alignment vertical="center" wrapText="1"/>
    </xf>
    <xf numFmtId="0" fontId="19" fillId="0" borderId="9" xfId="0" applyFont="1" applyBorder="1" applyAlignment="1">
      <alignment vertical="center" wrapText="1"/>
    </xf>
    <xf numFmtId="0" fontId="9" fillId="3" borderId="7" xfId="0" applyFont="1" applyFill="1" applyBorder="1" applyAlignment="1">
      <alignment vertical="center" wrapText="1"/>
    </xf>
    <xf numFmtId="0" fontId="18" fillId="0" borderId="21" xfId="0" applyFont="1" applyBorder="1" applyAlignment="1">
      <alignment vertical="center" wrapText="1"/>
    </xf>
    <xf numFmtId="0" fontId="19" fillId="0" borderId="15" xfId="0" applyFont="1" applyBorder="1" applyAlignment="1">
      <alignment vertical="center" wrapText="1"/>
    </xf>
    <xf numFmtId="0" fontId="18" fillId="0" borderId="17" xfId="0" applyFont="1" applyBorder="1" applyAlignment="1">
      <alignment vertical="center" wrapText="1"/>
    </xf>
    <xf numFmtId="0" fontId="20" fillId="3" borderId="7" xfId="0" applyFont="1" applyFill="1" applyBorder="1" applyAlignment="1">
      <alignment vertical="center"/>
    </xf>
    <xf numFmtId="0" fontId="18" fillId="0" borderId="0" xfId="0" applyFont="1" applyAlignment="1">
      <alignment wrapText="1"/>
    </xf>
    <xf numFmtId="0" fontId="1" fillId="4" borderId="22" xfId="0" applyFont="1" applyFill="1" applyBorder="1" applyAlignment="1">
      <alignment vertical="center"/>
    </xf>
    <xf numFmtId="0" fontId="1" fillId="4" borderId="23" xfId="0" applyFont="1" applyFill="1" applyBorder="1" applyAlignment="1">
      <alignment vertical="center"/>
    </xf>
    <xf numFmtId="0" fontId="0" fillId="3" borderId="7" xfId="0" applyFill="1" applyBorder="1" applyAlignment="1">
      <alignment vertical="center"/>
    </xf>
    <xf numFmtId="0" fontId="21" fillId="3" borderId="0" xfId="0" applyFont="1" applyFill="1"/>
    <xf numFmtId="0" fontId="1" fillId="0" borderId="21" xfId="0" applyFont="1" applyBorder="1" applyAlignment="1">
      <alignment vertical="center"/>
    </xf>
    <xf numFmtId="0" fontId="1" fillId="0" borderId="21" xfId="0" applyFont="1" applyBorder="1" applyAlignment="1">
      <alignment vertical="center" wrapText="1"/>
    </xf>
    <xf numFmtId="0" fontId="22" fillId="0" borderId="1" xfId="0" applyFont="1" applyBorder="1" applyAlignment="1">
      <alignment horizontal="left" vertical="center"/>
    </xf>
    <xf numFmtId="0" fontId="22" fillId="0" borderId="3" xfId="0" applyFont="1" applyBorder="1" applyAlignment="1">
      <alignment horizontal="left" vertical="center"/>
    </xf>
    <xf numFmtId="0" fontId="22" fillId="0" borderId="11" xfId="0" applyFont="1" applyBorder="1" applyAlignment="1">
      <alignment vertical="center" wrapText="1"/>
    </xf>
    <xf numFmtId="0" fontId="22" fillId="0" borderId="7" xfId="0" applyFont="1" applyBorder="1" applyAlignment="1">
      <alignment vertical="center"/>
    </xf>
    <xf numFmtId="0" fontId="22" fillId="0" borderId="8" xfId="0" applyFont="1" applyBorder="1" applyAlignment="1">
      <alignment vertical="center" wrapText="1"/>
    </xf>
    <xf numFmtId="0" fontId="22" fillId="0" borderId="10" xfId="0" applyFont="1" applyBorder="1" applyAlignment="1">
      <alignment vertical="center"/>
    </xf>
    <xf numFmtId="0" fontId="22" fillId="0" borderId="21" xfId="0" applyFont="1" applyBorder="1" applyAlignment="1">
      <alignment vertical="center" wrapText="1"/>
    </xf>
    <xf numFmtId="0" fontId="22" fillId="0" borderId="17" xfId="0" applyFont="1" applyBorder="1" applyAlignment="1">
      <alignment vertical="center"/>
    </xf>
  </cellXfs>
  <cellStyles count="1">
    <cellStyle name="Normal" xfId="0" builtinId="0"/>
  </cellStyles>
  <dxfs count="465">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ont>
        <color rgb="FF000000"/>
      </font>
      <fill>
        <patternFill patternType="solid">
          <fgColor rgb="FFDD7E6B"/>
          <bgColor rgb="FFDD7E6B"/>
        </patternFill>
      </fill>
    </dxf>
    <dxf>
      <fill>
        <patternFill patternType="solid">
          <fgColor rgb="FFF9CB9C"/>
          <bgColor rgb="FFF9CB9C"/>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1F3F4"/>
          <bgColor rgb="FFF1F3F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9">
    <tableStyle name="Classification-style" pivot="0" count="3" xr9:uid="{00000000-0011-0000-FFFF-FFFF00000000}">
      <tableStyleElement type="headerRow" dxfId="464"/>
      <tableStyleElement type="firstRowStripe" dxfId="463"/>
      <tableStyleElement type="secondRowStripe" dxfId="462"/>
    </tableStyle>
    <tableStyle name="Sources-style" pivot="0" count="3" xr9:uid="{00000000-0011-0000-FFFF-FFFF01000000}">
      <tableStyleElement type="headerRow" dxfId="461"/>
      <tableStyleElement type="firstRowStripe" dxfId="460"/>
      <tableStyleElement type="secondRowStripe" dxfId="459"/>
    </tableStyle>
    <tableStyle name="Categories-style" pivot="0" count="3" xr9:uid="{00000000-0011-0000-FFFF-FFFF02000000}">
      <tableStyleElement type="headerRow" dxfId="458"/>
      <tableStyleElement type="firstRowStripe" dxfId="457"/>
      <tableStyleElement type="secondRowStripe" dxfId="456"/>
    </tableStyle>
    <tableStyle name="Categories-style 2" pivot="0" count="4" xr9:uid="{00000000-0011-0000-FFFF-FFFF03000000}">
      <tableStyleElement type="headerRow" dxfId="455"/>
      <tableStyleElement type="totalRow" dxfId="452"/>
      <tableStyleElement type="firstRowStripe" dxfId="454"/>
      <tableStyleElement type="secondRowStripe" dxfId="453"/>
    </tableStyle>
    <tableStyle name="Categories-style 3" pivot="0" count="2" xr9:uid="{00000000-0011-0000-FFFF-FFFF04000000}">
      <tableStyleElement type="firstRowStripe" dxfId="451"/>
      <tableStyleElement type="secondRowStripe" dxfId="450"/>
    </tableStyle>
    <tableStyle name="Categories-style 4" pivot="0" count="3" xr9:uid="{00000000-0011-0000-FFFF-FFFF05000000}">
      <tableStyleElement type="headerRow" dxfId="449"/>
      <tableStyleElement type="firstRowStripe" dxfId="448"/>
      <tableStyleElement type="secondRowStripe" dxfId="447"/>
    </tableStyle>
    <tableStyle name="Categories-style 5" pivot="0" count="3" xr9:uid="{00000000-0011-0000-FFFF-FFFF06000000}">
      <tableStyleElement type="headerRow" dxfId="446"/>
      <tableStyleElement type="firstRowStripe" dxfId="445"/>
      <tableStyleElement type="secondRowStripe" dxfId="444"/>
    </tableStyle>
    <tableStyle name="Categories-style 6" pivot="0" count="3" xr9:uid="{00000000-0011-0000-FFFF-FFFF07000000}">
      <tableStyleElement type="headerRow" dxfId="443"/>
      <tableStyleElement type="firstRowStripe" dxfId="442"/>
      <tableStyleElement type="secondRowStripe" dxfId="441"/>
    </tableStyle>
    <tableStyle name="Categories-style 7" pivot="0" count="3" xr9:uid="{00000000-0011-0000-FFFF-FFFF08000000}">
      <tableStyleElement type="headerRow" dxfId="440"/>
      <tableStyleElement type="firstRowStripe" dxfId="439"/>
      <tableStyleElement type="secondRowStripe" dxfId="4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Amount of misconceptions in each category</a:t>
            </a:r>
          </a:p>
        </c:rich>
      </c:tx>
      <c:overlay val="0"/>
    </c:title>
    <c:autoTitleDeleted val="0"/>
    <c:plotArea>
      <c:layout/>
      <c:barChart>
        <c:barDir val="col"/>
        <c:grouping val="clustered"/>
        <c:varyColors val="1"/>
        <c:ser>
          <c:idx val="0"/>
          <c:order val="0"/>
          <c:spPr>
            <a:solidFill>
              <a:schemeClr val="accent1"/>
            </a:solidFill>
            <a:ln cmpd="sng">
              <a:solidFill>
                <a:srgbClr val="000000"/>
              </a:solidFill>
            </a:ln>
          </c:spPr>
          <c:invertIfNegative val="1"/>
          <c:dPt>
            <c:idx val="0"/>
            <c:invertIfNegative val="1"/>
            <c:bubble3D val="0"/>
            <c:spPr>
              <a:solidFill>
                <a:srgbClr val="E06666"/>
              </a:solidFill>
              <a:ln cmpd="sng">
                <a:solidFill>
                  <a:srgbClr val="000000"/>
                </a:solidFill>
              </a:ln>
            </c:spPr>
            <c:extLst>
              <c:ext xmlns:c16="http://schemas.microsoft.com/office/drawing/2014/chart" uri="{C3380CC4-5D6E-409C-BE32-E72D297353CC}">
                <c16:uniqueId val="{00000001-BD5F-4DCB-BE99-DA2C21284BCE}"/>
              </c:ext>
            </c:extLst>
          </c:dPt>
          <c:dPt>
            <c:idx val="1"/>
            <c:invertIfNegative val="1"/>
            <c:bubble3D val="0"/>
            <c:spPr>
              <a:solidFill>
                <a:srgbClr val="F6B26B"/>
              </a:solidFill>
              <a:ln cmpd="sng">
                <a:solidFill>
                  <a:srgbClr val="000000"/>
                </a:solidFill>
              </a:ln>
            </c:spPr>
            <c:extLst>
              <c:ext xmlns:c16="http://schemas.microsoft.com/office/drawing/2014/chart" uri="{C3380CC4-5D6E-409C-BE32-E72D297353CC}">
                <c16:uniqueId val="{00000003-BD5F-4DCB-BE99-DA2C21284BCE}"/>
              </c:ext>
            </c:extLst>
          </c:dPt>
          <c:dPt>
            <c:idx val="2"/>
            <c:invertIfNegative val="1"/>
            <c:bubble3D val="0"/>
            <c:spPr>
              <a:solidFill>
                <a:srgbClr val="FFD966"/>
              </a:solidFill>
              <a:ln cmpd="sng">
                <a:solidFill>
                  <a:srgbClr val="000000"/>
                </a:solidFill>
              </a:ln>
            </c:spPr>
            <c:extLst>
              <c:ext xmlns:c16="http://schemas.microsoft.com/office/drawing/2014/chart" uri="{C3380CC4-5D6E-409C-BE32-E72D297353CC}">
                <c16:uniqueId val="{00000005-BD5F-4DCB-BE99-DA2C21284BCE}"/>
              </c:ext>
            </c:extLst>
          </c:dPt>
          <c:dPt>
            <c:idx val="3"/>
            <c:invertIfNegative val="1"/>
            <c:bubble3D val="0"/>
            <c:spPr>
              <a:solidFill>
                <a:srgbClr val="93C47D"/>
              </a:solidFill>
              <a:ln cmpd="sng">
                <a:solidFill>
                  <a:srgbClr val="000000"/>
                </a:solidFill>
              </a:ln>
            </c:spPr>
            <c:extLst>
              <c:ext xmlns:c16="http://schemas.microsoft.com/office/drawing/2014/chart" uri="{C3380CC4-5D6E-409C-BE32-E72D297353CC}">
                <c16:uniqueId val="{00000007-BD5F-4DCB-BE99-DA2C21284BCE}"/>
              </c:ext>
            </c:extLst>
          </c:dPt>
          <c:dPt>
            <c:idx val="4"/>
            <c:invertIfNegative val="1"/>
            <c:bubble3D val="0"/>
            <c:spPr>
              <a:solidFill>
                <a:srgbClr val="6D9EEB"/>
              </a:solidFill>
              <a:ln cmpd="sng">
                <a:solidFill>
                  <a:srgbClr val="000000"/>
                </a:solidFill>
              </a:ln>
            </c:spPr>
            <c:extLst>
              <c:ext xmlns:c16="http://schemas.microsoft.com/office/drawing/2014/chart" uri="{C3380CC4-5D6E-409C-BE32-E72D297353CC}">
                <c16:uniqueId val="{00000009-BD5F-4DCB-BE99-DA2C21284BCE}"/>
              </c:ext>
            </c:extLst>
          </c:dPt>
          <c:dPt>
            <c:idx val="5"/>
            <c:invertIfNegative val="1"/>
            <c:bubble3D val="0"/>
            <c:spPr>
              <a:solidFill>
                <a:srgbClr val="9FC5E8"/>
              </a:solidFill>
              <a:ln cmpd="sng">
                <a:solidFill>
                  <a:srgbClr val="000000"/>
                </a:solidFill>
              </a:ln>
            </c:spPr>
            <c:extLst>
              <c:ext xmlns:c16="http://schemas.microsoft.com/office/drawing/2014/chart" uri="{C3380CC4-5D6E-409C-BE32-E72D297353CC}">
                <c16:uniqueId val="{0000000B-BD5F-4DCB-BE99-DA2C21284BCE}"/>
              </c:ext>
            </c:extLst>
          </c:dPt>
          <c:dPt>
            <c:idx val="6"/>
            <c:invertIfNegative val="1"/>
            <c:bubble3D val="0"/>
            <c:spPr>
              <a:solidFill>
                <a:srgbClr val="8E7CC3"/>
              </a:solidFill>
              <a:ln cmpd="sng">
                <a:solidFill>
                  <a:srgbClr val="000000"/>
                </a:solidFill>
              </a:ln>
            </c:spPr>
            <c:extLst>
              <c:ext xmlns:c16="http://schemas.microsoft.com/office/drawing/2014/chart" uri="{C3380CC4-5D6E-409C-BE32-E72D297353CC}">
                <c16:uniqueId val="{0000000D-BD5F-4DCB-BE99-DA2C21284BCE}"/>
              </c:ext>
            </c:extLst>
          </c:dPt>
          <c:dLbls>
            <c:spPr>
              <a:noFill/>
              <a:ln>
                <a:noFill/>
              </a:ln>
              <a:effectLst/>
            </c:spPr>
            <c:txPr>
              <a:bodyPr/>
              <a:lstStyle/>
              <a:p>
                <a:pPr lvl="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'Categories'!$A$4:$A$10</c:f>
              <c:strCache>
                <c:ptCount val="7"/>
                <c:pt idx="0">
                  <c:v>Variables, Assignments, Data Types</c:v>
                </c:pt>
                <c:pt idx="1">
                  <c:v>Loops and Iterations</c:v>
                </c:pt>
                <c:pt idx="2">
                  <c:v>Functions and Scope</c:v>
                </c:pt>
                <c:pt idx="3">
                  <c:v>Memory Model</c:v>
                </c:pt>
                <c:pt idx="4">
                  <c:v>OOP</c:v>
                </c:pt>
                <c:pt idx="5">
                  <c:v>Python's branching</c:v>
                </c:pt>
                <c:pt idx="6">
                  <c:v>Miscellaneous</c:v>
                </c:pt>
              </c:strCache>
            </c:strRef>
          </c:cat>
          <c:val>
            <c:numRef>
              <c:f>'Categories'!$B$4:$B$10</c:f>
              <c:numCache>
                <c:formatCode>General</c:formatCode>
                <c:ptCount val="7"/>
                <c:pt idx="0">
                  <c:v>33</c:v>
                </c:pt>
                <c:pt idx="1">
                  <c:v>11</c:v>
                </c:pt>
                <c:pt idx="2">
                  <c:v>18</c:v>
                </c:pt>
                <c:pt idx="3">
                  <c:v>12</c:v>
                </c:pt>
                <c:pt idx="4">
                  <c:v>46</c:v>
                </c:pt>
                <c:pt idx="5">
                  <c:v>19</c:v>
                </c:pt>
                <c:pt idx="6">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E-BD5F-4DCB-BE99-DA2C21284BCE}"/>
            </c:ext>
          </c:extLst>
        </c:ser>
        <c:dLbls>
          <c:showLegendKey val="0"/>
          <c:showVal val="0"/>
          <c:showCatName val="0"/>
          <c:showSerName val="0"/>
          <c:showPercent val="0"/>
          <c:showBubbleSize val="0"/>
        </c:dLbls>
        <c:gapWidth val="150"/>
        <c:axId val="182530987"/>
        <c:axId val="1300471246"/>
      </c:barChart>
      <c:catAx>
        <c:axId val="182530987"/>
        <c:scaling>
          <c:orientation val="minMax"/>
        </c:scaling>
        <c:delete val="0"/>
        <c:axPos val="b"/>
        <c:title>
          <c:tx>
            <c:rich>
              <a:bodyPr/>
              <a:lstStyle/>
              <a:p>
                <a:pPr lvl="0">
                  <a:defRPr b="0">
                    <a:solidFill>
                      <a:srgbClr val="1A1A1A"/>
                    </a:solidFill>
                    <a:latin typeface="+mn-lt"/>
                  </a:defRPr>
                </a:pPr>
                <a:endParaRPr lang="fr-BE"/>
              </a:p>
            </c:rich>
          </c:tx>
          <c:overlay val="0"/>
        </c:title>
        <c:numFmt formatCode="General" sourceLinked="1"/>
        <c:majorTickMark val="none"/>
        <c:minorTickMark val="none"/>
        <c:tickLblPos val="nextTo"/>
        <c:txPr>
          <a:bodyPr rot="-3600000"/>
          <a:lstStyle/>
          <a:p>
            <a:pPr lvl="0">
              <a:defRPr b="0">
                <a:solidFill>
                  <a:srgbClr val="1A1A1A"/>
                </a:solidFill>
                <a:latin typeface="+mn-lt"/>
              </a:defRPr>
            </a:pPr>
            <a:endParaRPr lang="fr-FR"/>
          </a:p>
        </c:txPr>
        <c:crossAx val="1300471246"/>
        <c:crosses val="autoZero"/>
        <c:auto val="1"/>
        <c:lblAlgn val="ctr"/>
        <c:lblOffset val="100"/>
        <c:noMultiLvlLbl val="1"/>
      </c:catAx>
      <c:valAx>
        <c:axId val="1300471246"/>
        <c:scaling>
          <c:orientation val="minMax"/>
        </c:scaling>
        <c:delete val="0"/>
        <c:axPos val="l"/>
        <c:majorGridlines>
          <c:spPr>
            <a:ln>
              <a:solidFill>
                <a:srgbClr val="B7B7B7"/>
              </a:solidFill>
            </a:ln>
          </c:spPr>
        </c:majorGridlines>
        <c:title>
          <c:tx>
            <c:rich>
              <a:bodyPr/>
              <a:lstStyle/>
              <a:p>
                <a:pPr lvl="0">
                  <a:defRPr b="0">
                    <a:solidFill>
                      <a:srgbClr val="1A1A1A"/>
                    </a:solidFill>
                    <a:latin typeface="+mn-lt"/>
                  </a:defRPr>
                </a:pPr>
                <a:endParaRPr lang="fr-BE"/>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endParaRPr lang="fr-FR"/>
          </a:p>
        </c:txPr>
        <c:crossAx val="182530987"/>
        <c:crosses val="autoZero"/>
        <c:crossBetween val="between"/>
      </c:valAx>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Misconception count (Sorva's sources)</a:t>
            </a:r>
          </a:p>
        </c:rich>
      </c:tx>
      <c:overlay val="0"/>
    </c:title>
    <c:autoTitleDeleted val="0"/>
    <c:plotArea>
      <c:layout/>
      <c:pieChart>
        <c:varyColors val="1"/>
        <c:ser>
          <c:idx val="0"/>
          <c:order val="0"/>
          <c:tx>
            <c:strRef>
              <c:f>'Categories'!$B$23</c:f>
              <c:strCache>
                <c:ptCount val="1"/>
                <c:pt idx="0">
                  <c:v>Misconception count</c:v>
                </c:pt>
              </c:strCache>
            </c:strRef>
          </c:tx>
          <c:dPt>
            <c:idx val="0"/>
            <c:bubble3D val="0"/>
            <c:spPr>
              <a:solidFill>
                <a:srgbClr val="1A9988"/>
              </a:solidFill>
            </c:spPr>
            <c:extLst>
              <c:ext xmlns:c16="http://schemas.microsoft.com/office/drawing/2014/chart" uri="{C3380CC4-5D6E-409C-BE32-E72D297353CC}">
                <c16:uniqueId val="{00000001-DCE1-4295-8F3F-CB18748FC8BF}"/>
              </c:ext>
            </c:extLst>
          </c:dPt>
          <c:dPt>
            <c:idx val="1"/>
            <c:bubble3D val="0"/>
            <c:spPr>
              <a:solidFill>
                <a:srgbClr val="2D729D"/>
              </a:solidFill>
            </c:spPr>
            <c:extLst>
              <c:ext xmlns:c16="http://schemas.microsoft.com/office/drawing/2014/chart" uri="{C3380CC4-5D6E-409C-BE32-E72D297353CC}">
                <c16:uniqueId val="{00000003-DCE1-4295-8F3F-CB18748FC8BF}"/>
              </c:ext>
            </c:extLst>
          </c:dPt>
          <c:dPt>
            <c:idx val="2"/>
            <c:bubble3D val="0"/>
            <c:spPr>
              <a:solidFill>
                <a:srgbClr val="1F3E78"/>
              </a:solidFill>
            </c:spPr>
            <c:extLst>
              <c:ext xmlns:c16="http://schemas.microsoft.com/office/drawing/2014/chart" uri="{C3380CC4-5D6E-409C-BE32-E72D297353CC}">
                <c16:uniqueId val="{00000005-DCE1-4295-8F3F-CB18748FC8BF}"/>
              </c:ext>
            </c:extLst>
          </c:dPt>
          <c:dPt>
            <c:idx val="3"/>
            <c:bubble3D val="0"/>
            <c:spPr>
              <a:solidFill>
                <a:srgbClr val="EB5600"/>
              </a:solidFill>
            </c:spPr>
            <c:extLst>
              <c:ext xmlns:c16="http://schemas.microsoft.com/office/drawing/2014/chart" uri="{C3380CC4-5D6E-409C-BE32-E72D297353CC}">
                <c16:uniqueId val="{00000007-DCE1-4295-8F3F-CB18748FC8BF}"/>
              </c:ext>
            </c:extLst>
          </c:dPt>
          <c:dPt>
            <c:idx val="4"/>
            <c:bubble3D val="0"/>
            <c:spPr>
              <a:solidFill>
                <a:srgbClr val="FF99AC"/>
              </a:solidFill>
            </c:spPr>
            <c:extLst>
              <c:ext xmlns:c16="http://schemas.microsoft.com/office/drawing/2014/chart" uri="{C3380CC4-5D6E-409C-BE32-E72D297353CC}">
                <c16:uniqueId val="{00000009-DCE1-4295-8F3F-CB18748FC8BF}"/>
              </c:ext>
            </c:extLst>
          </c:dPt>
          <c:dPt>
            <c:idx val="5"/>
            <c:bubble3D val="0"/>
            <c:spPr>
              <a:solidFill>
                <a:srgbClr val="FFD4B8"/>
              </a:solidFill>
            </c:spPr>
            <c:extLst>
              <c:ext xmlns:c16="http://schemas.microsoft.com/office/drawing/2014/chart" uri="{C3380CC4-5D6E-409C-BE32-E72D297353CC}">
                <c16:uniqueId val="{0000000B-DCE1-4295-8F3F-CB18748FC8BF}"/>
              </c:ext>
            </c:extLst>
          </c:dPt>
          <c:dPt>
            <c:idx val="6"/>
            <c:bubble3D val="0"/>
            <c:spPr>
              <a:solidFill>
                <a:srgbClr val="5FB8AC"/>
              </a:solidFill>
            </c:spPr>
            <c:extLst>
              <c:ext xmlns:c16="http://schemas.microsoft.com/office/drawing/2014/chart" uri="{C3380CC4-5D6E-409C-BE32-E72D297353CC}">
                <c16:uniqueId val="{0000000D-DCE1-4295-8F3F-CB18748FC8BF}"/>
              </c:ext>
            </c:extLst>
          </c:dPt>
          <c:dPt>
            <c:idx val="7"/>
            <c:bubble3D val="0"/>
            <c:spPr>
              <a:solidFill>
                <a:srgbClr val="6C9CBA"/>
              </a:solidFill>
            </c:spPr>
            <c:extLst>
              <c:ext xmlns:c16="http://schemas.microsoft.com/office/drawing/2014/chart" uri="{C3380CC4-5D6E-409C-BE32-E72D297353CC}">
                <c16:uniqueId val="{0000000F-DCE1-4295-8F3F-CB18748FC8BF}"/>
              </c:ext>
            </c:extLst>
          </c:dPt>
          <c:dPt>
            <c:idx val="8"/>
            <c:bubble3D val="0"/>
            <c:spPr>
              <a:solidFill>
                <a:srgbClr val="6278A1"/>
              </a:solidFill>
            </c:spPr>
            <c:extLst>
              <c:ext xmlns:c16="http://schemas.microsoft.com/office/drawing/2014/chart" uri="{C3380CC4-5D6E-409C-BE32-E72D297353CC}">
                <c16:uniqueId val="{00000011-DCE1-4295-8F3F-CB18748FC8BF}"/>
              </c:ext>
            </c:extLst>
          </c:dPt>
          <c:dPt>
            <c:idx val="9"/>
            <c:bubble3D val="0"/>
            <c:spPr>
              <a:solidFill>
                <a:srgbClr val="F1894D"/>
              </a:solidFill>
            </c:spPr>
            <c:extLst>
              <c:ext xmlns:c16="http://schemas.microsoft.com/office/drawing/2014/chart" uri="{C3380CC4-5D6E-409C-BE32-E72D297353CC}">
                <c16:uniqueId val="{00000013-DCE1-4295-8F3F-CB18748FC8BF}"/>
              </c:ext>
            </c:extLst>
          </c:dPt>
          <c:dPt>
            <c:idx val="10"/>
            <c:bubble3D val="0"/>
            <c:spPr>
              <a:solidFill>
                <a:srgbClr val="FFB8C5"/>
              </a:solidFill>
            </c:spPr>
            <c:extLst>
              <c:ext xmlns:c16="http://schemas.microsoft.com/office/drawing/2014/chart" uri="{C3380CC4-5D6E-409C-BE32-E72D297353CC}">
                <c16:uniqueId val="{00000015-DCE1-4295-8F3F-CB18748FC8BF}"/>
              </c:ext>
            </c:extLst>
          </c:dPt>
          <c:dPt>
            <c:idx val="11"/>
            <c:bubble3D val="0"/>
            <c:spPr>
              <a:solidFill>
                <a:srgbClr val="FFE1CD"/>
              </a:solidFill>
            </c:spPr>
            <c:extLst>
              <c:ext xmlns:c16="http://schemas.microsoft.com/office/drawing/2014/chart" uri="{C3380CC4-5D6E-409C-BE32-E72D297353CC}">
                <c16:uniqueId val="{00000017-DCE1-4295-8F3F-CB18748FC8BF}"/>
              </c:ext>
            </c:extLst>
          </c:dPt>
          <c:dPt>
            <c:idx val="12"/>
            <c:bubble3D val="0"/>
            <c:spPr>
              <a:solidFill>
                <a:srgbClr val="A3D6CF"/>
              </a:solidFill>
            </c:spPr>
            <c:extLst>
              <c:ext xmlns:c16="http://schemas.microsoft.com/office/drawing/2014/chart" uri="{C3380CC4-5D6E-409C-BE32-E72D297353CC}">
                <c16:uniqueId val="{00000019-DCE1-4295-8F3F-CB18748FC8BF}"/>
              </c:ext>
            </c:extLst>
          </c:dPt>
          <c:dPt>
            <c:idx val="13"/>
            <c:bubble3D val="0"/>
            <c:spPr>
              <a:solidFill>
                <a:srgbClr val="ABC7D8"/>
              </a:solidFill>
            </c:spPr>
            <c:extLst>
              <c:ext xmlns:c16="http://schemas.microsoft.com/office/drawing/2014/chart" uri="{C3380CC4-5D6E-409C-BE32-E72D297353CC}">
                <c16:uniqueId val="{0000001B-DCE1-4295-8F3F-CB18748FC8BF}"/>
              </c:ext>
            </c:extLst>
          </c:dPt>
          <c:dPt>
            <c:idx val="14"/>
            <c:bubble3D val="0"/>
            <c:spPr>
              <a:solidFill>
                <a:srgbClr val="A5B2C9"/>
              </a:solidFill>
            </c:spPr>
            <c:extLst>
              <c:ext xmlns:c16="http://schemas.microsoft.com/office/drawing/2014/chart" uri="{C3380CC4-5D6E-409C-BE32-E72D297353CC}">
                <c16:uniqueId val="{0000001D-DCE1-4295-8F3F-CB18748FC8BF}"/>
              </c:ext>
            </c:extLst>
          </c:dPt>
          <c:dPt>
            <c:idx val="15"/>
            <c:bubble3D val="0"/>
            <c:spPr>
              <a:solidFill>
                <a:srgbClr val="F7BB99"/>
              </a:solidFill>
            </c:spPr>
            <c:extLst>
              <c:ext xmlns:c16="http://schemas.microsoft.com/office/drawing/2014/chart" uri="{C3380CC4-5D6E-409C-BE32-E72D297353CC}">
                <c16:uniqueId val="{0000001F-DCE1-4295-8F3F-CB18748FC8BF}"/>
              </c:ext>
            </c:extLst>
          </c:dPt>
          <c:dPt>
            <c:idx val="16"/>
            <c:bubble3D val="0"/>
            <c:spPr>
              <a:solidFill>
                <a:srgbClr val="FFD6DE"/>
              </a:solidFill>
            </c:spPr>
            <c:extLst>
              <c:ext xmlns:c16="http://schemas.microsoft.com/office/drawing/2014/chart" uri="{C3380CC4-5D6E-409C-BE32-E72D297353CC}">
                <c16:uniqueId val="{00000021-DCE1-4295-8F3F-CB18748FC8BF}"/>
              </c:ext>
            </c:extLst>
          </c:dPt>
          <c:dPt>
            <c:idx val="17"/>
            <c:bubble3D val="0"/>
            <c:spPr>
              <a:solidFill>
                <a:srgbClr val="FFEEE3"/>
              </a:solidFill>
            </c:spPr>
            <c:extLst>
              <c:ext xmlns:c16="http://schemas.microsoft.com/office/drawing/2014/chart" uri="{C3380CC4-5D6E-409C-BE32-E72D297353CC}">
                <c16:uniqueId val="{00000023-DCE1-4295-8F3F-CB18748FC8BF}"/>
              </c:ext>
            </c:extLst>
          </c:dPt>
          <c:dPt>
            <c:idx val="18"/>
            <c:bubble3D val="0"/>
            <c:spPr>
              <a:solidFill>
                <a:srgbClr val="E8F5F3"/>
              </a:solidFill>
            </c:spPr>
            <c:extLst>
              <c:ext xmlns:c16="http://schemas.microsoft.com/office/drawing/2014/chart" uri="{C3380CC4-5D6E-409C-BE32-E72D297353CC}">
                <c16:uniqueId val="{00000025-DCE1-4295-8F3F-CB18748FC8BF}"/>
              </c:ext>
            </c:extLst>
          </c:dPt>
          <c:dPt>
            <c:idx val="19"/>
            <c:bubble3D val="0"/>
            <c:spPr>
              <a:solidFill>
                <a:srgbClr val="EAF1F5"/>
              </a:solidFill>
            </c:spPr>
            <c:extLst>
              <c:ext xmlns:c16="http://schemas.microsoft.com/office/drawing/2014/chart" uri="{C3380CC4-5D6E-409C-BE32-E72D297353CC}">
                <c16:uniqueId val="{00000027-DCE1-4295-8F3F-CB18748FC8BF}"/>
              </c:ext>
            </c:extLst>
          </c:dPt>
          <c:dPt>
            <c:idx val="20"/>
            <c:bubble3D val="0"/>
            <c:spPr>
              <a:solidFill>
                <a:srgbClr val="E9ECF2"/>
              </a:solidFill>
            </c:spPr>
            <c:extLst>
              <c:ext xmlns:c16="http://schemas.microsoft.com/office/drawing/2014/chart" uri="{C3380CC4-5D6E-409C-BE32-E72D297353CC}">
                <c16:uniqueId val="{00000029-DCE1-4295-8F3F-CB18748FC8BF}"/>
              </c:ext>
            </c:extLst>
          </c:dPt>
          <c:cat>
            <c:strRef>
              <c:f>'Categories'!$A$24:$A$44</c:f>
              <c:strCache>
                <c:ptCount val="21"/>
                <c:pt idx="0">
                  <c:v>Ragonis and Ben-Ari (2005a)</c:v>
                </c:pt>
                <c:pt idx="1">
                  <c:v>du Boulay (1986)</c:v>
                </c:pt>
                <c:pt idx="2">
                  <c:v>Soloway et al. (1982)</c:v>
                </c:pt>
                <c:pt idx="3">
                  <c:v>Putnam et al. (1986)</c:v>
                </c:pt>
                <c:pt idx="4">
                  <c:v>Sleeman et al. (1986)</c:v>
                </c:pt>
                <c:pt idx="5">
                  <c:v>Doukakis et al. (2007)</c:v>
                </c:pt>
                <c:pt idx="6">
                  <c:v>Samurçay (1989)</c:v>
                </c:pt>
                <c:pt idx="7">
                  <c:v>Ma (2007)</c:v>
                </c:pt>
                <c:pt idx="8">
                  <c:v>Bayman and Mayer (1983)</c:v>
                </c:pt>
                <c:pt idx="9">
                  <c:v>Sorva (2007)</c:v>
                </c:pt>
                <c:pt idx="10">
                  <c:v>Sorva (2008)</c:v>
                </c:pt>
                <c:pt idx="11">
                  <c:v>Pea (1986)</c:v>
                </c:pt>
                <c:pt idx="12">
                  <c:v>Hristova et al. (2003)</c:v>
                </c:pt>
                <c:pt idx="13">
                  <c:v>Madison and Gifford (1997)</c:v>
                </c:pt>
                <c:pt idx="14">
                  <c:v>Fleury (1991)</c:v>
                </c:pt>
                <c:pt idx="15">
                  <c:v>Fleury (2000)</c:v>
                </c:pt>
                <c:pt idx="16">
                  <c:v>Holland et al. (1997)</c:v>
                </c:pt>
                <c:pt idx="17">
                  <c:v>Kaczmarczyk et al. (2010)</c:v>
                </c:pt>
                <c:pt idx="18">
                  <c:v>Sajaniemi et al. (2008)</c:v>
                </c:pt>
                <c:pt idx="19">
                  <c:v>Vainio (2006)</c:v>
                </c:pt>
                <c:pt idx="20">
                  <c:v>Détienne (1997)</c:v>
                </c:pt>
              </c:strCache>
            </c:strRef>
          </c:cat>
          <c:val>
            <c:numRef>
              <c:f>'Categories'!$B$24:$B$44</c:f>
              <c:numCache>
                <c:formatCode>General</c:formatCode>
                <c:ptCount val="21"/>
                <c:pt idx="0">
                  <c:v>18</c:v>
                </c:pt>
                <c:pt idx="1">
                  <c:v>9</c:v>
                </c:pt>
                <c:pt idx="2">
                  <c:v>1</c:v>
                </c:pt>
                <c:pt idx="3">
                  <c:v>5</c:v>
                </c:pt>
                <c:pt idx="4">
                  <c:v>8</c:v>
                </c:pt>
                <c:pt idx="5">
                  <c:v>3</c:v>
                </c:pt>
                <c:pt idx="6">
                  <c:v>1</c:v>
                </c:pt>
                <c:pt idx="7">
                  <c:v>1</c:v>
                </c:pt>
                <c:pt idx="8">
                  <c:v>1</c:v>
                </c:pt>
                <c:pt idx="9">
                  <c:v>2</c:v>
                </c:pt>
                <c:pt idx="10">
                  <c:v>4</c:v>
                </c:pt>
                <c:pt idx="11">
                  <c:v>2</c:v>
                </c:pt>
                <c:pt idx="12">
                  <c:v>2</c:v>
                </c:pt>
                <c:pt idx="13">
                  <c:v>1</c:v>
                </c:pt>
                <c:pt idx="14">
                  <c:v>1</c:v>
                </c:pt>
                <c:pt idx="15">
                  <c:v>3</c:v>
                </c:pt>
                <c:pt idx="16">
                  <c:v>5</c:v>
                </c:pt>
                <c:pt idx="17">
                  <c:v>2</c:v>
                </c:pt>
                <c:pt idx="18">
                  <c:v>2</c:v>
                </c:pt>
                <c:pt idx="19">
                  <c:v>1</c:v>
                </c:pt>
                <c:pt idx="20">
                  <c:v>1</c:v>
                </c:pt>
              </c:numCache>
            </c:numRef>
          </c:val>
          <c:extLst>
            <c:ext xmlns:c16="http://schemas.microsoft.com/office/drawing/2014/chart" uri="{C3380CC4-5D6E-409C-BE32-E72D297353CC}">
              <c16:uniqueId val="{0000002A-DCE1-4295-8F3F-CB18748FC8B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Misconception count</a:t>
            </a:r>
          </a:p>
        </c:rich>
      </c:tx>
      <c:overlay val="0"/>
    </c:title>
    <c:autoTitleDeleted val="0"/>
    <c:plotArea>
      <c:layout/>
      <c:pieChart>
        <c:varyColors val="1"/>
        <c:ser>
          <c:idx val="0"/>
          <c:order val="0"/>
          <c:dPt>
            <c:idx val="0"/>
            <c:bubble3D val="0"/>
            <c:spPr>
              <a:solidFill>
                <a:srgbClr val="1A9988"/>
              </a:solidFill>
            </c:spPr>
            <c:extLst>
              <c:ext xmlns:c16="http://schemas.microsoft.com/office/drawing/2014/chart" uri="{C3380CC4-5D6E-409C-BE32-E72D297353CC}">
                <c16:uniqueId val="{00000001-9896-4DB1-B33F-4C4CCA6AFE44}"/>
              </c:ext>
            </c:extLst>
          </c:dPt>
          <c:dPt>
            <c:idx val="1"/>
            <c:bubble3D val="0"/>
            <c:spPr>
              <a:solidFill>
                <a:srgbClr val="2D729D"/>
              </a:solidFill>
            </c:spPr>
            <c:extLst>
              <c:ext xmlns:c16="http://schemas.microsoft.com/office/drawing/2014/chart" uri="{C3380CC4-5D6E-409C-BE32-E72D297353CC}">
                <c16:uniqueId val="{00000003-9896-4DB1-B33F-4C4CCA6AFE44}"/>
              </c:ext>
            </c:extLst>
          </c:dPt>
          <c:dPt>
            <c:idx val="2"/>
            <c:bubble3D val="0"/>
            <c:spPr>
              <a:solidFill>
                <a:srgbClr val="1F3E78"/>
              </a:solidFill>
            </c:spPr>
            <c:extLst>
              <c:ext xmlns:c16="http://schemas.microsoft.com/office/drawing/2014/chart" uri="{C3380CC4-5D6E-409C-BE32-E72D297353CC}">
                <c16:uniqueId val="{00000005-9896-4DB1-B33F-4C4CCA6AFE44}"/>
              </c:ext>
            </c:extLst>
          </c:dPt>
          <c:dPt>
            <c:idx val="3"/>
            <c:bubble3D val="0"/>
            <c:spPr>
              <a:solidFill>
                <a:srgbClr val="EB5600"/>
              </a:solidFill>
            </c:spPr>
            <c:extLst>
              <c:ext xmlns:c16="http://schemas.microsoft.com/office/drawing/2014/chart" uri="{C3380CC4-5D6E-409C-BE32-E72D297353CC}">
                <c16:uniqueId val="{00000007-9896-4DB1-B33F-4C4CCA6AFE44}"/>
              </c:ext>
            </c:extLst>
          </c:dPt>
          <c:dPt>
            <c:idx val="4"/>
            <c:bubble3D val="0"/>
            <c:spPr>
              <a:solidFill>
                <a:srgbClr val="FF99AC"/>
              </a:solidFill>
            </c:spPr>
            <c:extLst>
              <c:ext xmlns:c16="http://schemas.microsoft.com/office/drawing/2014/chart" uri="{C3380CC4-5D6E-409C-BE32-E72D297353CC}">
                <c16:uniqueId val="{00000009-9896-4DB1-B33F-4C4CCA6AFE44}"/>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'Categories'!$A$14:$A$18</c:f>
              <c:strCache>
                <c:ptCount val="5"/>
                <c:pt idx="0">
                  <c:v>Progmiscon</c:v>
                </c:pt>
                <c:pt idx="1">
                  <c:v>Sorva</c:v>
                </c:pt>
                <c:pt idx="2">
                  <c:v>PyTA (misconceptions)</c:v>
                </c:pt>
                <c:pt idx="3">
                  <c:v>PyTA (errors)</c:v>
                </c:pt>
                <c:pt idx="4">
                  <c:v>Teachers LINFO1101</c:v>
                </c:pt>
              </c:strCache>
            </c:strRef>
          </c:cat>
          <c:val>
            <c:numRef>
              <c:f>'Categories'!$B$14:$B$18</c:f>
              <c:numCache>
                <c:formatCode>General</c:formatCode>
                <c:ptCount val="5"/>
                <c:pt idx="0">
                  <c:v>30</c:v>
                </c:pt>
                <c:pt idx="1">
                  <c:v>59</c:v>
                </c:pt>
                <c:pt idx="2">
                  <c:v>22</c:v>
                </c:pt>
                <c:pt idx="3">
                  <c:v>32</c:v>
                </c:pt>
                <c:pt idx="4">
                  <c:v>2</c:v>
                </c:pt>
              </c:numCache>
            </c:numRef>
          </c:val>
          <c:extLst>
            <c:ext xmlns:c16="http://schemas.microsoft.com/office/drawing/2014/chart" uri="{C3380CC4-5D6E-409C-BE32-E72D297353CC}">
              <c16:uniqueId val="{0000000A-9896-4DB1-B33F-4C4CCA6AFE44}"/>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Progmiscon Categories Distribution</a:t>
            </a:r>
          </a:p>
        </c:rich>
      </c:tx>
      <c:overlay val="0"/>
    </c:title>
    <c:autoTitleDeleted val="0"/>
    <c:plotArea>
      <c:layout/>
      <c:pieChart>
        <c:varyColors val="1"/>
        <c:ser>
          <c:idx val="0"/>
          <c:order val="0"/>
          <c:tx>
            <c:strRef>
              <c:f>'Categories'!$B$47</c:f>
              <c:strCache>
                <c:ptCount val="1"/>
                <c:pt idx="0">
                  <c:v>Count</c:v>
                </c:pt>
              </c:strCache>
            </c:strRef>
          </c:tx>
          <c:dPt>
            <c:idx val="0"/>
            <c:bubble3D val="0"/>
            <c:spPr>
              <a:solidFill>
                <a:srgbClr val="CC4125"/>
              </a:solidFill>
            </c:spPr>
            <c:extLst>
              <c:ext xmlns:c16="http://schemas.microsoft.com/office/drawing/2014/chart" uri="{C3380CC4-5D6E-409C-BE32-E72D297353CC}">
                <c16:uniqueId val="{00000001-7FEA-43B7-87CD-CDB2367DED2E}"/>
              </c:ext>
            </c:extLst>
          </c:dPt>
          <c:dPt>
            <c:idx val="1"/>
            <c:bubble3D val="0"/>
            <c:spPr>
              <a:solidFill>
                <a:srgbClr val="F6B26B"/>
              </a:solidFill>
            </c:spPr>
            <c:extLst>
              <c:ext xmlns:c16="http://schemas.microsoft.com/office/drawing/2014/chart" uri="{C3380CC4-5D6E-409C-BE32-E72D297353CC}">
                <c16:uniqueId val="{00000003-7FEA-43B7-87CD-CDB2367DED2E}"/>
              </c:ext>
            </c:extLst>
          </c:dPt>
          <c:dPt>
            <c:idx val="2"/>
            <c:bubble3D val="0"/>
            <c:spPr>
              <a:solidFill>
                <a:srgbClr val="FFD966"/>
              </a:solidFill>
            </c:spPr>
            <c:extLst>
              <c:ext xmlns:c16="http://schemas.microsoft.com/office/drawing/2014/chart" uri="{C3380CC4-5D6E-409C-BE32-E72D297353CC}">
                <c16:uniqueId val="{00000005-7FEA-43B7-87CD-CDB2367DED2E}"/>
              </c:ext>
            </c:extLst>
          </c:dPt>
          <c:dPt>
            <c:idx val="3"/>
            <c:bubble3D val="0"/>
            <c:spPr>
              <a:solidFill>
                <a:srgbClr val="93C47D"/>
              </a:solidFill>
            </c:spPr>
            <c:extLst>
              <c:ext xmlns:c16="http://schemas.microsoft.com/office/drawing/2014/chart" uri="{C3380CC4-5D6E-409C-BE32-E72D297353CC}">
                <c16:uniqueId val="{00000007-7FEA-43B7-87CD-CDB2367DED2E}"/>
              </c:ext>
            </c:extLst>
          </c:dPt>
          <c:dPt>
            <c:idx val="4"/>
            <c:bubble3D val="0"/>
            <c:spPr>
              <a:solidFill>
                <a:srgbClr val="6D9EEB"/>
              </a:solidFill>
            </c:spPr>
            <c:extLst>
              <c:ext xmlns:c16="http://schemas.microsoft.com/office/drawing/2014/chart" uri="{C3380CC4-5D6E-409C-BE32-E72D297353CC}">
                <c16:uniqueId val="{00000009-7FEA-43B7-87CD-CDB2367DED2E}"/>
              </c:ext>
            </c:extLst>
          </c:dPt>
          <c:dPt>
            <c:idx val="5"/>
            <c:bubble3D val="0"/>
            <c:spPr>
              <a:solidFill>
                <a:srgbClr val="76A5AF"/>
              </a:solidFill>
            </c:spPr>
            <c:extLst>
              <c:ext xmlns:c16="http://schemas.microsoft.com/office/drawing/2014/chart" uri="{C3380CC4-5D6E-409C-BE32-E72D297353CC}">
                <c16:uniqueId val="{0000000B-7FEA-43B7-87CD-CDB2367DED2E}"/>
              </c:ext>
            </c:extLst>
          </c:dPt>
          <c:dPt>
            <c:idx val="6"/>
            <c:bubble3D val="0"/>
            <c:spPr>
              <a:solidFill>
                <a:srgbClr val="8E7CC3"/>
              </a:solidFill>
            </c:spPr>
            <c:extLst>
              <c:ext xmlns:c16="http://schemas.microsoft.com/office/drawing/2014/chart" uri="{C3380CC4-5D6E-409C-BE32-E72D297353CC}">
                <c16:uniqueId val="{0000000D-7FEA-43B7-87CD-CDB2367DED2E}"/>
              </c:ext>
            </c:extLst>
          </c:dPt>
          <c:cat>
            <c:strRef>
              <c:f>'Categories'!$A$48:$A$54</c:f>
              <c:strCache>
                <c:ptCount val="7"/>
                <c:pt idx="0">
                  <c:v>Variables, Assignments, Data Types</c:v>
                </c:pt>
                <c:pt idx="1">
                  <c:v>Loops and Iterations</c:v>
                </c:pt>
                <c:pt idx="2">
                  <c:v>Functions and Scope</c:v>
                </c:pt>
                <c:pt idx="3">
                  <c:v>Memory Model</c:v>
                </c:pt>
                <c:pt idx="4">
                  <c:v>OOP</c:v>
                </c:pt>
                <c:pt idx="5">
                  <c:v>Python's branching</c:v>
                </c:pt>
                <c:pt idx="6">
                  <c:v>Miscellaneous</c:v>
                </c:pt>
              </c:strCache>
            </c:strRef>
          </c:cat>
          <c:val>
            <c:numRef>
              <c:f>'Categories'!$B$48:$B$54</c:f>
              <c:numCache>
                <c:formatCode>General</c:formatCode>
                <c:ptCount val="7"/>
                <c:pt idx="0">
                  <c:v>6</c:v>
                </c:pt>
                <c:pt idx="1">
                  <c:v>1</c:v>
                </c:pt>
                <c:pt idx="2">
                  <c:v>6</c:v>
                </c:pt>
                <c:pt idx="3">
                  <c:v>1</c:v>
                </c:pt>
                <c:pt idx="4">
                  <c:v>9</c:v>
                </c:pt>
                <c:pt idx="5">
                  <c:v>7</c:v>
                </c:pt>
                <c:pt idx="6">
                  <c:v>5</c:v>
                </c:pt>
              </c:numCache>
            </c:numRef>
          </c:val>
          <c:extLst>
            <c:ext xmlns:c16="http://schemas.microsoft.com/office/drawing/2014/chart" uri="{C3380CC4-5D6E-409C-BE32-E72D297353CC}">
              <c16:uniqueId val="{0000000E-7FEA-43B7-87CD-CDB2367DED2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Sorva Categories Distribution</a:t>
            </a:r>
          </a:p>
        </c:rich>
      </c:tx>
      <c:overlay val="0"/>
    </c:title>
    <c:autoTitleDeleted val="0"/>
    <c:plotArea>
      <c:layout/>
      <c:pieChart>
        <c:varyColors val="1"/>
        <c:ser>
          <c:idx val="0"/>
          <c:order val="0"/>
          <c:tx>
            <c:strRef>
              <c:f>'Categories'!$B$57</c:f>
              <c:strCache>
                <c:ptCount val="1"/>
                <c:pt idx="0">
                  <c:v>Count</c:v>
                </c:pt>
              </c:strCache>
            </c:strRef>
          </c:tx>
          <c:dPt>
            <c:idx val="0"/>
            <c:bubble3D val="0"/>
            <c:spPr>
              <a:solidFill>
                <a:srgbClr val="CC4125"/>
              </a:solidFill>
            </c:spPr>
            <c:extLst>
              <c:ext xmlns:c16="http://schemas.microsoft.com/office/drawing/2014/chart" uri="{C3380CC4-5D6E-409C-BE32-E72D297353CC}">
                <c16:uniqueId val="{00000001-E330-4FB7-932E-2105C12C40A0}"/>
              </c:ext>
            </c:extLst>
          </c:dPt>
          <c:dPt>
            <c:idx val="1"/>
            <c:bubble3D val="0"/>
            <c:spPr>
              <a:solidFill>
                <a:srgbClr val="F6B26B"/>
              </a:solidFill>
            </c:spPr>
            <c:extLst>
              <c:ext xmlns:c16="http://schemas.microsoft.com/office/drawing/2014/chart" uri="{C3380CC4-5D6E-409C-BE32-E72D297353CC}">
                <c16:uniqueId val="{00000003-E330-4FB7-932E-2105C12C40A0}"/>
              </c:ext>
            </c:extLst>
          </c:dPt>
          <c:dPt>
            <c:idx val="2"/>
            <c:bubble3D val="0"/>
            <c:spPr>
              <a:solidFill>
                <a:srgbClr val="FFD966"/>
              </a:solidFill>
            </c:spPr>
            <c:extLst>
              <c:ext xmlns:c16="http://schemas.microsoft.com/office/drawing/2014/chart" uri="{C3380CC4-5D6E-409C-BE32-E72D297353CC}">
                <c16:uniqueId val="{00000005-E330-4FB7-932E-2105C12C40A0}"/>
              </c:ext>
            </c:extLst>
          </c:dPt>
          <c:dPt>
            <c:idx val="3"/>
            <c:bubble3D val="0"/>
            <c:spPr>
              <a:solidFill>
                <a:srgbClr val="93C47D"/>
              </a:solidFill>
            </c:spPr>
            <c:extLst>
              <c:ext xmlns:c16="http://schemas.microsoft.com/office/drawing/2014/chart" uri="{C3380CC4-5D6E-409C-BE32-E72D297353CC}">
                <c16:uniqueId val="{00000007-E330-4FB7-932E-2105C12C40A0}"/>
              </c:ext>
            </c:extLst>
          </c:dPt>
          <c:dPt>
            <c:idx val="4"/>
            <c:bubble3D val="0"/>
            <c:spPr>
              <a:solidFill>
                <a:srgbClr val="6D9EEB"/>
              </a:solidFill>
            </c:spPr>
            <c:extLst>
              <c:ext xmlns:c16="http://schemas.microsoft.com/office/drawing/2014/chart" uri="{C3380CC4-5D6E-409C-BE32-E72D297353CC}">
                <c16:uniqueId val="{00000009-E330-4FB7-932E-2105C12C40A0}"/>
              </c:ext>
            </c:extLst>
          </c:dPt>
          <c:dPt>
            <c:idx val="5"/>
            <c:bubble3D val="0"/>
            <c:spPr>
              <a:solidFill>
                <a:srgbClr val="76A5AF"/>
              </a:solidFill>
            </c:spPr>
            <c:extLst>
              <c:ext xmlns:c16="http://schemas.microsoft.com/office/drawing/2014/chart" uri="{C3380CC4-5D6E-409C-BE32-E72D297353CC}">
                <c16:uniqueId val="{0000000B-E330-4FB7-932E-2105C12C40A0}"/>
              </c:ext>
            </c:extLst>
          </c:dPt>
          <c:dPt>
            <c:idx val="6"/>
            <c:bubble3D val="0"/>
            <c:spPr>
              <a:solidFill>
                <a:srgbClr val="5FB8AC"/>
              </a:solidFill>
            </c:spPr>
            <c:extLst>
              <c:ext xmlns:c16="http://schemas.microsoft.com/office/drawing/2014/chart" uri="{C3380CC4-5D6E-409C-BE32-E72D297353CC}">
                <c16:uniqueId val="{0000000D-E330-4FB7-932E-2105C12C40A0}"/>
              </c:ext>
            </c:extLst>
          </c:dPt>
          <c:cat>
            <c:strRef>
              <c:f>'Categories'!$A$58:$A$64</c:f>
              <c:strCache>
                <c:ptCount val="7"/>
                <c:pt idx="0">
                  <c:v>Variables, Assignments, Data Types</c:v>
                </c:pt>
                <c:pt idx="1">
                  <c:v>Loops and Iterations</c:v>
                </c:pt>
                <c:pt idx="2">
                  <c:v>Functions and Scope</c:v>
                </c:pt>
                <c:pt idx="3">
                  <c:v>Memory Model</c:v>
                </c:pt>
                <c:pt idx="4">
                  <c:v>OOP</c:v>
                </c:pt>
                <c:pt idx="5">
                  <c:v>Python's branching</c:v>
                </c:pt>
                <c:pt idx="6">
                  <c:v>Miscellaneous</c:v>
                </c:pt>
              </c:strCache>
            </c:strRef>
          </c:cat>
          <c:val>
            <c:numRef>
              <c:f>'Categories'!$B$58:$B$64</c:f>
              <c:numCache>
                <c:formatCode>General</c:formatCode>
                <c:ptCount val="7"/>
                <c:pt idx="0">
                  <c:v>16</c:v>
                </c:pt>
                <c:pt idx="1">
                  <c:v>3</c:v>
                </c:pt>
                <c:pt idx="2">
                  <c:v>6</c:v>
                </c:pt>
                <c:pt idx="3">
                  <c:v>10</c:v>
                </c:pt>
                <c:pt idx="4">
                  <c:v>28</c:v>
                </c:pt>
                <c:pt idx="5">
                  <c:v>8</c:v>
                </c:pt>
                <c:pt idx="6">
                  <c:v>0</c:v>
                </c:pt>
              </c:numCache>
            </c:numRef>
          </c:val>
          <c:extLst>
            <c:ext xmlns:c16="http://schemas.microsoft.com/office/drawing/2014/chart" uri="{C3380CC4-5D6E-409C-BE32-E72D297353CC}">
              <c16:uniqueId val="{0000000E-E330-4FB7-932E-2105C12C40A0}"/>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838383"/>
                </a:solidFill>
                <a:latin typeface="+mn-lt"/>
              </a:defRPr>
            </a:pPr>
            <a:r>
              <a:rPr lang="fr-BE" b="0">
                <a:solidFill>
                  <a:srgbClr val="838383"/>
                </a:solidFill>
                <a:latin typeface="+mn-lt"/>
              </a:rPr>
              <a:t>PythonTA Categories Distribution</a:t>
            </a:r>
          </a:p>
        </c:rich>
      </c:tx>
      <c:overlay val="0"/>
    </c:title>
    <c:autoTitleDeleted val="0"/>
    <c:plotArea>
      <c:layout/>
      <c:pieChart>
        <c:varyColors val="1"/>
        <c:ser>
          <c:idx val="0"/>
          <c:order val="0"/>
          <c:dPt>
            <c:idx val="0"/>
            <c:bubble3D val="0"/>
            <c:spPr>
              <a:solidFill>
                <a:srgbClr val="CC4125"/>
              </a:solidFill>
            </c:spPr>
            <c:extLst>
              <c:ext xmlns:c16="http://schemas.microsoft.com/office/drawing/2014/chart" uri="{C3380CC4-5D6E-409C-BE32-E72D297353CC}">
                <c16:uniqueId val="{00000001-0C06-4931-BE91-D484D3CCC873}"/>
              </c:ext>
            </c:extLst>
          </c:dPt>
          <c:dPt>
            <c:idx val="1"/>
            <c:bubble3D val="0"/>
            <c:spPr>
              <a:solidFill>
                <a:srgbClr val="F6B26B"/>
              </a:solidFill>
            </c:spPr>
            <c:extLst>
              <c:ext xmlns:c16="http://schemas.microsoft.com/office/drawing/2014/chart" uri="{C3380CC4-5D6E-409C-BE32-E72D297353CC}">
                <c16:uniqueId val="{00000003-0C06-4931-BE91-D484D3CCC873}"/>
              </c:ext>
            </c:extLst>
          </c:dPt>
          <c:dPt>
            <c:idx val="2"/>
            <c:bubble3D val="0"/>
            <c:spPr>
              <a:solidFill>
                <a:srgbClr val="FFD966"/>
              </a:solidFill>
            </c:spPr>
            <c:extLst>
              <c:ext xmlns:c16="http://schemas.microsoft.com/office/drawing/2014/chart" uri="{C3380CC4-5D6E-409C-BE32-E72D297353CC}">
                <c16:uniqueId val="{00000005-0C06-4931-BE91-D484D3CCC873}"/>
              </c:ext>
            </c:extLst>
          </c:dPt>
          <c:dPt>
            <c:idx val="3"/>
            <c:bubble3D val="0"/>
            <c:spPr>
              <a:solidFill>
                <a:srgbClr val="93C47D"/>
              </a:solidFill>
            </c:spPr>
            <c:extLst>
              <c:ext xmlns:c16="http://schemas.microsoft.com/office/drawing/2014/chart" uri="{C3380CC4-5D6E-409C-BE32-E72D297353CC}">
                <c16:uniqueId val="{00000007-0C06-4931-BE91-D484D3CCC873}"/>
              </c:ext>
            </c:extLst>
          </c:dPt>
          <c:dPt>
            <c:idx val="4"/>
            <c:bubble3D val="0"/>
            <c:spPr>
              <a:solidFill>
                <a:srgbClr val="6D9EEB"/>
              </a:solidFill>
            </c:spPr>
            <c:extLst>
              <c:ext xmlns:c16="http://schemas.microsoft.com/office/drawing/2014/chart" uri="{C3380CC4-5D6E-409C-BE32-E72D297353CC}">
                <c16:uniqueId val="{00000009-0C06-4931-BE91-D484D3CCC873}"/>
              </c:ext>
            </c:extLst>
          </c:dPt>
          <c:dPt>
            <c:idx val="5"/>
            <c:bubble3D val="0"/>
            <c:spPr>
              <a:solidFill>
                <a:srgbClr val="76A5AF"/>
              </a:solidFill>
            </c:spPr>
            <c:extLst>
              <c:ext xmlns:c16="http://schemas.microsoft.com/office/drawing/2014/chart" uri="{C3380CC4-5D6E-409C-BE32-E72D297353CC}">
                <c16:uniqueId val="{0000000B-0C06-4931-BE91-D484D3CCC873}"/>
              </c:ext>
            </c:extLst>
          </c:dPt>
          <c:dPt>
            <c:idx val="6"/>
            <c:bubble3D val="0"/>
            <c:spPr>
              <a:solidFill>
                <a:srgbClr val="8E7CC3"/>
              </a:solidFill>
            </c:spPr>
            <c:extLst>
              <c:ext xmlns:c16="http://schemas.microsoft.com/office/drawing/2014/chart" uri="{C3380CC4-5D6E-409C-BE32-E72D297353CC}">
                <c16:uniqueId val="{0000000D-0C06-4931-BE91-D484D3CCC873}"/>
              </c:ext>
            </c:extLst>
          </c:dPt>
          <c:cat>
            <c:strRef>
              <c:f>'Categories'!$A$68:$A$74</c:f>
              <c:strCache>
                <c:ptCount val="7"/>
                <c:pt idx="0">
                  <c:v>Variables, Assignments, Data Types</c:v>
                </c:pt>
                <c:pt idx="1">
                  <c:v>Loops and Iterations</c:v>
                </c:pt>
                <c:pt idx="2">
                  <c:v>Functions and Scope</c:v>
                </c:pt>
                <c:pt idx="3">
                  <c:v>Memory Model</c:v>
                </c:pt>
                <c:pt idx="4">
                  <c:v>OOP</c:v>
                </c:pt>
                <c:pt idx="5">
                  <c:v>Python's branching</c:v>
                </c:pt>
                <c:pt idx="6">
                  <c:v>Miscellaneous</c:v>
                </c:pt>
              </c:strCache>
            </c:strRef>
          </c:cat>
          <c:val>
            <c:numRef>
              <c:f>'Categories'!$B$68:$B$74</c:f>
              <c:numCache>
                <c:formatCode>General</c:formatCode>
                <c:ptCount val="7"/>
                <c:pt idx="0">
                  <c:v>4</c:v>
                </c:pt>
                <c:pt idx="1">
                  <c:v>2</c:v>
                </c:pt>
                <c:pt idx="2">
                  <c:v>1</c:v>
                </c:pt>
                <c:pt idx="3">
                  <c:v>1</c:v>
                </c:pt>
                <c:pt idx="4">
                  <c:v>7</c:v>
                </c:pt>
                <c:pt idx="5">
                  <c:v>1</c:v>
                </c:pt>
                <c:pt idx="6">
                  <c:v>8</c:v>
                </c:pt>
              </c:numCache>
            </c:numRef>
          </c:val>
          <c:extLst>
            <c:ext xmlns:c16="http://schemas.microsoft.com/office/drawing/2014/chart" uri="{C3380CC4-5D6E-409C-BE32-E72D297353CC}">
              <c16:uniqueId val="{0000000E-0C06-4931-BE91-D484D3CCC87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313131"/>
              </a:solidFill>
              <a:latin typeface="+mn-lt"/>
            </a:defRPr>
          </a:pPr>
          <a:endParaRPr lang="fr-FR"/>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2076450" cy="7905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2</xdr:row>
      <xdr:rowOff>0</xdr:rowOff>
    </xdr:from>
    <xdr:ext cx="2352675" cy="79057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4</xdr:row>
      <xdr:rowOff>0</xdr:rowOff>
    </xdr:from>
    <xdr:ext cx="2657475" cy="790575"/>
    <xdr:pic>
      <xdr:nvPicPr>
        <xdr:cNvPr id="4" name="image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0</xdr:colOff>
      <xdr:row>6</xdr:row>
      <xdr:rowOff>0</xdr:rowOff>
    </xdr:from>
    <xdr:ext cx="3362325" cy="790575"/>
    <xdr:pic>
      <xdr:nvPicPr>
        <xdr:cNvPr id="5" name="image3.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0</xdr:colOff>
      <xdr:row>9</xdr:row>
      <xdr:rowOff>0</xdr:rowOff>
    </xdr:from>
    <xdr:ext cx="3190875" cy="790575"/>
    <xdr:pic>
      <xdr:nvPicPr>
        <xdr:cNvPr id="6" name="image6.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4</xdr:col>
      <xdr:colOff>0</xdr:colOff>
      <xdr:row>13</xdr:row>
      <xdr:rowOff>0</xdr:rowOff>
    </xdr:from>
    <xdr:ext cx="3200400" cy="790575"/>
    <xdr:pic>
      <xdr:nvPicPr>
        <xdr:cNvPr id="7" name="image4.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xdr:col>
      <xdr:colOff>0</xdr:colOff>
      <xdr:row>34</xdr:row>
      <xdr:rowOff>0</xdr:rowOff>
    </xdr:from>
    <xdr:ext cx="2600325" cy="790575"/>
    <xdr:pic>
      <xdr:nvPicPr>
        <xdr:cNvPr id="8" name="image7.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4</xdr:col>
      <xdr:colOff>0</xdr:colOff>
      <xdr:row>105</xdr:row>
      <xdr:rowOff>0</xdr:rowOff>
    </xdr:from>
    <xdr:ext cx="3238500" cy="790575"/>
    <xdr:pic>
      <xdr:nvPicPr>
        <xdr:cNvPr id="9" name="image11.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xdr:col>
      <xdr:colOff>0</xdr:colOff>
      <xdr:row>111</xdr:row>
      <xdr:rowOff>0</xdr:rowOff>
    </xdr:from>
    <xdr:ext cx="3495675" cy="676275"/>
    <xdr:pic>
      <xdr:nvPicPr>
        <xdr:cNvPr id="10" name="image8.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4</xdr:col>
      <xdr:colOff>0</xdr:colOff>
      <xdr:row>112</xdr:row>
      <xdr:rowOff>0</xdr:rowOff>
    </xdr:from>
    <xdr:ext cx="3267075" cy="790575"/>
    <xdr:pic>
      <xdr:nvPicPr>
        <xdr:cNvPr id="11" name="image12.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4</xdr:col>
      <xdr:colOff>0</xdr:colOff>
      <xdr:row>113</xdr:row>
      <xdr:rowOff>0</xdr:rowOff>
    </xdr:from>
    <xdr:ext cx="3495675" cy="704850"/>
    <xdr:pic>
      <xdr:nvPicPr>
        <xdr:cNvPr id="12" name="image13.png">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4</xdr:col>
      <xdr:colOff>0</xdr:colOff>
      <xdr:row>124</xdr:row>
      <xdr:rowOff>0</xdr:rowOff>
    </xdr:from>
    <xdr:ext cx="2800350" cy="790575"/>
    <xdr:pic>
      <xdr:nvPicPr>
        <xdr:cNvPr id="13" name="image10.png">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4</xdr:col>
      <xdr:colOff>0</xdr:colOff>
      <xdr:row>125</xdr:row>
      <xdr:rowOff>0</xdr:rowOff>
    </xdr:from>
    <xdr:ext cx="2628900" cy="790575"/>
    <xdr:pic>
      <xdr:nvPicPr>
        <xdr:cNvPr id="14" name="image15.png">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4</xdr:col>
      <xdr:colOff>0</xdr:colOff>
      <xdr:row>134</xdr:row>
      <xdr:rowOff>0</xdr:rowOff>
    </xdr:from>
    <xdr:ext cx="3105150" cy="790575"/>
    <xdr:pic>
      <xdr:nvPicPr>
        <xdr:cNvPr id="15" name="image9.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4</xdr:col>
      <xdr:colOff>0</xdr:colOff>
      <xdr:row>144</xdr:row>
      <xdr:rowOff>0</xdr:rowOff>
    </xdr:from>
    <xdr:ext cx="3162300" cy="790575"/>
    <xdr:pic>
      <xdr:nvPicPr>
        <xdr:cNvPr id="16" name="image14.png">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390525</xdr:colOff>
      <xdr:row>1</xdr:row>
      <xdr:rowOff>114300</xdr:rowOff>
    </xdr:from>
    <xdr:ext cx="5248275" cy="324802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xdr:col>
      <xdr:colOff>257175</xdr:colOff>
      <xdr:row>20</xdr:row>
      <xdr:rowOff>266700</xdr:rowOff>
    </xdr:from>
    <xdr:ext cx="5715000" cy="35337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685800</xdr:colOff>
      <xdr:row>10</xdr:row>
      <xdr:rowOff>171450</xdr:rowOff>
    </xdr:from>
    <xdr:ext cx="4991100" cy="248602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2</xdr:col>
      <xdr:colOff>514350</xdr:colOff>
      <xdr:row>44</xdr:row>
      <xdr:rowOff>190500</xdr:rowOff>
    </xdr:from>
    <xdr:ext cx="5391150" cy="279082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514350</xdr:colOff>
      <xdr:row>54</xdr:row>
      <xdr:rowOff>190500</xdr:rowOff>
    </xdr:from>
    <xdr:ext cx="5391150" cy="2790825"/>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2</xdr:col>
      <xdr:colOff>514350</xdr:colOff>
      <xdr:row>64</xdr:row>
      <xdr:rowOff>190500</xdr:rowOff>
    </xdr:from>
    <xdr:ext cx="5391150" cy="2790825"/>
    <xdr:graphicFrame macro="">
      <xdr:nvGraphicFramePr>
        <xdr:cNvPr id="7" name="Chart 6"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assification" displayName="Classification" ref="A1:H146">
  <tableColumns count="8">
    <tableColumn id="1" xr3:uid="{00000000-0010-0000-0000-000001000000}" name="Name"/>
    <tableColumn id="2" xr3:uid="{00000000-0010-0000-0000-000002000000}" name="is misconception ?"/>
    <tableColumn id="3" xr3:uid="{00000000-0010-0000-0000-000003000000}" name="Classification"/>
    <tableColumn id="4" xr3:uid="{00000000-0010-0000-0000-000004000000}" name="Source"/>
    <tableColumn id="5" xr3:uid="{00000000-0010-0000-0000-000005000000}" name="Symptoms"/>
    <tableColumn id="6" xr3:uid="{00000000-0010-0000-0000-000006000000}" name="Implementable (Flake8)"/>
    <tableColumn id="7" xr3:uid="{00000000-0010-0000-0000-000007000000}" name="Implementable (Regex)"/>
    <tableColumn id="8" xr3:uid="{00000000-0010-0000-0000-000008000000}" name="Implementable (CodeQL)"/>
  </tableColumns>
  <tableStyleInfo name="Classific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ources" displayName="Sources" ref="A4:D28">
  <tableColumns count="4">
    <tableColumn id="1" xr3:uid="{00000000-0010-0000-0100-000001000000}" name="Author(s)"/>
    <tableColumn id="2" xr3:uid="{00000000-0010-0000-0100-000002000000}" name="Title"/>
    <tableColumn id="3" xr3:uid="{00000000-0010-0000-0100-000003000000}" name="Public link"/>
    <tableColumn id="4" xr3:uid="{00000000-0010-0000-0100-000004000000}" name="Notes"/>
  </tableColumns>
  <tableStyleInfo name="Sour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ategories" displayName="Categories" ref="A3:C10">
  <tableColumns count="3">
    <tableColumn id="1" xr3:uid="{00000000-0010-0000-0200-000001000000}" name="Category"/>
    <tableColumn id="2" xr3:uid="{00000000-0010-0000-0200-000002000000}" name="Count"/>
    <tableColumn id="3" xr3:uid="{00000000-0010-0000-0200-000003000000}" name="Notes"/>
  </tableColumns>
  <tableStyleInfo name="Categorie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Misconceptions_per_sources" displayName="Misconceptions_per_sources" ref="A13:B19">
  <tableColumns count="2">
    <tableColumn id="1" xr3:uid="{00000000-0010-0000-0300-000001000000}" name="Source"/>
    <tableColumn id="2" xr3:uid="{00000000-0010-0000-0300-000002000000}" name="Misconception count"/>
  </tableColumns>
  <tableStyleInfo name="Categorie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Misconceptions_per_Sorvas_sources" displayName="Misconceptions_per_Sorvas_sources" ref="A23:B44">
  <tableColumns count="2">
    <tableColumn id="1" xr3:uid="{00000000-0010-0000-0500-000001000000}" name="Sorva's source"/>
    <tableColumn id="2" xr3:uid="{00000000-0010-0000-0500-000002000000}" name="Misconception count"/>
  </tableColumns>
  <tableStyleInfo name="Categories-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Progmiscon_Count_per_Categories" displayName="Progmiscon_Count_per_Categories" ref="A47:B54">
  <tableColumns count="2">
    <tableColumn id="1" xr3:uid="{00000000-0010-0000-0600-000001000000}" name="Categories"/>
    <tableColumn id="2" xr3:uid="{00000000-0010-0000-0600-000002000000}" name="Count"/>
  </tableColumns>
  <tableStyleInfo name="Categories-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orva_Count_per_Category" displayName="Sorva_Count_per_Category" ref="A57:B64">
  <tableColumns count="2">
    <tableColumn id="1" xr3:uid="{00000000-0010-0000-0700-000001000000}" name="Categories"/>
    <tableColumn id="2" xr3:uid="{00000000-0010-0000-0700-000002000000}" name="Count"/>
  </tableColumns>
  <tableStyleInfo name="Categories-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PyTA_Count_per_Category" displayName="PyTA_Count_per_Category" ref="A67:B74">
  <tableColumns count="2">
    <tableColumn id="1" xr3:uid="{00000000-0010-0000-0800-000001000000}" name="Categories"/>
    <tableColumn id="2" xr3:uid="{00000000-0010-0000-0800-000002000000}" name="Count"/>
  </tableColumns>
  <tableStyleInfo name="Categories-style 7" showFirstColumn="1" showLastColumn="1" showRowStripes="1" showColumnStripes="0"/>
</table>
</file>

<file path=xl/theme/theme1.xml><?xml version="1.0" encoding="utf-8"?>
<a:theme xmlns:a="http://schemas.openxmlformats.org/drawingml/2006/main"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rogmiscon.org/misconceptions/Python/VariablesHoldObjects/" TargetMode="External"/><Relationship Id="rId13" Type="http://schemas.openxmlformats.org/officeDocument/2006/relationships/hyperlink" Target="https://progmiscon.org/misconceptions/Python/ReturnCall/" TargetMode="External"/><Relationship Id="rId18" Type="http://schemas.openxmlformats.org/officeDocument/2006/relationships/hyperlink" Target="https://progmiscon.org/misconceptions/Python/MapToBooleanWithTernaryOperator/" TargetMode="External"/><Relationship Id="rId26" Type="http://schemas.openxmlformats.org/officeDocument/2006/relationships/hyperlink" Target="https://progmiscon.org/misconceptions/Python/NoAtomicExpression/" TargetMode="External"/><Relationship Id="rId3" Type="http://schemas.openxmlformats.org/officeDocument/2006/relationships/hyperlink" Target="https://progmiscon.org/misconceptions/Python/CannotChainAttributeToObjectInstantiation/" TargetMode="External"/><Relationship Id="rId21" Type="http://schemas.openxmlformats.org/officeDocument/2006/relationships/hyperlink" Target="https://progmiscon.org/misconceptions/Python/InitReturnsObject/" TargetMode="External"/><Relationship Id="rId34" Type="http://schemas.openxmlformats.org/officeDocument/2006/relationships/comments" Target="../comments1.xml"/><Relationship Id="rId7" Type="http://schemas.openxmlformats.org/officeDocument/2006/relationships/hyperlink" Target="https://progmiscon.org/misconceptions/Python/VariablesHoldExpressions/" TargetMode="External"/><Relationship Id="rId12" Type="http://schemas.openxmlformats.org/officeDocument/2006/relationships/hyperlink" Target="https://progmiscon.org/misconceptions/Python/ReturnUnwindsMultipleFrames/" TargetMode="External"/><Relationship Id="rId17" Type="http://schemas.openxmlformats.org/officeDocument/2006/relationships/hyperlink" Target="https://progmiscon.org/misconceptions/Python/MapToBooleanWithIf/" TargetMode="External"/><Relationship Id="rId25" Type="http://schemas.openxmlformats.org/officeDocument/2006/relationships/hyperlink" Target="https://progmiscon.org/misconceptions/Python/ConditionalIsSequence/" TargetMode="External"/><Relationship Id="rId33" Type="http://schemas.openxmlformats.org/officeDocument/2006/relationships/table" Target="../tables/table1.xml"/><Relationship Id="rId2" Type="http://schemas.openxmlformats.org/officeDocument/2006/relationships/hyperlink" Target="https://progmiscon.org/misconceptions/Python/AssignmentCopiesObject/" TargetMode="External"/><Relationship Id="rId16" Type="http://schemas.openxmlformats.org/officeDocument/2006/relationships/hyperlink" Target="https://progmiscon.org/misconceptions/Python/ComparisonWithBoolLiteral/" TargetMode="External"/><Relationship Id="rId20" Type="http://schemas.openxmlformats.org/officeDocument/2006/relationships/hyperlink" Target="https://progmiscon.org/misconceptions/Python/InitCreates/" TargetMode="External"/><Relationship Id="rId29" Type="http://schemas.openxmlformats.org/officeDocument/2006/relationships/hyperlink" Target="https://progmiscon.org/misconceptions/Python/RightToLeftChaining/" TargetMode="External"/><Relationship Id="rId1" Type="http://schemas.openxmlformats.org/officeDocument/2006/relationships/hyperlink" Target="https://progmiscon.org/misconceptions/Python/AssignCompares/" TargetMode="External"/><Relationship Id="rId6" Type="http://schemas.openxmlformats.org/officeDocument/2006/relationships/hyperlink" Target="https://progmiscon.org/misconceptions/Java/ThisAssignable/" TargetMode="External"/><Relationship Id="rId11" Type="http://schemas.openxmlformats.org/officeDocument/2006/relationships/hyperlink" Target="https://progmiscon.org/misconceptions/Python/RecursiveFunctionNeedsIfElse/" TargetMode="External"/><Relationship Id="rId24" Type="http://schemas.openxmlformats.org/officeDocument/2006/relationships/hyperlink" Target="https://progmiscon.org/misconceptions/Python/SelfNoExpression/" TargetMode="External"/><Relationship Id="rId32" Type="http://schemas.openxmlformats.org/officeDocument/2006/relationships/vmlDrawing" Target="../drawings/vmlDrawing1.vml"/><Relationship Id="rId5" Type="http://schemas.openxmlformats.org/officeDocument/2006/relationships/hyperlink" Target="https://progmiscon.org/misconceptions/Java/EqualityOperatorComparesObjectsValues/" TargetMode="External"/><Relationship Id="rId15" Type="http://schemas.openxmlformats.org/officeDocument/2006/relationships/hyperlink" Target="https://progmiscon.org/misconceptions/Python/IfIsLoop/" TargetMode="External"/><Relationship Id="rId23" Type="http://schemas.openxmlformats.org/officeDocument/2006/relationships/hyperlink" Target="https://progmiscon.org/misconceptions/Python/ObjectsMustBeNamed/" TargetMode="External"/><Relationship Id="rId28" Type="http://schemas.openxmlformats.org/officeDocument/2006/relationships/hyperlink" Target="https://progmiscon.org/misconceptions/Python/OutsideInFunctionNesting/" TargetMode="External"/><Relationship Id="rId10" Type="http://schemas.openxmlformats.org/officeDocument/2006/relationships/hyperlink" Target="https://progmiscon.org/misconceptions/Python/ParenthesesOnlyIfArgument/" TargetMode="External"/><Relationship Id="rId19" Type="http://schemas.openxmlformats.org/officeDocument/2006/relationships/hyperlink" Target="https://progmiscon.org/misconceptions/Python/NoReservedWords/" TargetMode="External"/><Relationship Id="rId31" Type="http://schemas.openxmlformats.org/officeDocument/2006/relationships/drawing" Target="../drawings/drawing1.xml"/><Relationship Id="rId4" Type="http://schemas.openxmlformats.org/officeDocument/2006/relationships/hyperlink" Target="https://progmiscon.org/misconceptions/Java/CannotChainMemberAccesses/" TargetMode="External"/><Relationship Id="rId9" Type="http://schemas.openxmlformats.org/officeDocument/2006/relationships/hyperlink" Target="https://progmiscon.org/misconceptions/Python/MultipleValuesReturn/" TargetMode="External"/><Relationship Id="rId14" Type="http://schemas.openxmlformats.org/officeDocument/2006/relationships/hyperlink" Target="https://progmiscon.org/misconceptions/Python/DeferredReturn/" TargetMode="External"/><Relationship Id="rId22" Type="http://schemas.openxmlformats.org/officeDocument/2006/relationships/hyperlink" Target="https://progmiscon.org/misconceptions/Python/NoEmptyInit/" TargetMode="External"/><Relationship Id="rId27" Type="http://schemas.openxmlformats.org/officeDocument/2006/relationships/hyperlink" Target="https://progmiscon.org/misconceptions/Python/NoShortCircuit/" TargetMode="External"/><Relationship Id="rId30" Type="http://schemas.openxmlformats.org/officeDocument/2006/relationships/hyperlink" Target="https://progmiscon.org/misconceptions/Scratch/MissingElseTerminat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files.eric.ed.gov/fulltext/ED258552.pdf" TargetMode="External"/><Relationship Id="rId13" Type="http://schemas.openxmlformats.org/officeDocument/2006/relationships/hyperlink" Target="https://www.taylorfrancis.com/chapters/edit/10.4324/9781315808321-11/concept-variable-programming-meaning-use-problem-solving-novice-programmers-renan-samur%C3%A7ay" TargetMode="External"/><Relationship Id="rId18" Type="http://schemas.openxmlformats.org/officeDocument/2006/relationships/hyperlink" Target="https://dl.acm.org/doi/abs/10.1145/1595356.1595360" TargetMode="External"/><Relationship Id="rId26" Type="http://schemas.openxmlformats.org/officeDocument/2006/relationships/hyperlink" Target="https://www.researchgate.net/publication/277872646_From_Procedures_To_Objects_A_Research_Agenda_For_The_Psychology_Of_Object-oriented_Programming_Education" TargetMode="External"/><Relationship Id="rId3" Type="http://schemas.openxmlformats.org/officeDocument/2006/relationships/hyperlink" Target="https://www.cs.toronto.edu/~david/pyta/checkers/index.html" TargetMode="External"/><Relationship Id="rId21" Type="http://schemas.openxmlformats.org/officeDocument/2006/relationships/hyperlink" Target="https://files.eric.ed.gov/fulltext/ED406211.pdf" TargetMode="External"/><Relationship Id="rId7" Type="http://schemas.openxmlformats.org/officeDocument/2006/relationships/hyperlink" Target="https://files.eric.ed.gov/fulltext/ED258556.pdf" TargetMode="External"/><Relationship Id="rId12" Type="http://schemas.openxmlformats.org/officeDocument/2006/relationships/hyperlink" Target="https://link.springer.com/article/10.1007/PL00020737" TargetMode="External"/><Relationship Id="rId17" Type="http://schemas.openxmlformats.org/officeDocument/2006/relationships/hyperlink" Target="https://web.stanford.edu/~roypea/RoyPDF%20folder/A28_Pea_86.pdf" TargetMode="External"/><Relationship Id="rId25" Type="http://schemas.openxmlformats.org/officeDocument/2006/relationships/hyperlink" Target="https://www.researchgate.net/publication/221537801_Identifying_student_misconceptions_of_programming" TargetMode="External"/><Relationship Id="rId2" Type="http://schemas.openxmlformats.org/officeDocument/2006/relationships/hyperlink" Target="https://aaltodoc.aalto.fi/server/api/core/bitstreams/6f1c730e-019e-42ed-9833-aae9b7c541ac/content" TargetMode="External"/><Relationship Id="rId16" Type="http://schemas.openxmlformats.org/officeDocument/2006/relationships/hyperlink" Target="https://www.researchgate.net/publication/228829619_Students'_understandings_of_storing_objects" TargetMode="External"/><Relationship Id="rId20" Type="http://schemas.openxmlformats.org/officeDocument/2006/relationships/hyperlink" Target="https://www.researchgate.net/publication/221537221_Identifying_and_correcting_Java_programming_errors_for_introductory_computer_science_students" TargetMode="External"/><Relationship Id="rId29" Type="http://schemas.openxmlformats.org/officeDocument/2006/relationships/table" Target="../tables/table2.xml"/><Relationship Id="rId1" Type="http://schemas.openxmlformats.org/officeDocument/2006/relationships/hyperlink" Target="https://progmiscon.org/misconceptions/" TargetMode="External"/><Relationship Id="rId6" Type="http://schemas.openxmlformats.org/officeDocument/2006/relationships/hyperlink" Target="https://web.cs.umass.edu/publication/docs/1981/UM-CS-1981-018.pdf" TargetMode="External"/><Relationship Id="rId11" Type="http://schemas.openxmlformats.org/officeDocument/2006/relationships/hyperlink" Target="https://users.sch.gr/adamopou/docs/syn_HERCMA2007_doukakis.pdf" TargetMode="External"/><Relationship Id="rId24" Type="http://schemas.openxmlformats.org/officeDocument/2006/relationships/hyperlink" Target="https://www.researchgate.net/publication/221538349_Avoiding_object_misconceptions" TargetMode="External"/><Relationship Id="rId5" Type="http://schemas.openxmlformats.org/officeDocument/2006/relationships/hyperlink" Target="https://users.sussex.ac.uk/~bend/papers/diffsofprogramming.pdf" TargetMode="External"/><Relationship Id="rId15" Type="http://schemas.openxmlformats.org/officeDocument/2006/relationships/hyperlink" Target="https://dl.acm.org/doi/pdf/10.1145/358172.358408" TargetMode="External"/><Relationship Id="rId23" Type="http://schemas.openxmlformats.org/officeDocument/2006/relationships/hyperlink" Target="https://dl.acm.org/doi/pdf/10.1145/331795.331854" TargetMode="External"/><Relationship Id="rId28" Type="http://schemas.openxmlformats.org/officeDocument/2006/relationships/hyperlink" Target="https://inria.hal.science/file/index/docid/134516/filename/IWC1997.pdf" TargetMode="External"/><Relationship Id="rId10" Type="http://schemas.openxmlformats.org/officeDocument/2006/relationships/hyperlink" Target="https://users.sch.gr/adamopou/docs/syn_HERCMA2007_doukakis.pdf" TargetMode="External"/><Relationship Id="rId19" Type="http://schemas.openxmlformats.org/officeDocument/2006/relationships/hyperlink" Target="https://web.stanford.edu/~roypea/RoyPDF%20folder/A28_Pea_86.pdf" TargetMode="External"/><Relationship Id="rId4" Type="http://schemas.openxmlformats.org/officeDocument/2006/relationships/hyperlink" Target="https://cormack.uwaterloo.ca/papers/t4v336x210720l08.pdf" TargetMode="External"/><Relationship Id="rId9" Type="http://schemas.openxmlformats.org/officeDocument/2006/relationships/hyperlink" Target="https://files.eric.ed.gov/fulltext/ED258552.pdf" TargetMode="External"/><Relationship Id="rId14" Type="http://schemas.openxmlformats.org/officeDocument/2006/relationships/hyperlink" Target="https://citeseerx.ist.psu.edu/document?repid=rep1&amp;type=pdf&amp;doi=3c8efb0c95325ac2f6bb38bd3d56fdbe900e4892" TargetMode="External"/><Relationship Id="rId22" Type="http://schemas.openxmlformats.org/officeDocument/2006/relationships/hyperlink" Target="https://dl.acm.org/doi/pdf/10.1145/107005.107066" TargetMode="External"/><Relationship Id="rId27" Type="http://schemas.openxmlformats.org/officeDocument/2006/relationships/hyperlink" Target="https://inria.hal.science/file/index/docid/134516/filename/IWC1997.pdf"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drawing" Target="../drawings/drawing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47"/>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ColWidth="11.234375" defaultRowHeight="15.75" customHeight="1"/>
  <cols>
    <col min="1" max="4" width="20.3515625" customWidth="1"/>
    <col min="5" max="5" width="40.76171875" customWidth="1"/>
    <col min="6" max="7" width="13.52734375" customWidth="1"/>
    <col min="8" max="8" width="14" customWidth="1"/>
    <col min="9" max="26" width="20.3515625" customWidth="1"/>
  </cols>
  <sheetData>
    <row r="1" spans="1:22" ht="62.25" customHeight="1">
      <c r="A1" s="1" t="s">
        <v>0</v>
      </c>
      <c r="B1" s="2" t="s">
        <v>1</v>
      </c>
      <c r="C1" s="2" t="s">
        <v>2</v>
      </c>
      <c r="D1" s="2" t="s">
        <v>3</v>
      </c>
      <c r="E1" s="2" t="s">
        <v>4</v>
      </c>
      <c r="F1" s="2" t="s">
        <v>5</v>
      </c>
      <c r="G1" s="2" t="s">
        <v>6</v>
      </c>
      <c r="H1" s="2" t="s">
        <v>7</v>
      </c>
      <c r="I1" s="4"/>
      <c r="J1" s="4"/>
      <c r="K1" s="4"/>
      <c r="L1" s="4"/>
      <c r="M1" s="4"/>
      <c r="N1" s="4"/>
      <c r="O1" s="4"/>
      <c r="P1" s="4"/>
      <c r="Q1" s="4"/>
      <c r="R1" s="4"/>
      <c r="S1" s="4"/>
      <c r="T1" s="4"/>
      <c r="U1" s="4"/>
      <c r="V1" s="4"/>
    </row>
    <row r="2" spans="1:22" ht="62.25" customHeight="1">
      <c r="A2" s="5" t="s">
        <v>8</v>
      </c>
      <c r="B2" s="6" t="b">
        <v>1</v>
      </c>
      <c r="C2" s="7" t="s">
        <v>9</v>
      </c>
      <c r="D2" s="7" t="s">
        <v>10</v>
      </c>
      <c r="E2" s="7"/>
      <c r="F2" s="8" t="b">
        <v>0</v>
      </c>
      <c r="G2" s="8" t="b">
        <v>1</v>
      </c>
      <c r="H2" s="8" t="b">
        <v>0</v>
      </c>
      <c r="I2" s="4"/>
      <c r="J2" s="4"/>
      <c r="K2" s="4"/>
      <c r="L2" s="4"/>
      <c r="M2" s="4"/>
      <c r="N2" s="4"/>
      <c r="O2" s="4"/>
      <c r="P2" s="4"/>
      <c r="Q2" s="4"/>
      <c r="R2" s="4"/>
      <c r="S2" s="4"/>
      <c r="T2" s="4"/>
      <c r="U2" s="4"/>
    </row>
    <row r="3" spans="1:22" ht="62.25" customHeight="1">
      <c r="A3" s="10" t="s">
        <v>11</v>
      </c>
      <c r="B3" s="11" t="b">
        <v>1</v>
      </c>
      <c r="C3" s="12" t="s">
        <v>9</v>
      </c>
      <c r="D3" s="12" t="s">
        <v>10</v>
      </c>
      <c r="E3" s="12"/>
      <c r="F3" s="8" t="b">
        <v>1</v>
      </c>
      <c r="G3" s="8" t="b">
        <v>0</v>
      </c>
      <c r="H3" s="8" t="b">
        <v>0</v>
      </c>
      <c r="I3" s="14"/>
      <c r="J3" s="14"/>
      <c r="K3" s="4"/>
      <c r="L3" s="4"/>
      <c r="M3" s="4"/>
      <c r="N3" s="4"/>
      <c r="O3" s="4"/>
      <c r="P3" s="4"/>
      <c r="Q3" s="4"/>
      <c r="R3" s="4"/>
      <c r="S3" s="4"/>
      <c r="T3" s="4"/>
      <c r="U3" s="4"/>
    </row>
    <row r="4" spans="1:22" ht="62.25" customHeight="1">
      <c r="A4" s="15" t="s">
        <v>12</v>
      </c>
      <c r="B4" s="6" t="b">
        <v>1</v>
      </c>
      <c r="C4" s="7" t="s">
        <v>13</v>
      </c>
      <c r="D4" s="7" t="s">
        <v>10</v>
      </c>
      <c r="E4" s="7" t="s">
        <v>14</v>
      </c>
      <c r="F4" s="16" t="b">
        <v>1</v>
      </c>
      <c r="G4" s="16" t="b">
        <v>1</v>
      </c>
      <c r="H4" s="16" t="b">
        <v>1</v>
      </c>
      <c r="I4" s="14"/>
      <c r="J4" s="14"/>
      <c r="K4" s="4"/>
      <c r="L4" s="4"/>
      <c r="M4" s="4"/>
      <c r="N4" s="4"/>
      <c r="O4" s="4"/>
      <c r="P4" s="4"/>
      <c r="Q4" s="4"/>
      <c r="R4" s="4"/>
      <c r="S4" s="4"/>
      <c r="T4" s="4"/>
      <c r="U4" s="4"/>
    </row>
    <row r="5" spans="1:22" ht="62.25" customHeight="1">
      <c r="A5" s="17" t="s">
        <v>15</v>
      </c>
      <c r="B5" s="11" t="b">
        <v>1</v>
      </c>
      <c r="C5" s="12" t="s">
        <v>13</v>
      </c>
      <c r="D5" s="12" t="s">
        <v>16</v>
      </c>
      <c r="E5" s="12"/>
      <c r="F5" s="16" t="b">
        <v>1</v>
      </c>
      <c r="G5" s="16" t="b">
        <v>1</v>
      </c>
      <c r="H5" s="16" t="b">
        <v>1</v>
      </c>
      <c r="I5" s="4"/>
      <c r="J5" s="4"/>
      <c r="K5" s="4"/>
      <c r="L5" s="4"/>
      <c r="M5" s="4"/>
      <c r="N5" s="4"/>
      <c r="O5" s="4"/>
      <c r="P5" s="4"/>
      <c r="Q5" s="4"/>
      <c r="R5" s="4"/>
      <c r="S5" s="4"/>
      <c r="T5" s="4"/>
      <c r="U5" s="4"/>
    </row>
    <row r="6" spans="1:22" ht="62.25" customHeight="1">
      <c r="A6" s="18" t="s">
        <v>17</v>
      </c>
      <c r="B6" s="6" t="b">
        <v>1</v>
      </c>
      <c r="C6" s="7" t="s">
        <v>18</v>
      </c>
      <c r="D6" s="7" t="s">
        <v>16</v>
      </c>
      <c r="E6" s="7" t="s">
        <v>19</v>
      </c>
      <c r="F6" s="8" t="b">
        <v>1</v>
      </c>
      <c r="G6" s="8" t="b">
        <v>0</v>
      </c>
      <c r="H6" s="8" t="b">
        <v>0</v>
      </c>
      <c r="I6" s="4"/>
      <c r="J6" s="4"/>
      <c r="K6" s="4"/>
      <c r="L6" s="4"/>
      <c r="M6" s="4"/>
      <c r="N6" s="4"/>
      <c r="O6" s="4"/>
      <c r="P6" s="4"/>
      <c r="Q6" s="4"/>
      <c r="R6" s="4"/>
      <c r="S6" s="4"/>
      <c r="T6" s="4"/>
      <c r="U6" s="4"/>
    </row>
    <row r="7" spans="1:22" ht="62.25" customHeight="1">
      <c r="A7" s="19" t="s">
        <v>20</v>
      </c>
      <c r="B7" s="11" t="b">
        <v>1</v>
      </c>
      <c r="C7" s="12" t="s">
        <v>21</v>
      </c>
      <c r="D7" s="12" t="s">
        <v>22</v>
      </c>
      <c r="E7" s="12"/>
      <c r="F7" s="20" t="b">
        <v>1</v>
      </c>
      <c r="G7" s="20" t="b">
        <v>1</v>
      </c>
      <c r="H7" s="20" t="b">
        <v>0</v>
      </c>
      <c r="I7" s="4"/>
      <c r="J7" s="4"/>
      <c r="K7" s="4"/>
      <c r="L7" s="4"/>
      <c r="M7" s="4"/>
      <c r="N7" s="4"/>
      <c r="O7" s="4"/>
      <c r="P7" s="4"/>
      <c r="Q7" s="4"/>
      <c r="R7" s="4"/>
      <c r="S7" s="4"/>
      <c r="T7" s="4"/>
      <c r="U7" s="4"/>
    </row>
    <row r="8" spans="1:22" ht="62.25" customHeight="1">
      <c r="A8" s="15" t="s">
        <v>23</v>
      </c>
      <c r="B8" s="6" t="b">
        <v>1</v>
      </c>
      <c r="C8" s="7" t="s">
        <v>9</v>
      </c>
      <c r="D8" s="7" t="s">
        <v>10</v>
      </c>
      <c r="E8" s="7" t="s">
        <v>24</v>
      </c>
      <c r="F8" s="6" t="b">
        <v>0</v>
      </c>
      <c r="G8" s="6" t="b">
        <v>0</v>
      </c>
      <c r="H8" s="6" t="b">
        <v>0</v>
      </c>
      <c r="I8" s="4"/>
      <c r="J8" s="4"/>
      <c r="K8" s="4"/>
      <c r="L8" s="4"/>
      <c r="M8" s="4"/>
      <c r="N8" s="4"/>
      <c r="O8" s="4"/>
      <c r="P8" s="4"/>
      <c r="Q8" s="4"/>
      <c r="R8" s="4"/>
      <c r="S8" s="4"/>
      <c r="T8" s="4"/>
      <c r="U8" s="4"/>
    </row>
    <row r="9" spans="1:22" ht="62.25" customHeight="1">
      <c r="A9" s="10" t="s">
        <v>25</v>
      </c>
      <c r="B9" s="11" t="b">
        <v>1</v>
      </c>
      <c r="C9" s="12" t="s">
        <v>9</v>
      </c>
      <c r="D9" s="12" t="s">
        <v>10</v>
      </c>
      <c r="E9" s="12" t="s">
        <v>26</v>
      </c>
      <c r="F9" s="11" t="b">
        <v>0</v>
      </c>
      <c r="G9" s="11" t="b">
        <v>0</v>
      </c>
      <c r="H9" s="11" t="b">
        <v>0</v>
      </c>
      <c r="I9" s="4"/>
      <c r="J9" s="4"/>
      <c r="K9" s="4"/>
      <c r="L9" s="4"/>
      <c r="M9" s="4"/>
      <c r="N9" s="4"/>
      <c r="O9" s="4"/>
      <c r="P9" s="4"/>
      <c r="Q9" s="4"/>
      <c r="R9" s="4"/>
      <c r="S9" s="4"/>
      <c r="T9" s="4"/>
      <c r="U9" s="4"/>
    </row>
    <row r="10" spans="1:22" ht="62.25" customHeight="1">
      <c r="A10" s="17" t="s">
        <v>27</v>
      </c>
      <c r="B10" s="6" t="b">
        <v>1</v>
      </c>
      <c r="C10" s="7" t="s">
        <v>28</v>
      </c>
      <c r="D10" s="7" t="s">
        <v>10</v>
      </c>
      <c r="E10" s="7"/>
      <c r="F10" s="20" t="b">
        <v>0</v>
      </c>
      <c r="G10" s="20" t="b">
        <v>1</v>
      </c>
      <c r="H10" s="20" t="b">
        <v>1</v>
      </c>
      <c r="I10" s="4"/>
      <c r="J10" s="4"/>
      <c r="K10" s="4"/>
      <c r="L10" s="4"/>
      <c r="M10" s="4"/>
      <c r="N10" s="4"/>
      <c r="O10" s="4"/>
      <c r="P10" s="4"/>
      <c r="Q10" s="4"/>
      <c r="R10" s="4"/>
      <c r="S10" s="4"/>
      <c r="T10" s="4"/>
      <c r="U10" s="4"/>
    </row>
    <row r="11" spans="1:22" ht="62.25" customHeight="1">
      <c r="A11" s="17" t="s">
        <v>29</v>
      </c>
      <c r="B11" s="11" t="b">
        <v>1</v>
      </c>
      <c r="C11" s="12" t="s">
        <v>28</v>
      </c>
      <c r="D11" s="12" t="s">
        <v>10</v>
      </c>
      <c r="E11" s="12" t="s">
        <v>30</v>
      </c>
      <c r="F11" s="20" t="b">
        <v>1</v>
      </c>
      <c r="G11" s="20" t="b">
        <v>1</v>
      </c>
      <c r="H11" s="20" t="b">
        <v>0</v>
      </c>
      <c r="I11" s="4"/>
      <c r="J11" s="4"/>
      <c r="K11" s="4"/>
      <c r="L11" s="4"/>
      <c r="M11" s="4"/>
      <c r="N11" s="4"/>
      <c r="O11" s="4"/>
      <c r="P11" s="4"/>
      <c r="Q11" s="4"/>
      <c r="R11" s="4"/>
      <c r="S11" s="4"/>
      <c r="T11" s="4"/>
      <c r="U11" s="4"/>
    </row>
    <row r="12" spans="1:22" ht="62.25" customHeight="1">
      <c r="A12" s="15" t="s">
        <v>31</v>
      </c>
      <c r="B12" s="6" t="b">
        <v>1</v>
      </c>
      <c r="C12" s="7" t="s">
        <v>28</v>
      </c>
      <c r="D12" s="7" t="s">
        <v>10</v>
      </c>
      <c r="E12" s="7" t="s">
        <v>32</v>
      </c>
      <c r="F12" s="20" t="b">
        <v>1</v>
      </c>
      <c r="G12" s="20" t="b">
        <v>0</v>
      </c>
      <c r="H12" s="20" t="b">
        <v>1</v>
      </c>
      <c r="I12" s="4"/>
      <c r="J12" s="4"/>
      <c r="K12" s="4"/>
      <c r="L12" s="4"/>
      <c r="M12" s="4"/>
      <c r="N12" s="4"/>
      <c r="O12" s="4"/>
      <c r="P12" s="4"/>
      <c r="Q12" s="4"/>
      <c r="R12" s="4"/>
      <c r="S12" s="4"/>
      <c r="T12" s="4"/>
      <c r="U12" s="4"/>
    </row>
    <row r="13" spans="1:22" ht="62.25" customHeight="1">
      <c r="A13" s="10" t="s">
        <v>33</v>
      </c>
      <c r="B13" s="11" t="b">
        <v>1</v>
      </c>
      <c r="C13" s="12" t="s">
        <v>28</v>
      </c>
      <c r="D13" s="12" t="s">
        <v>10</v>
      </c>
      <c r="E13" s="12" t="s">
        <v>34</v>
      </c>
      <c r="F13" s="11" t="b">
        <v>0</v>
      </c>
      <c r="G13" s="11" t="b">
        <v>0</v>
      </c>
      <c r="H13" s="11" t="b">
        <v>0</v>
      </c>
      <c r="I13" s="4"/>
      <c r="J13" s="4"/>
      <c r="K13" s="4"/>
      <c r="L13" s="4"/>
      <c r="M13" s="4"/>
      <c r="N13" s="4"/>
      <c r="O13" s="4"/>
      <c r="P13" s="4"/>
      <c r="Q13" s="4"/>
      <c r="R13" s="4"/>
      <c r="S13" s="4"/>
      <c r="T13" s="4"/>
      <c r="U13" s="4"/>
    </row>
    <row r="14" spans="1:22" ht="62.25" customHeight="1">
      <c r="A14" s="17" t="s">
        <v>35</v>
      </c>
      <c r="B14" s="6" t="b">
        <v>1</v>
      </c>
      <c r="C14" s="7" t="s">
        <v>36</v>
      </c>
      <c r="D14" s="7" t="s">
        <v>10</v>
      </c>
      <c r="E14" s="7"/>
      <c r="F14" s="20" t="b">
        <v>0</v>
      </c>
      <c r="G14" s="20" t="b">
        <v>1</v>
      </c>
      <c r="H14" s="20" t="b">
        <v>1</v>
      </c>
      <c r="I14" s="4"/>
      <c r="J14" s="4"/>
      <c r="K14" s="4"/>
      <c r="L14" s="4"/>
      <c r="M14" s="4"/>
      <c r="N14" s="4"/>
      <c r="O14" s="4"/>
      <c r="P14" s="4"/>
      <c r="Q14" s="4"/>
      <c r="R14" s="4"/>
      <c r="S14" s="4"/>
      <c r="T14" s="4"/>
      <c r="U14" s="4"/>
    </row>
    <row r="15" spans="1:22" ht="62.25" customHeight="1">
      <c r="A15" s="17" t="s">
        <v>37</v>
      </c>
      <c r="B15" s="11" t="b">
        <v>1</v>
      </c>
      <c r="C15" s="12" t="s">
        <v>38</v>
      </c>
      <c r="D15" s="12" t="s">
        <v>10</v>
      </c>
      <c r="E15" s="12" t="s">
        <v>39</v>
      </c>
      <c r="F15" s="16" t="b">
        <v>1</v>
      </c>
      <c r="G15" s="16" t="b">
        <v>1</v>
      </c>
      <c r="H15" s="16" t="b">
        <v>1</v>
      </c>
      <c r="I15" s="4"/>
      <c r="J15" s="4"/>
      <c r="K15" s="4"/>
      <c r="L15" s="4"/>
      <c r="M15" s="4"/>
      <c r="N15" s="4"/>
      <c r="O15" s="4"/>
      <c r="P15" s="4"/>
      <c r="Q15" s="4"/>
      <c r="R15" s="4"/>
      <c r="S15" s="4"/>
      <c r="T15" s="4"/>
      <c r="U15" s="4"/>
    </row>
    <row r="16" spans="1:22" ht="62.25" customHeight="1">
      <c r="A16" s="17" t="s">
        <v>40</v>
      </c>
      <c r="B16" s="6" t="b">
        <v>1</v>
      </c>
      <c r="C16" s="7" t="s">
        <v>41</v>
      </c>
      <c r="D16" s="7" t="s">
        <v>10</v>
      </c>
      <c r="E16" s="7" t="s">
        <v>42</v>
      </c>
      <c r="F16" s="16" t="b">
        <v>1</v>
      </c>
      <c r="G16" s="16" t="b">
        <v>1</v>
      </c>
      <c r="H16" s="16" t="b">
        <v>1</v>
      </c>
      <c r="I16" s="4"/>
      <c r="J16" s="4"/>
      <c r="K16" s="4"/>
      <c r="L16" s="4"/>
      <c r="M16" s="4"/>
      <c r="N16" s="4"/>
      <c r="O16" s="4"/>
      <c r="P16" s="4"/>
      <c r="Q16" s="4"/>
      <c r="R16" s="4"/>
      <c r="S16" s="4"/>
      <c r="T16" s="4"/>
      <c r="U16" s="4"/>
    </row>
    <row r="17" spans="1:21" ht="62.25" customHeight="1">
      <c r="A17" s="17" t="s">
        <v>43</v>
      </c>
      <c r="B17" s="11" t="b">
        <v>1</v>
      </c>
      <c r="C17" s="12" t="s">
        <v>44</v>
      </c>
      <c r="D17" s="12" t="s">
        <v>10</v>
      </c>
      <c r="E17" s="12" t="s">
        <v>45</v>
      </c>
      <c r="F17" s="16" t="b">
        <v>1</v>
      </c>
      <c r="G17" s="16" t="b">
        <v>1</v>
      </c>
      <c r="H17" s="16" t="b">
        <v>1</v>
      </c>
      <c r="I17" s="4"/>
      <c r="J17" s="4"/>
      <c r="K17" s="4"/>
      <c r="L17" s="4"/>
      <c r="M17" s="4"/>
      <c r="N17" s="4"/>
      <c r="O17" s="4"/>
      <c r="P17" s="4"/>
      <c r="Q17" s="4"/>
      <c r="R17" s="4"/>
      <c r="S17" s="4"/>
      <c r="T17" s="4"/>
      <c r="U17" s="4"/>
    </row>
    <row r="18" spans="1:21" ht="62.25" customHeight="1">
      <c r="A18" s="17" t="s">
        <v>46</v>
      </c>
      <c r="B18" s="6" t="b">
        <v>1</v>
      </c>
      <c r="C18" s="7" t="s">
        <v>44</v>
      </c>
      <c r="D18" s="7" t="s">
        <v>10</v>
      </c>
      <c r="E18" s="7" t="s">
        <v>47</v>
      </c>
      <c r="F18" s="16" t="b">
        <v>1</v>
      </c>
      <c r="G18" s="16" t="b">
        <v>1</v>
      </c>
      <c r="H18" s="16" t="b">
        <v>1</v>
      </c>
      <c r="I18" s="4"/>
      <c r="J18" s="4"/>
      <c r="K18" s="4"/>
      <c r="L18" s="4"/>
      <c r="M18" s="4"/>
      <c r="N18" s="4"/>
      <c r="O18" s="4"/>
      <c r="P18" s="4"/>
      <c r="Q18" s="4"/>
      <c r="R18" s="4"/>
      <c r="S18" s="4"/>
      <c r="T18" s="4"/>
      <c r="U18" s="4"/>
    </row>
    <row r="19" spans="1:21" ht="62.25" customHeight="1">
      <c r="A19" s="17" t="s">
        <v>48</v>
      </c>
      <c r="B19" s="11" t="b">
        <v>1</v>
      </c>
      <c r="C19" s="12" t="s">
        <v>44</v>
      </c>
      <c r="D19" s="12" t="s">
        <v>10</v>
      </c>
      <c r="E19" s="12" t="s">
        <v>49</v>
      </c>
      <c r="F19" s="16" t="b">
        <v>1</v>
      </c>
      <c r="G19" s="16" t="b">
        <v>1</v>
      </c>
      <c r="H19" s="16" t="b">
        <v>1</v>
      </c>
      <c r="I19" s="4"/>
      <c r="J19" s="4"/>
      <c r="K19" s="4"/>
      <c r="L19" s="4"/>
      <c r="M19" s="4"/>
      <c r="N19" s="4"/>
      <c r="O19" s="4"/>
      <c r="P19" s="4"/>
      <c r="Q19" s="4"/>
      <c r="R19" s="4"/>
      <c r="S19" s="4"/>
      <c r="T19" s="4"/>
      <c r="U19" s="4"/>
    </row>
    <row r="20" spans="1:21" ht="62.25" customHeight="1">
      <c r="A20" s="17" t="s">
        <v>50</v>
      </c>
      <c r="B20" s="6" t="b">
        <v>1</v>
      </c>
      <c r="C20" s="7" t="s">
        <v>44</v>
      </c>
      <c r="D20" s="7" t="s">
        <v>10</v>
      </c>
      <c r="E20" s="7" t="s">
        <v>51</v>
      </c>
      <c r="F20" s="16" t="b">
        <v>1</v>
      </c>
      <c r="G20" s="16" t="b">
        <v>1</v>
      </c>
      <c r="H20" s="16" t="b">
        <v>1</v>
      </c>
      <c r="I20" s="4"/>
      <c r="J20" s="4"/>
      <c r="K20" s="4"/>
      <c r="L20" s="4"/>
      <c r="M20" s="4"/>
      <c r="N20" s="4"/>
      <c r="O20" s="4"/>
      <c r="P20" s="4"/>
      <c r="Q20" s="4"/>
      <c r="R20" s="4"/>
      <c r="S20" s="4"/>
      <c r="T20" s="4"/>
      <c r="U20" s="4"/>
    </row>
    <row r="21" spans="1:21" ht="62.25" customHeight="1">
      <c r="A21" s="17" t="s">
        <v>52</v>
      </c>
      <c r="B21" s="11" t="b">
        <v>1</v>
      </c>
      <c r="C21" s="12" t="s">
        <v>21</v>
      </c>
      <c r="D21" s="12" t="s">
        <v>10</v>
      </c>
      <c r="E21" s="12" t="s">
        <v>53</v>
      </c>
      <c r="F21" s="16" t="b">
        <v>1</v>
      </c>
      <c r="G21" s="16" t="b">
        <v>1</v>
      </c>
      <c r="H21" s="16" t="b">
        <v>1</v>
      </c>
      <c r="I21" s="4"/>
      <c r="J21" s="4"/>
      <c r="K21" s="4"/>
      <c r="L21" s="4"/>
      <c r="M21" s="4"/>
      <c r="N21" s="4"/>
      <c r="O21" s="4"/>
      <c r="P21" s="4"/>
      <c r="Q21" s="4"/>
      <c r="R21" s="4"/>
      <c r="S21" s="4"/>
      <c r="T21" s="4"/>
      <c r="U21" s="4"/>
    </row>
    <row r="22" spans="1:21" ht="62.25" customHeight="1">
      <c r="A22" s="17" t="s">
        <v>54</v>
      </c>
      <c r="B22" s="6" t="b">
        <v>1</v>
      </c>
      <c r="C22" s="7" t="s">
        <v>21</v>
      </c>
      <c r="D22" s="7" t="s">
        <v>55</v>
      </c>
      <c r="E22" s="7" t="s">
        <v>56</v>
      </c>
      <c r="F22" s="16" t="b">
        <v>1</v>
      </c>
      <c r="G22" s="16" t="b">
        <v>1</v>
      </c>
      <c r="H22" s="16" t="b">
        <v>1</v>
      </c>
      <c r="I22" s="4"/>
      <c r="J22" s="4"/>
      <c r="K22" s="4"/>
      <c r="L22" s="4"/>
      <c r="M22" s="4"/>
      <c r="N22" s="4"/>
      <c r="O22" s="4"/>
      <c r="P22" s="4"/>
      <c r="Q22" s="4"/>
      <c r="R22" s="4"/>
      <c r="S22" s="4"/>
      <c r="T22" s="4"/>
      <c r="U22" s="4"/>
    </row>
    <row r="23" spans="1:21" ht="62.25" customHeight="1">
      <c r="A23" s="17" t="s">
        <v>57</v>
      </c>
      <c r="B23" s="11" t="b">
        <v>1</v>
      </c>
      <c r="C23" s="12" t="s">
        <v>21</v>
      </c>
      <c r="D23" s="12" t="s">
        <v>10</v>
      </c>
      <c r="E23" s="12" t="s">
        <v>58</v>
      </c>
      <c r="F23" s="16" t="b">
        <v>1</v>
      </c>
      <c r="G23" s="16" t="b">
        <v>1</v>
      </c>
      <c r="H23" s="16" t="b">
        <v>1</v>
      </c>
      <c r="I23" s="4"/>
      <c r="J23" s="4"/>
      <c r="K23" s="4"/>
      <c r="L23" s="4"/>
      <c r="M23" s="4"/>
      <c r="N23" s="4"/>
      <c r="O23" s="4"/>
      <c r="P23" s="4"/>
      <c r="Q23" s="4"/>
      <c r="R23" s="4"/>
      <c r="S23" s="4"/>
      <c r="T23" s="4"/>
      <c r="U23" s="4"/>
    </row>
    <row r="24" spans="1:21" ht="62.25" customHeight="1">
      <c r="A24" s="17" t="s">
        <v>59</v>
      </c>
      <c r="B24" s="6" t="b">
        <v>1</v>
      </c>
      <c r="C24" s="7" t="s">
        <v>21</v>
      </c>
      <c r="D24" s="7" t="s">
        <v>10</v>
      </c>
      <c r="E24" s="7" t="s">
        <v>60</v>
      </c>
      <c r="F24" s="16" t="b">
        <v>1</v>
      </c>
      <c r="G24" s="16" t="b">
        <v>1</v>
      </c>
      <c r="H24" s="16" t="b">
        <v>1</v>
      </c>
      <c r="I24" s="4"/>
      <c r="J24" s="4"/>
      <c r="K24" s="4"/>
      <c r="L24" s="4"/>
      <c r="M24" s="4"/>
      <c r="N24" s="4"/>
      <c r="O24" s="4"/>
      <c r="P24" s="4"/>
      <c r="Q24" s="4"/>
      <c r="R24" s="4"/>
      <c r="S24" s="4"/>
      <c r="T24" s="4"/>
      <c r="U24" s="4"/>
    </row>
    <row r="25" spans="1:21" ht="62.25" customHeight="1">
      <c r="A25" s="10" t="s">
        <v>61</v>
      </c>
      <c r="B25" s="11" t="b">
        <v>1</v>
      </c>
      <c r="C25" s="12" t="s">
        <v>21</v>
      </c>
      <c r="D25" s="12" t="s">
        <v>10</v>
      </c>
      <c r="E25" s="12"/>
      <c r="F25" s="11" t="b">
        <v>0</v>
      </c>
      <c r="G25" s="11" t="b">
        <v>0</v>
      </c>
      <c r="H25" s="11" t="b">
        <v>0</v>
      </c>
      <c r="I25" s="4"/>
      <c r="J25" s="4"/>
      <c r="K25" s="4"/>
      <c r="L25" s="4"/>
      <c r="M25" s="4"/>
      <c r="N25" s="4"/>
      <c r="O25" s="4"/>
      <c r="P25" s="4"/>
      <c r="Q25" s="4"/>
      <c r="R25" s="4"/>
      <c r="S25" s="4"/>
      <c r="T25" s="4"/>
      <c r="U25" s="4"/>
    </row>
    <row r="26" spans="1:21" ht="62.25" customHeight="1">
      <c r="A26" s="15" t="s">
        <v>62</v>
      </c>
      <c r="B26" s="6" t="b">
        <v>1</v>
      </c>
      <c r="C26" s="7" t="s">
        <v>63</v>
      </c>
      <c r="D26" s="7" t="s">
        <v>10</v>
      </c>
      <c r="E26" s="21" t="s">
        <v>64</v>
      </c>
      <c r="F26" s="22" t="b">
        <v>1</v>
      </c>
      <c r="G26" s="22" t="b">
        <v>0</v>
      </c>
      <c r="H26" s="22" t="b">
        <v>0</v>
      </c>
      <c r="I26" s="4"/>
      <c r="J26" s="4"/>
      <c r="K26" s="4"/>
      <c r="L26" s="4"/>
      <c r="M26" s="4"/>
      <c r="N26" s="4"/>
      <c r="O26" s="4"/>
      <c r="P26" s="4"/>
      <c r="Q26" s="4"/>
      <c r="R26" s="4"/>
      <c r="S26" s="4"/>
      <c r="T26" s="4"/>
      <c r="U26" s="4"/>
    </row>
    <row r="27" spans="1:21" ht="62.25" customHeight="1">
      <c r="A27" s="10" t="s">
        <v>65</v>
      </c>
      <c r="B27" s="11" t="b">
        <v>1</v>
      </c>
      <c r="C27" s="12" t="s">
        <v>63</v>
      </c>
      <c r="D27" s="12" t="s">
        <v>10</v>
      </c>
      <c r="E27" s="12"/>
      <c r="F27" s="11" t="b">
        <v>0</v>
      </c>
      <c r="G27" s="11" t="b">
        <v>0</v>
      </c>
      <c r="H27" s="11" t="b">
        <v>0</v>
      </c>
      <c r="I27" s="4"/>
      <c r="J27" s="4"/>
      <c r="K27" s="4"/>
      <c r="L27" s="4"/>
      <c r="M27" s="4"/>
      <c r="N27" s="4"/>
      <c r="O27" s="4"/>
      <c r="P27" s="4"/>
      <c r="Q27" s="4"/>
      <c r="R27" s="4"/>
      <c r="S27" s="4"/>
      <c r="T27" s="4"/>
      <c r="U27" s="4"/>
    </row>
    <row r="28" spans="1:21" ht="62.25" customHeight="1">
      <c r="A28" s="15" t="s">
        <v>66</v>
      </c>
      <c r="B28" s="6" t="b">
        <v>1</v>
      </c>
      <c r="C28" s="7" t="s">
        <v>63</v>
      </c>
      <c r="D28" s="7" t="s">
        <v>10</v>
      </c>
      <c r="E28" s="7"/>
      <c r="F28" s="6" t="b">
        <v>0</v>
      </c>
      <c r="G28" s="6" t="b">
        <v>0</v>
      </c>
      <c r="H28" s="6" t="b">
        <v>0</v>
      </c>
      <c r="I28" s="4"/>
      <c r="J28" s="4"/>
      <c r="K28" s="4"/>
      <c r="L28" s="4"/>
      <c r="M28" s="4"/>
      <c r="N28" s="4"/>
      <c r="O28" s="4"/>
      <c r="P28" s="4"/>
      <c r="Q28" s="4"/>
      <c r="R28" s="4"/>
      <c r="S28" s="4"/>
      <c r="T28" s="4"/>
      <c r="U28" s="4"/>
    </row>
    <row r="29" spans="1:21" ht="62.25" customHeight="1">
      <c r="A29" s="10" t="s">
        <v>67</v>
      </c>
      <c r="B29" s="11" t="b">
        <v>1</v>
      </c>
      <c r="C29" s="12" t="s">
        <v>63</v>
      </c>
      <c r="D29" s="12" t="s">
        <v>10</v>
      </c>
      <c r="E29" s="12" t="s">
        <v>68</v>
      </c>
      <c r="F29" s="11" t="b">
        <v>0</v>
      </c>
      <c r="G29" s="11" t="b">
        <v>0</v>
      </c>
      <c r="H29" s="11" t="b">
        <v>0</v>
      </c>
      <c r="I29" s="4"/>
      <c r="J29" s="4"/>
      <c r="K29" s="4"/>
      <c r="L29" s="4"/>
      <c r="M29" s="4"/>
      <c r="N29" s="4"/>
      <c r="O29" s="4"/>
      <c r="P29" s="4"/>
      <c r="Q29" s="4"/>
      <c r="R29" s="4"/>
      <c r="S29" s="4"/>
      <c r="T29" s="4"/>
      <c r="U29" s="4"/>
    </row>
    <row r="30" spans="1:21" ht="62.25" customHeight="1">
      <c r="A30" s="15" t="s">
        <v>69</v>
      </c>
      <c r="B30" s="6" t="b">
        <v>1</v>
      </c>
      <c r="C30" s="7" t="s">
        <v>63</v>
      </c>
      <c r="D30" s="7" t="s">
        <v>10</v>
      </c>
      <c r="E30" s="7"/>
      <c r="F30" s="6" t="b">
        <v>0</v>
      </c>
      <c r="G30" s="6" t="b">
        <v>0</v>
      </c>
      <c r="H30" s="6" t="b">
        <v>0</v>
      </c>
      <c r="I30" s="4"/>
      <c r="J30" s="4"/>
      <c r="K30" s="4"/>
      <c r="L30" s="4"/>
      <c r="M30" s="4"/>
      <c r="N30" s="4"/>
      <c r="O30" s="4"/>
      <c r="P30" s="4"/>
      <c r="Q30" s="4"/>
      <c r="R30" s="4"/>
      <c r="S30" s="4"/>
      <c r="T30" s="4"/>
      <c r="U30" s="4"/>
    </row>
    <row r="31" spans="1:21" ht="62.25" customHeight="1">
      <c r="A31" s="10" t="s">
        <v>70</v>
      </c>
      <c r="B31" s="11" t="b">
        <v>1</v>
      </c>
      <c r="C31" s="12" t="s">
        <v>63</v>
      </c>
      <c r="D31" s="12" t="s">
        <v>71</v>
      </c>
      <c r="E31" s="12" t="s">
        <v>72</v>
      </c>
      <c r="F31" s="16" t="b">
        <v>1</v>
      </c>
      <c r="G31" s="16" t="b">
        <v>1</v>
      </c>
      <c r="H31" s="16" t="b">
        <v>1</v>
      </c>
      <c r="I31" s="4"/>
      <c r="J31" s="4"/>
      <c r="K31" s="4"/>
      <c r="L31" s="4"/>
      <c r="M31" s="4"/>
      <c r="N31" s="4"/>
      <c r="O31" s="4"/>
      <c r="P31" s="4"/>
      <c r="Q31" s="4"/>
      <c r="R31" s="4"/>
      <c r="S31" s="4"/>
      <c r="T31" s="4"/>
      <c r="U31" s="4"/>
    </row>
    <row r="32" spans="1:21" ht="62.25" customHeight="1">
      <c r="A32" s="23" t="s">
        <v>73</v>
      </c>
      <c r="B32" s="6" t="b">
        <v>1</v>
      </c>
      <c r="C32" s="7" t="s">
        <v>9</v>
      </c>
      <c r="D32" s="7" t="s">
        <v>74</v>
      </c>
      <c r="E32" s="7" t="s">
        <v>75</v>
      </c>
      <c r="F32" s="6" t="b">
        <v>0</v>
      </c>
      <c r="G32" s="6" t="b">
        <v>0</v>
      </c>
      <c r="H32" s="6" t="b">
        <v>0</v>
      </c>
      <c r="I32" s="4"/>
      <c r="J32" s="4"/>
      <c r="K32" s="4"/>
      <c r="L32" s="4"/>
      <c r="M32" s="4"/>
      <c r="N32" s="4"/>
      <c r="O32" s="4"/>
      <c r="P32" s="4"/>
      <c r="Q32" s="4"/>
      <c r="R32" s="4"/>
      <c r="S32" s="4"/>
      <c r="T32" s="4"/>
      <c r="U32" s="4"/>
    </row>
    <row r="33" spans="1:21" ht="62.25" customHeight="1">
      <c r="A33" s="24" t="s">
        <v>76</v>
      </c>
      <c r="B33" s="11" t="b">
        <v>1</v>
      </c>
      <c r="C33" s="12" t="s">
        <v>9</v>
      </c>
      <c r="D33" s="12" t="s">
        <v>77</v>
      </c>
      <c r="E33" s="12" t="s">
        <v>78</v>
      </c>
      <c r="F33" s="8" t="b">
        <v>1</v>
      </c>
      <c r="G33" s="8" t="b">
        <v>0</v>
      </c>
      <c r="H33" s="8" t="b">
        <v>0</v>
      </c>
      <c r="I33" s="4"/>
      <c r="J33" s="4"/>
      <c r="K33" s="4"/>
      <c r="L33" s="4"/>
      <c r="M33" s="4"/>
      <c r="N33" s="4"/>
      <c r="O33" s="4"/>
      <c r="P33" s="4"/>
      <c r="Q33" s="4"/>
      <c r="R33" s="4"/>
      <c r="S33" s="4"/>
      <c r="T33" s="4"/>
      <c r="U33" s="4"/>
    </row>
    <row r="34" spans="1:21" ht="62.25" customHeight="1">
      <c r="A34" s="25" t="s">
        <v>79</v>
      </c>
      <c r="B34" s="6" t="b">
        <v>1</v>
      </c>
      <c r="C34" s="7" t="s">
        <v>9</v>
      </c>
      <c r="D34" s="7" t="s">
        <v>80</v>
      </c>
      <c r="E34" s="7" t="s">
        <v>81</v>
      </c>
      <c r="F34" s="16" t="b">
        <v>1</v>
      </c>
      <c r="G34" s="16" t="b">
        <v>1</v>
      </c>
      <c r="H34" s="16" t="b">
        <v>1</v>
      </c>
      <c r="I34" s="4"/>
      <c r="J34" s="4"/>
      <c r="K34" s="4"/>
      <c r="L34" s="4"/>
      <c r="M34" s="4"/>
      <c r="N34" s="4"/>
      <c r="O34" s="4"/>
      <c r="P34" s="4"/>
      <c r="Q34" s="4"/>
      <c r="R34" s="4"/>
      <c r="S34" s="4"/>
      <c r="T34" s="4"/>
      <c r="U34" s="4"/>
    </row>
    <row r="35" spans="1:21" ht="62.25" customHeight="1">
      <c r="A35" s="24" t="s">
        <v>82</v>
      </c>
      <c r="B35" s="11" t="b">
        <v>1</v>
      </c>
      <c r="C35" s="12" t="s">
        <v>9</v>
      </c>
      <c r="D35" s="12" t="s">
        <v>83</v>
      </c>
      <c r="E35" s="12"/>
      <c r="F35" s="8" t="b">
        <v>0</v>
      </c>
      <c r="G35" s="8" t="b">
        <v>1</v>
      </c>
      <c r="H35" s="8" t="b">
        <v>0</v>
      </c>
      <c r="I35" s="4"/>
      <c r="J35" s="4"/>
      <c r="K35" s="4"/>
      <c r="L35" s="4"/>
      <c r="M35" s="4"/>
      <c r="N35" s="4"/>
      <c r="O35" s="4"/>
      <c r="P35" s="4"/>
      <c r="Q35" s="4"/>
      <c r="R35" s="4"/>
      <c r="S35" s="4"/>
      <c r="T35" s="4"/>
      <c r="U35" s="4"/>
    </row>
    <row r="36" spans="1:21" ht="62.25" customHeight="1">
      <c r="A36" s="23" t="s">
        <v>84</v>
      </c>
      <c r="B36" s="6" t="b">
        <v>1</v>
      </c>
      <c r="C36" s="7" t="s">
        <v>9</v>
      </c>
      <c r="D36" s="7" t="s">
        <v>85</v>
      </c>
      <c r="E36" s="26" t="s">
        <v>75</v>
      </c>
      <c r="F36" s="27" t="b">
        <v>0</v>
      </c>
      <c r="G36" s="27" t="b">
        <v>0</v>
      </c>
      <c r="H36" s="27" t="b">
        <v>0</v>
      </c>
      <c r="I36" s="4"/>
      <c r="J36" s="4"/>
      <c r="K36" s="4"/>
      <c r="L36" s="4"/>
      <c r="M36" s="4"/>
      <c r="N36" s="4"/>
      <c r="O36" s="4"/>
      <c r="P36" s="4"/>
      <c r="Q36" s="4"/>
      <c r="R36" s="4"/>
      <c r="S36" s="4"/>
      <c r="T36" s="4"/>
      <c r="U36" s="4"/>
    </row>
    <row r="37" spans="1:21" ht="62.25" customHeight="1">
      <c r="A37" s="24" t="s">
        <v>86</v>
      </c>
      <c r="B37" s="11" t="b">
        <v>1</v>
      </c>
      <c r="C37" s="12" t="s">
        <v>9</v>
      </c>
      <c r="D37" s="12" t="s">
        <v>87</v>
      </c>
      <c r="E37" s="12" t="s">
        <v>88</v>
      </c>
      <c r="F37" s="16" t="b">
        <v>1</v>
      </c>
      <c r="G37" s="16" t="b">
        <v>1</v>
      </c>
      <c r="H37" s="16" t="b">
        <v>1</v>
      </c>
      <c r="I37" s="4"/>
      <c r="J37" s="4"/>
      <c r="K37" s="4"/>
      <c r="L37" s="4"/>
      <c r="M37" s="4"/>
      <c r="N37" s="4"/>
      <c r="O37" s="4"/>
      <c r="P37" s="4"/>
      <c r="Q37" s="4"/>
      <c r="R37" s="4"/>
      <c r="S37" s="4"/>
      <c r="T37" s="4"/>
      <c r="U37" s="4"/>
    </row>
    <row r="38" spans="1:21" ht="62.25" customHeight="1">
      <c r="A38" s="23" t="s">
        <v>89</v>
      </c>
      <c r="B38" s="6" t="b">
        <v>1</v>
      </c>
      <c r="C38" s="7" t="s">
        <v>9</v>
      </c>
      <c r="D38" s="7" t="s">
        <v>90</v>
      </c>
      <c r="E38" s="7"/>
      <c r="F38" s="6" t="b">
        <v>0</v>
      </c>
      <c r="G38" s="6" t="b">
        <v>0</v>
      </c>
      <c r="H38" s="6" t="b">
        <v>0</v>
      </c>
      <c r="I38" s="4"/>
      <c r="J38" s="4"/>
      <c r="K38" s="4"/>
      <c r="L38" s="4"/>
      <c r="M38" s="4"/>
      <c r="N38" s="4"/>
      <c r="O38" s="4"/>
      <c r="P38" s="4"/>
      <c r="Q38" s="4"/>
      <c r="R38" s="4"/>
      <c r="S38" s="4"/>
      <c r="T38" s="4"/>
      <c r="U38" s="4"/>
    </row>
    <row r="39" spans="1:21" ht="62.25" customHeight="1">
      <c r="A39" s="24" t="s">
        <v>91</v>
      </c>
      <c r="B39" s="11" t="b">
        <v>1</v>
      </c>
      <c r="C39" s="12" t="s">
        <v>63</v>
      </c>
      <c r="D39" s="12" t="s">
        <v>92</v>
      </c>
      <c r="E39" s="12" t="s">
        <v>93</v>
      </c>
      <c r="F39" s="11" t="b">
        <v>0</v>
      </c>
      <c r="G39" s="11" t="b">
        <v>0</v>
      </c>
      <c r="H39" s="11" t="b">
        <v>0</v>
      </c>
      <c r="I39" s="4"/>
      <c r="J39" s="4"/>
      <c r="K39" s="4"/>
      <c r="L39" s="4"/>
      <c r="M39" s="4"/>
      <c r="N39" s="4"/>
      <c r="O39" s="4"/>
      <c r="P39" s="4"/>
      <c r="Q39" s="4"/>
      <c r="R39" s="4"/>
      <c r="S39" s="4"/>
      <c r="T39" s="4"/>
      <c r="U39" s="4"/>
    </row>
    <row r="40" spans="1:21" ht="62.25" customHeight="1">
      <c r="A40" s="23" t="s">
        <v>94</v>
      </c>
      <c r="B40" s="6" t="b">
        <v>1</v>
      </c>
      <c r="C40" s="7" t="s">
        <v>63</v>
      </c>
      <c r="D40" s="7" t="s">
        <v>95</v>
      </c>
      <c r="E40" s="7" t="s">
        <v>96</v>
      </c>
      <c r="F40" s="16" t="b">
        <v>1</v>
      </c>
      <c r="G40" s="16" t="b">
        <v>1</v>
      </c>
      <c r="H40" s="16" t="b">
        <v>1</v>
      </c>
      <c r="I40" s="4"/>
      <c r="J40" s="4"/>
      <c r="K40" s="4"/>
      <c r="L40" s="4"/>
      <c r="M40" s="4"/>
      <c r="N40" s="4"/>
      <c r="O40" s="4"/>
      <c r="P40" s="4"/>
      <c r="Q40" s="4"/>
      <c r="R40" s="4"/>
      <c r="S40" s="4"/>
      <c r="T40" s="4"/>
      <c r="U40" s="4"/>
    </row>
    <row r="41" spans="1:21" ht="62.25" customHeight="1">
      <c r="A41" s="24" t="s">
        <v>97</v>
      </c>
      <c r="B41" s="11" t="b">
        <v>1</v>
      </c>
      <c r="C41" s="12" t="s">
        <v>63</v>
      </c>
      <c r="D41" s="12" t="s">
        <v>98</v>
      </c>
      <c r="E41" s="12"/>
      <c r="F41" s="11" t="b">
        <v>0</v>
      </c>
      <c r="G41" s="11" t="b">
        <v>0</v>
      </c>
      <c r="H41" s="11" t="b">
        <v>0</v>
      </c>
      <c r="I41" s="4"/>
      <c r="J41" s="4"/>
      <c r="K41" s="4"/>
      <c r="L41" s="4"/>
      <c r="M41" s="4"/>
      <c r="N41" s="4"/>
      <c r="O41" s="4"/>
      <c r="P41" s="4"/>
      <c r="Q41" s="4"/>
      <c r="R41" s="4"/>
      <c r="S41" s="4"/>
      <c r="T41" s="4"/>
      <c r="U41" s="4"/>
    </row>
    <row r="42" spans="1:21" ht="62.25" customHeight="1">
      <c r="A42" s="23" t="s">
        <v>99</v>
      </c>
      <c r="B42" s="6" t="b">
        <v>1</v>
      </c>
      <c r="C42" s="7" t="s">
        <v>63</v>
      </c>
      <c r="D42" s="7" t="s">
        <v>100</v>
      </c>
      <c r="E42" s="7"/>
      <c r="F42" s="6" t="b">
        <v>0</v>
      </c>
      <c r="G42" s="6" t="b">
        <v>0</v>
      </c>
      <c r="H42" s="6" t="b">
        <v>0</v>
      </c>
      <c r="I42" s="4"/>
      <c r="J42" s="4"/>
      <c r="K42" s="4"/>
      <c r="L42" s="4"/>
      <c r="M42" s="4"/>
      <c r="N42" s="4"/>
      <c r="O42" s="4"/>
      <c r="P42" s="4"/>
      <c r="Q42" s="4"/>
      <c r="R42" s="4"/>
      <c r="S42" s="4"/>
      <c r="T42" s="4"/>
      <c r="U42" s="4"/>
    </row>
    <row r="43" spans="1:21" ht="62.25" customHeight="1">
      <c r="A43" s="24" t="s">
        <v>101</v>
      </c>
      <c r="B43" s="11" t="b">
        <v>1</v>
      </c>
      <c r="C43" s="12" t="s">
        <v>63</v>
      </c>
      <c r="D43" s="12" t="s">
        <v>102</v>
      </c>
      <c r="E43" s="12" t="s">
        <v>103</v>
      </c>
      <c r="F43" s="8" t="b">
        <v>1</v>
      </c>
      <c r="G43" s="8" t="b">
        <v>0</v>
      </c>
      <c r="H43" s="8" t="b">
        <v>0</v>
      </c>
      <c r="I43" s="4"/>
      <c r="J43" s="4"/>
      <c r="K43" s="4"/>
      <c r="L43" s="4"/>
      <c r="M43" s="4"/>
      <c r="N43" s="4"/>
      <c r="O43" s="4"/>
      <c r="P43" s="4"/>
      <c r="Q43" s="4"/>
      <c r="R43" s="4"/>
      <c r="S43" s="4"/>
      <c r="T43" s="4"/>
      <c r="U43" s="4"/>
    </row>
    <row r="44" spans="1:21" ht="62.25" customHeight="1">
      <c r="A44" s="25" t="s">
        <v>104</v>
      </c>
      <c r="B44" s="6" t="b">
        <v>1</v>
      </c>
      <c r="C44" s="7" t="s">
        <v>41</v>
      </c>
      <c r="D44" s="7" t="s">
        <v>105</v>
      </c>
      <c r="E44" s="7" t="s">
        <v>106</v>
      </c>
      <c r="F44" s="16" t="b">
        <v>1</v>
      </c>
      <c r="G44" s="16" t="b">
        <v>1</v>
      </c>
      <c r="H44" s="16" t="b">
        <v>1</v>
      </c>
      <c r="I44" s="4"/>
      <c r="J44" s="4"/>
      <c r="K44" s="4"/>
      <c r="L44" s="4"/>
      <c r="M44" s="4"/>
      <c r="N44" s="4"/>
      <c r="O44" s="4"/>
      <c r="P44" s="4"/>
      <c r="Q44" s="4"/>
      <c r="R44" s="4"/>
      <c r="S44" s="4"/>
      <c r="T44" s="4"/>
      <c r="U44" s="4"/>
    </row>
    <row r="45" spans="1:21" ht="62.25" customHeight="1">
      <c r="A45" s="24" t="s">
        <v>107</v>
      </c>
      <c r="B45" s="11" t="b">
        <v>1</v>
      </c>
      <c r="C45" s="12" t="s">
        <v>108</v>
      </c>
      <c r="D45" s="12" t="s">
        <v>109</v>
      </c>
      <c r="E45" s="12" t="s">
        <v>110</v>
      </c>
      <c r="F45" s="20" t="b">
        <v>1</v>
      </c>
      <c r="G45" s="20" t="b">
        <v>1</v>
      </c>
      <c r="H45" s="20" t="b">
        <v>0</v>
      </c>
      <c r="I45" s="4"/>
      <c r="J45" s="4"/>
      <c r="K45" s="4"/>
      <c r="L45" s="4"/>
      <c r="M45" s="4"/>
      <c r="N45" s="4"/>
      <c r="O45" s="4"/>
      <c r="P45" s="4"/>
      <c r="Q45" s="4"/>
      <c r="R45" s="4"/>
      <c r="S45" s="4"/>
      <c r="T45" s="4"/>
      <c r="U45" s="4"/>
    </row>
    <row r="46" spans="1:21" ht="62.25" customHeight="1">
      <c r="A46" s="23" t="s">
        <v>111</v>
      </c>
      <c r="B46" s="6" t="b">
        <v>1</v>
      </c>
      <c r="C46" s="7" t="s">
        <v>41</v>
      </c>
      <c r="D46" s="7" t="s">
        <v>112</v>
      </c>
      <c r="E46" s="7" t="s">
        <v>113</v>
      </c>
      <c r="F46" s="16" t="b">
        <v>1</v>
      </c>
      <c r="G46" s="16" t="b">
        <v>1</v>
      </c>
      <c r="H46" s="16" t="b">
        <v>1</v>
      </c>
      <c r="I46" s="4"/>
      <c r="J46" s="4"/>
      <c r="K46" s="4"/>
      <c r="L46" s="4"/>
      <c r="M46" s="4"/>
      <c r="N46" s="4"/>
      <c r="O46" s="4"/>
      <c r="P46" s="4"/>
      <c r="Q46" s="4"/>
      <c r="R46" s="4"/>
      <c r="S46" s="4"/>
      <c r="T46" s="4"/>
      <c r="U46" s="4"/>
    </row>
    <row r="47" spans="1:21" ht="62.25" customHeight="1">
      <c r="A47" s="24" t="s">
        <v>114</v>
      </c>
      <c r="B47" s="11" t="b">
        <v>1</v>
      </c>
      <c r="C47" s="12" t="s">
        <v>63</v>
      </c>
      <c r="D47" s="12" t="s">
        <v>115</v>
      </c>
      <c r="E47" s="12"/>
      <c r="F47" s="11" t="b">
        <v>0</v>
      </c>
      <c r="G47" s="11" t="b">
        <v>0</v>
      </c>
      <c r="H47" s="11" t="b">
        <v>0</v>
      </c>
      <c r="I47" s="4"/>
      <c r="J47" s="4"/>
      <c r="K47" s="4"/>
      <c r="L47" s="4"/>
      <c r="M47" s="4"/>
      <c r="N47" s="4"/>
      <c r="O47" s="4"/>
      <c r="P47" s="4"/>
      <c r="Q47" s="4"/>
      <c r="R47" s="4"/>
      <c r="S47" s="4"/>
      <c r="T47" s="4"/>
      <c r="U47" s="4"/>
    </row>
    <row r="48" spans="1:21" ht="62.25" customHeight="1">
      <c r="A48" s="23" t="s">
        <v>116</v>
      </c>
      <c r="B48" s="6" t="b">
        <v>1</v>
      </c>
      <c r="C48" s="7" t="s">
        <v>63</v>
      </c>
      <c r="D48" s="7" t="s">
        <v>117</v>
      </c>
      <c r="E48" s="7"/>
      <c r="F48" s="6" t="b">
        <v>0</v>
      </c>
      <c r="G48" s="6" t="b">
        <v>0</v>
      </c>
      <c r="H48" s="6" t="b">
        <v>0</v>
      </c>
      <c r="I48" s="4"/>
      <c r="J48" s="4"/>
      <c r="K48" s="4"/>
      <c r="L48" s="4"/>
      <c r="M48" s="4"/>
      <c r="N48" s="4"/>
      <c r="O48" s="4"/>
      <c r="P48" s="4"/>
      <c r="Q48" s="4"/>
      <c r="R48" s="4"/>
      <c r="S48" s="4"/>
      <c r="T48" s="4"/>
      <c r="U48" s="4"/>
    </row>
    <row r="49" spans="1:21" ht="62.25" customHeight="1">
      <c r="A49" s="25" t="s">
        <v>118</v>
      </c>
      <c r="B49" s="11" t="b">
        <v>1</v>
      </c>
      <c r="C49" s="12" t="s">
        <v>28</v>
      </c>
      <c r="D49" s="12" t="s">
        <v>119</v>
      </c>
      <c r="E49" s="12" t="s">
        <v>120</v>
      </c>
      <c r="F49" s="20" t="b">
        <v>1</v>
      </c>
      <c r="G49" s="20" t="b">
        <v>0</v>
      </c>
      <c r="H49" s="20" t="b">
        <v>1</v>
      </c>
      <c r="I49" s="4"/>
      <c r="J49" s="4"/>
      <c r="K49" s="4"/>
      <c r="L49" s="4"/>
      <c r="M49" s="4"/>
      <c r="N49" s="4"/>
      <c r="O49" s="4"/>
      <c r="P49" s="4"/>
      <c r="Q49" s="4"/>
      <c r="R49" s="4"/>
      <c r="S49" s="4"/>
      <c r="T49" s="4"/>
      <c r="U49" s="4"/>
    </row>
    <row r="50" spans="1:21" ht="62.25" customHeight="1">
      <c r="A50" s="23" t="s">
        <v>121</v>
      </c>
      <c r="B50" s="6" t="b">
        <v>1</v>
      </c>
      <c r="C50" s="7" t="s">
        <v>28</v>
      </c>
      <c r="D50" s="7" t="s">
        <v>122</v>
      </c>
      <c r="E50" s="7"/>
      <c r="F50" s="6" t="b">
        <v>0</v>
      </c>
      <c r="G50" s="6" t="b">
        <v>0</v>
      </c>
      <c r="H50" s="6" t="b">
        <v>0</v>
      </c>
      <c r="I50" s="4"/>
      <c r="J50" s="4"/>
      <c r="K50" s="4"/>
      <c r="L50" s="4"/>
      <c r="M50" s="4"/>
      <c r="N50" s="4"/>
      <c r="O50" s="4"/>
      <c r="P50" s="4"/>
      <c r="Q50" s="4"/>
      <c r="R50" s="4"/>
      <c r="S50" s="4"/>
      <c r="T50" s="4"/>
      <c r="U50" s="4"/>
    </row>
    <row r="51" spans="1:21" ht="62.25" customHeight="1">
      <c r="A51" s="24" t="s">
        <v>123</v>
      </c>
      <c r="B51" s="11" t="b">
        <v>1</v>
      </c>
      <c r="C51" s="12" t="s">
        <v>28</v>
      </c>
      <c r="D51" s="12" t="s">
        <v>124</v>
      </c>
      <c r="E51" s="12"/>
      <c r="F51" s="11" t="b">
        <v>0</v>
      </c>
      <c r="G51" s="11" t="b">
        <v>0</v>
      </c>
      <c r="H51" s="11" t="b">
        <v>0</v>
      </c>
      <c r="I51" s="4"/>
      <c r="J51" s="4"/>
      <c r="K51" s="4"/>
      <c r="L51" s="4"/>
      <c r="M51" s="4"/>
      <c r="N51" s="4"/>
      <c r="O51" s="4"/>
      <c r="P51" s="4"/>
      <c r="Q51" s="4"/>
      <c r="R51" s="4"/>
      <c r="S51" s="4"/>
      <c r="T51" s="4"/>
      <c r="U51" s="4"/>
    </row>
    <row r="52" spans="1:21" ht="62.25" customHeight="1">
      <c r="A52" s="23" t="s">
        <v>125</v>
      </c>
      <c r="B52" s="6" t="b">
        <v>1</v>
      </c>
      <c r="C52" s="7" t="s">
        <v>28</v>
      </c>
      <c r="D52" s="7" t="s">
        <v>126</v>
      </c>
      <c r="E52" s="7" t="s">
        <v>127</v>
      </c>
      <c r="F52" s="20" t="b">
        <v>1</v>
      </c>
      <c r="G52" s="20" t="b">
        <v>0</v>
      </c>
      <c r="H52" s="20" t="b">
        <v>1</v>
      </c>
      <c r="I52" s="4"/>
      <c r="J52" s="4"/>
      <c r="K52" s="4"/>
      <c r="L52" s="4"/>
      <c r="M52" s="4"/>
      <c r="N52" s="4"/>
      <c r="O52" s="4"/>
      <c r="P52" s="4"/>
      <c r="Q52" s="4"/>
      <c r="R52" s="4"/>
      <c r="S52" s="4"/>
      <c r="T52" s="4"/>
      <c r="U52" s="4"/>
    </row>
    <row r="53" spans="1:21" ht="62.25" customHeight="1">
      <c r="A53" s="24" t="s">
        <v>128</v>
      </c>
      <c r="B53" s="11" t="b">
        <v>1</v>
      </c>
      <c r="C53" s="12" t="s">
        <v>28</v>
      </c>
      <c r="D53" s="12" t="s">
        <v>129</v>
      </c>
      <c r="E53" s="12"/>
      <c r="F53" s="11" t="b">
        <v>0</v>
      </c>
      <c r="G53" s="11" t="b">
        <v>0</v>
      </c>
      <c r="H53" s="11" t="b">
        <v>0</v>
      </c>
      <c r="I53" s="4"/>
      <c r="J53" s="4"/>
      <c r="K53" s="4"/>
      <c r="L53" s="4"/>
      <c r="M53" s="4"/>
      <c r="N53" s="4"/>
      <c r="O53" s="4"/>
      <c r="P53" s="4"/>
      <c r="Q53" s="4"/>
      <c r="R53" s="4"/>
      <c r="S53" s="4"/>
      <c r="T53" s="4"/>
      <c r="U53" s="4"/>
    </row>
    <row r="54" spans="1:21" ht="62.25" customHeight="1">
      <c r="A54" s="23" t="s">
        <v>130</v>
      </c>
      <c r="B54" s="6" t="b">
        <v>1</v>
      </c>
      <c r="C54" s="7" t="s">
        <v>28</v>
      </c>
      <c r="D54" s="7" t="s">
        <v>131</v>
      </c>
      <c r="E54" s="7" t="s">
        <v>132</v>
      </c>
      <c r="F54" s="20" t="b">
        <v>1</v>
      </c>
      <c r="G54" s="20" t="b">
        <v>0</v>
      </c>
      <c r="H54" s="20" t="b">
        <v>1</v>
      </c>
      <c r="I54" s="4"/>
      <c r="J54" s="4"/>
      <c r="K54" s="4"/>
      <c r="L54" s="4"/>
      <c r="M54" s="4"/>
      <c r="N54" s="4"/>
      <c r="O54" s="4"/>
      <c r="P54" s="4"/>
      <c r="Q54" s="4"/>
      <c r="R54" s="4"/>
      <c r="S54" s="4"/>
      <c r="T54" s="4"/>
      <c r="U54" s="4"/>
    </row>
    <row r="55" spans="1:21" ht="62.25" customHeight="1">
      <c r="A55" s="24" t="s">
        <v>133</v>
      </c>
      <c r="B55" s="11" t="b">
        <v>1</v>
      </c>
      <c r="C55" s="12" t="s">
        <v>134</v>
      </c>
      <c r="D55" s="12" t="s">
        <v>135</v>
      </c>
      <c r="E55" s="12"/>
      <c r="F55" s="11" t="b">
        <v>0</v>
      </c>
      <c r="G55" s="11" t="b">
        <v>0</v>
      </c>
      <c r="H55" s="11" t="b">
        <v>0</v>
      </c>
      <c r="I55" s="4"/>
      <c r="J55" s="4"/>
      <c r="K55" s="4"/>
      <c r="L55" s="4"/>
      <c r="M55" s="4"/>
      <c r="N55" s="4"/>
      <c r="O55" s="4"/>
      <c r="P55" s="4"/>
      <c r="Q55" s="4"/>
      <c r="R55" s="4"/>
      <c r="S55" s="4"/>
      <c r="T55" s="4"/>
      <c r="U55" s="4"/>
    </row>
    <row r="56" spans="1:21" ht="62.25" customHeight="1">
      <c r="A56" s="23" t="s">
        <v>136</v>
      </c>
      <c r="B56" s="6" t="b">
        <v>1</v>
      </c>
      <c r="C56" s="7" t="s">
        <v>9</v>
      </c>
      <c r="D56" s="7" t="s">
        <v>137</v>
      </c>
      <c r="E56" s="7"/>
      <c r="F56" s="6" t="b">
        <v>0</v>
      </c>
      <c r="G56" s="6" t="b">
        <v>0</v>
      </c>
      <c r="H56" s="6" t="b">
        <v>0</v>
      </c>
      <c r="I56" s="4"/>
      <c r="J56" s="4"/>
      <c r="K56" s="4"/>
      <c r="L56" s="4"/>
      <c r="M56" s="4"/>
      <c r="N56" s="4"/>
      <c r="O56" s="4"/>
      <c r="P56" s="4"/>
      <c r="Q56" s="4"/>
      <c r="R56" s="4"/>
      <c r="S56" s="4"/>
      <c r="T56" s="4"/>
      <c r="U56" s="4"/>
    </row>
    <row r="57" spans="1:21" ht="62.25" customHeight="1">
      <c r="A57" s="24" t="s">
        <v>138</v>
      </c>
      <c r="B57" s="11" t="b">
        <v>1</v>
      </c>
      <c r="C57" s="12" t="s">
        <v>21</v>
      </c>
      <c r="D57" s="12" t="s">
        <v>139</v>
      </c>
      <c r="E57" s="12" t="s">
        <v>140</v>
      </c>
      <c r="F57" s="20" t="b">
        <v>1</v>
      </c>
      <c r="G57" s="20" t="b">
        <v>0</v>
      </c>
      <c r="H57" s="20" t="b">
        <v>1</v>
      </c>
      <c r="I57" s="4"/>
      <c r="J57" s="4"/>
      <c r="K57" s="4"/>
      <c r="L57" s="4"/>
      <c r="M57" s="4"/>
      <c r="N57" s="4"/>
      <c r="O57" s="4"/>
      <c r="P57" s="4"/>
      <c r="Q57" s="4"/>
      <c r="R57" s="4"/>
      <c r="S57" s="4"/>
      <c r="T57" s="4"/>
      <c r="U57" s="4"/>
    </row>
    <row r="58" spans="1:21" ht="62.25" customHeight="1">
      <c r="A58" s="23" t="s">
        <v>141</v>
      </c>
      <c r="B58" s="6" t="b">
        <v>1</v>
      </c>
      <c r="C58" s="7" t="s">
        <v>142</v>
      </c>
      <c r="D58" s="7" t="s">
        <v>143</v>
      </c>
      <c r="E58" s="7"/>
      <c r="F58" s="6" t="b">
        <v>0</v>
      </c>
      <c r="G58" s="6" t="b">
        <v>0</v>
      </c>
      <c r="H58" s="6" t="b">
        <v>0</v>
      </c>
      <c r="I58" s="4"/>
      <c r="J58" s="4"/>
      <c r="K58" s="4"/>
      <c r="L58" s="4"/>
      <c r="M58" s="4"/>
      <c r="N58" s="4"/>
      <c r="O58" s="4"/>
      <c r="P58" s="4"/>
      <c r="Q58" s="4"/>
      <c r="R58" s="4"/>
      <c r="S58" s="4"/>
      <c r="T58" s="4"/>
      <c r="U58" s="4"/>
    </row>
    <row r="59" spans="1:21" ht="62.25" customHeight="1">
      <c r="A59" s="24" t="s">
        <v>144</v>
      </c>
      <c r="B59" s="11" t="b">
        <v>1</v>
      </c>
      <c r="C59" s="12" t="s">
        <v>142</v>
      </c>
      <c r="D59" s="12" t="s">
        <v>145</v>
      </c>
      <c r="E59" s="12"/>
      <c r="F59" s="11" t="b">
        <v>0</v>
      </c>
      <c r="G59" s="11" t="b">
        <v>0</v>
      </c>
      <c r="H59" s="11" t="b">
        <v>0</v>
      </c>
      <c r="I59" s="4"/>
      <c r="J59" s="4"/>
      <c r="K59" s="4"/>
      <c r="L59" s="4"/>
      <c r="M59" s="4"/>
      <c r="N59" s="4"/>
      <c r="O59" s="4"/>
      <c r="P59" s="4"/>
      <c r="Q59" s="4"/>
      <c r="R59" s="4"/>
      <c r="S59" s="4"/>
      <c r="T59" s="4"/>
      <c r="U59" s="4"/>
    </row>
    <row r="60" spans="1:21" ht="62.25" customHeight="1">
      <c r="A60" s="23" t="s">
        <v>146</v>
      </c>
      <c r="B60" s="6" t="b">
        <v>1</v>
      </c>
      <c r="C60" s="7" t="s">
        <v>18</v>
      </c>
      <c r="D60" s="7" t="s">
        <v>147</v>
      </c>
      <c r="E60" s="7"/>
      <c r="F60" s="6" t="b">
        <v>0</v>
      </c>
      <c r="G60" s="6" t="b">
        <v>0</v>
      </c>
      <c r="H60" s="6" t="b">
        <v>0</v>
      </c>
      <c r="I60" s="4"/>
      <c r="J60" s="4"/>
      <c r="K60" s="4"/>
      <c r="L60" s="4"/>
      <c r="M60" s="4"/>
      <c r="N60" s="4"/>
      <c r="O60" s="4"/>
      <c r="P60" s="4"/>
      <c r="Q60" s="4"/>
      <c r="R60" s="4"/>
      <c r="S60" s="4"/>
      <c r="T60" s="4"/>
      <c r="U60" s="4"/>
    </row>
    <row r="61" spans="1:21" ht="62.25" customHeight="1">
      <c r="A61" s="24" t="s">
        <v>148</v>
      </c>
      <c r="B61" s="11" t="b">
        <v>1</v>
      </c>
      <c r="C61" s="12" t="s">
        <v>21</v>
      </c>
      <c r="D61" s="12" t="s">
        <v>149</v>
      </c>
      <c r="E61" s="12" t="s">
        <v>150</v>
      </c>
      <c r="F61" s="20" t="b">
        <v>1</v>
      </c>
      <c r="G61" s="20" t="b">
        <v>0</v>
      </c>
      <c r="H61" s="20" t="b">
        <v>1</v>
      </c>
      <c r="I61" s="4"/>
      <c r="J61" s="4"/>
      <c r="K61" s="4"/>
      <c r="L61" s="4"/>
      <c r="M61" s="4"/>
      <c r="N61" s="4"/>
      <c r="O61" s="4"/>
      <c r="P61" s="4"/>
      <c r="Q61" s="4"/>
      <c r="R61" s="4"/>
      <c r="S61" s="4"/>
      <c r="T61" s="4"/>
      <c r="U61" s="4"/>
    </row>
    <row r="62" spans="1:21" ht="62.25" customHeight="1">
      <c r="A62" s="23" t="s">
        <v>151</v>
      </c>
      <c r="B62" s="6" t="b">
        <v>1</v>
      </c>
      <c r="C62" s="7" t="s">
        <v>21</v>
      </c>
      <c r="D62" s="7" t="s">
        <v>152</v>
      </c>
      <c r="E62" s="7"/>
      <c r="F62" s="6" t="b">
        <v>0</v>
      </c>
      <c r="G62" s="6" t="b">
        <v>0</v>
      </c>
      <c r="H62" s="6" t="b">
        <v>0</v>
      </c>
      <c r="I62" s="4"/>
      <c r="J62" s="4"/>
      <c r="K62" s="4"/>
      <c r="L62" s="4"/>
      <c r="M62" s="4"/>
      <c r="N62" s="4"/>
      <c r="O62" s="4"/>
      <c r="P62" s="4"/>
      <c r="Q62" s="4"/>
      <c r="R62" s="4"/>
      <c r="S62" s="4"/>
      <c r="T62" s="4"/>
      <c r="U62" s="4"/>
    </row>
    <row r="63" spans="1:21" ht="62.25" customHeight="1">
      <c r="A63" s="24" t="s">
        <v>153</v>
      </c>
      <c r="B63" s="11" t="b">
        <v>1</v>
      </c>
      <c r="C63" s="12" t="s">
        <v>18</v>
      </c>
      <c r="D63" s="12" t="s">
        <v>154</v>
      </c>
      <c r="E63" s="12"/>
      <c r="F63" s="11" t="b">
        <v>0</v>
      </c>
      <c r="G63" s="11" t="b">
        <v>0</v>
      </c>
      <c r="H63" s="11" t="b">
        <v>0</v>
      </c>
      <c r="I63" s="4"/>
      <c r="J63" s="4"/>
      <c r="K63" s="4"/>
      <c r="L63" s="4"/>
      <c r="M63" s="4"/>
      <c r="N63" s="4"/>
      <c r="O63" s="4"/>
      <c r="P63" s="4"/>
      <c r="Q63" s="4"/>
      <c r="R63" s="4"/>
      <c r="S63" s="4"/>
      <c r="T63" s="4"/>
      <c r="U63" s="4"/>
    </row>
    <row r="64" spans="1:21" ht="62.25" customHeight="1">
      <c r="A64" s="23" t="s">
        <v>155</v>
      </c>
      <c r="B64" s="6" t="b">
        <v>1</v>
      </c>
      <c r="C64" s="7" t="s">
        <v>21</v>
      </c>
      <c r="D64" s="7" t="s">
        <v>156</v>
      </c>
      <c r="E64" s="7" t="s">
        <v>157</v>
      </c>
      <c r="F64" s="16" t="b">
        <v>1</v>
      </c>
      <c r="G64" s="16" t="b">
        <v>1</v>
      </c>
      <c r="H64" s="16" t="b">
        <v>1</v>
      </c>
      <c r="I64" s="4"/>
      <c r="J64" s="4"/>
      <c r="K64" s="4"/>
      <c r="L64" s="4"/>
      <c r="M64" s="4"/>
      <c r="N64" s="4"/>
      <c r="O64" s="4"/>
      <c r="P64" s="4"/>
      <c r="Q64" s="4"/>
      <c r="R64" s="4"/>
      <c r="S64" s="4"/>
      <c r="T64" s="4"/>
      <c r="U64" s="4"/>
    </row>
    <row r="65" spans="1:21" ht="62.25" customHeight="1">
      <c r="A65" s="24" t="s">
        <v>158</v>
      </c>
      <c r="B65" s="11" t="b">
        <v>1</v>
      </c>
      <c r="C65" s="12" t="s">
        <v>18</v>
      </c>
      <c r="D65" s="12" t="s">
        <v>159</v>
      </c>
      <c r="E65" s="12"/>
      <c r="F65" s="28" t="b">
        <v>0</v>
      </c>
      <c r="G65" s="28" t="b">
        <v>0</v>
      </c>
      <c r="H65" s="28" t="b">
        <v>0</v>
      </c>
      <c r="I65" s="4"/>
      <c r="J65" s="4"/>
      <c r="K65" s="4"/>
      <c r="L65" s="4"/>
      <c r="M65" s="4"/>
      <c r="N65" s="4"/>
      <c r="O65" s="4"/>
      <c r="P65" s="4"/>
      <c r="Q65" s="4"/>
      <c r="R65" s="4"/>
      <c r="S65" s="4"/>
      <c r="T65" s="4"/>
      <c r="U65" s="4"/>
    </row>
    <row r="66" spans="1:21" ht="62.25" customHeight="1">
      <c r="A66" s="23" t="s">
        <v>160</v>
      </c>
      <c r="B66" s="6" t="b">
        <v>1</v>
      </c>
      <c r="C66" s="7" t="s">
        <v>18</v>
      </c>
      <c r="D66" s="7" t="s">
        <v>161</v>
      </c>
      <c r="E66" s="7" t="s">
        <v>162</v>
      </c>
      <c r="F66" s="16" t="b">
        <v>1</v>
      </c>
      <c r="G66" s="16" t="b">
        <v>1</v>
      </c>
      <c r="H66" s="16" t="b">
        <v>1</v>
      </c>
      <c r="I66" s="4"/>
      <c r="J66" s="4"/>
      <c r="K66" s="4"/>
      <c r="L66" s="4"/>
      <c r="M66" s="4"/>
      <c r="N66" s="4"/>
      <c r="O66" s="4"/>
      <c r="P66" s="4"/>
      <c r="Q66" s="4"/>
      <c r="R66" s="4"/>
      <c r="S66" s="4"/>
      <c r="T66" s="4"/>
      <c r="U66" s="4"/>
    </row>
    <row r="67" spans="1:21" ht="62.25" customHeight="1">
      <c r="A67" s="24" t="s">
        <v>163</v>
      </c>
      <c r="B67" s="11" t="b">
        <v>1</v>
      </c>
      <c r="C67" s="12" t="s">
        <v>164</v>
      </c>
      <c r="D67" s="12" t="s">
        <v>165</v>
      </c>
      <c r="E67" s="12"/>
      <c r="F67" s="11" t="b">
        <v>0</v>
      </c>
      <c r="G67" s="11" t="b">
        <v>0</v>
      </c>
      <c r="H67" s="11" t="b">
        <v>0</v>
      </c>
      <c r="I67" s="4"/>
      <c r="J67" s="4"/>
      <c r="K67" s="4"/>
      <c r="L67" s="4"/>
      <c r="M67" s="4"/>
      <c r="N67" s="4"/>
      <c r="O67" s="4"/>
      <c r="P67" s="4"/>
      <c r="Q67" s="4"/>
      <c r="R67" s="4"/>
      <c r="S67" s="4"/>
      <c r="T67" s="4"/>
      <c r="U67" s="4"/>
    </row>
    <row r="68" spans="1:21" ht="62.25" customHeight="1">
      <c r="A68" s="23" t="s">
        <v>166</v>
      </c>
      <c r="B68" s="6" t="b">
        <v>1</v>
      </c>
      <c r="C68" s="7" t="s">
        <v>18</v>
      </c>
      <c r="D68" s="7" t="s">
        <v>167</v>
      </c>
      <c r="E68" s="7"/>
      <c r="F68" s="6" t="b">
        <v>0</v>
      </c>
      <c r="G68" s="6" t="b">
        <v>0</v>
      </c>
      <c r="H68" s="6" t="b">
        <v>0</v>
      </c>
      <c r="I68" s="4"/>
      <c r="J68" s="4"/>
      <c r="K68" s="4"/>
      <c r="L68" s="4"/>
      <c r="M68" s="4"/>
      <c r="N68" s="4"/>
      <c r="O68" s="4"/>
      <c r="P68" s="4"/>
      <c r="Q68" s="4"/>
      <c r="R68" s="4"/>
      <c r="S68" s="4"/>
      <c r="T68" s="4"/>
      <c r="U68" s="4"/>
    </row>
    <row r="69" spans="1:21" ht="62.25" customHeight="1">
      <c r="A69" s="24" t="s">
        <v>168</v>
      </c>
      <c r="B69" s="11" t="b">
        <v>1</v>
      </c>
      <c r="C69" s="12" t="s">
        <v>18</v>
      </c>
      <c r="D69" s="12" t="s">
        <v>169</v>
      </c>
      <c r="E69" s="12"/>
      <c r="F69" s="11" t="b">
        <v>0</v>
      </c>
      <c r="G69" s="11" t="b">
        <v>0</v>
      </c>
      <c r="H69" s="11" t="b">
        <v>0</v>
      </c>
      <c r="I69" s="4"/>
      <c r="J69" s="4"/>
      <c r="K69" s="4"/>
      <c r="L69" s="4"/>
      <c r="M69" s="4"/>
      <c r="N69" s="4"/>
      <c r="O69" s="4"/>
      <c r="P69" s="4"/>
      <c r="Q69" s="4"/>
      <c r="R69" s="4"/>
      <c r="S69" s="4"/>
      <c r="T69" s="4"/>
      <c r="U69" s="4"/>
    </row>
    <row r="70" spans="1:21" ht="62.25" customHeight="1">
      <c r="A70" s="25" t="s">
        <v>170</v>
      </c>
      <c r="B70" s="6" t="b">
        <v>1</v>
      </c>
      <c r="C70" s="7" t="s">
        <v>21</v>
      </c>
      <c r="D70" s="7" t="s">
        <v>171</v>
      </c>
      <c r="E70" s="7" t="s">
        <v>172</v>
      </c>
      <c r="F70" s="20" t="b">
        <v>1</v>
      </c>
      <c r="G70" s="20" t="b">
        <v>0</v>
      </c>
      <c r="H70" s="20" t="b">
        <v>1</v>
      </c>
      <c r="I70" s="4"/>
      <c r="J70" s="4"/>
      <c r="K70" s="4"/>
      <c r="L70" s="4"/>
      <c r="M70" s="4"/>
      <c r="N70" s="4"/>
      <c r="O70" s="4"/>
      <c r="P70" s="4"/>
      <c r="Q70" s="4"/>
      <c r="R70" s="4"/>
      <c r="S70" s="4"/>
      <c r="T70" s="4"/>
      <c r="U70" s="4"/>
    </row>
    <row r="71" spans="1:21" ht="62.25" customHeight="1">
      <c r="A71" s="24" t="s">
        <v>173</v>
      </c>
      <c r="B71" s="11" t="b">
        <v>1</v>
      </c>
      <c r="C71" s="12" t="s">
        <v>21</v>
      </c>
      <c r="D71" s="12" t="s">
        <v>174</v>
      </c>
      <c r="E71" s="12"/>
      <c r="F71" s="11" t="b">
        <v>0</v>
      </c>
      <c r="G71" s="11" t="b">
        <v>0</v>
      </c>
      <c r="H71" s="11" t="b">
        <v>0</v>
      </c>
      <c r="I71" s="4"/>
      <c r="J71" s="4"/>
      <c r="K71" s="4"/>
      <c r="L71" s="4"/>
      <c r="M71" s="4"/>
      <c r="N71" s="4"/>
      <c r="O71" s="4"/>
      <c r="P71" s="4"/>
      <c r="Q71" s="4"/>
      <c r="R71" s="4"/>
      <c r="S71" s="4"/>
      <c r="T71" s="4"/>
      <c r="U71" s="4"/>
    </row>
    <row r="72" spans="1:21" ht="62.25" customHeight="1">
      <c r="A72" s="23" t="s">
        <v>175</v>
      </c>
      <c r="B72" s="6" t="b">
        <v>1</v>
      </c>
      <c r="C72" s="7" t="s">
        <v>18</v>
      </c>
      <c r="D72" s="7" t="s">
        <v>176</v>
      </c>
      <c r="E72" s="7"/>
      <c r="F72" s="6" t="b">
        <v>0</v>
      </c>
      <c r="G72" s="6" t="b">
        <v>0</v>
      </c>
      <c r="H72" s="6" t="b">
        <v>0</v>
      </c>
      <c r="I72" s="4"/>
      <c r="J72" s="4"/>
      <c r="K72" s="4"/>
      <c r="L72" s="4"/>
      <c r="M72" s="4"/>
      <c r="N72" s="4"/>
      <c r="O72" s="4"/>
      <c r="P72" s="4"/>
      <c r="Q72" s="4"/>
      <c r="R72" s="4"/>
      <c r="S72" s="4"/>
      <c r="T72" s="4"/>
      <c r="U72" s="4"/>
    </row>
    <row r="73" spans="1:21" ht="62.25" customHeight="1">
      <c r="A73" s="24" t="s">
        <v>177</v>
      </c>
      <c r="B73" s="11" t="b">
        <v>1</v>
      </c>
      <c r="C73" s="12" t="s">
        <v>21</v>
      </c>
      <c r="D73" s="12" t="s">
        <v>178</v>
      </c>
      <c r="E73" s="12" t="s">
        <v>179</v>
      </c>
      <c r="F73" s="8" t="b">
        <v>1</v>
      </c>
      <c r="G73" s="8" t="b">
        <v>0</v>
      </c>
      <c r="H73" s="8" t="b">
        <v>0</v>
      </c>
      <c r="I73" s="4"/>
      <c r="J73" s="4"/>
      <c r="K73" s="4"/>
      <c r="L73" s="4"/>
      <c r="M73" s="4"/>
      <c r="N73" s="4"/>
      <c r="O73" s="4"/>
      <c r="P73" s="4"/>
      <c r="Q73" s="4"/>
      <c r="R73" s="4"/>
      <c r="S73" s="4"/>
      <c r="T73" s="4"/>
      <c r="U73" s="4"/>
    </row>
    <row r="74" spans="1:21" ht="62.25" customHeight="1">
      <c r="A74" s="23" t="s">
        <v>180</v>
      </c>
      <c r="B74" s="6" t="b">
        <v>1</v>
      </c>
      <c r="C74" s="7" t="s">
        <v>21</v>
      </c>
      <c r="D74" s="7" t="s">
        <v>181</v>
      </c>
      <c r="E74" s="7" t="s">
        <v>182</v>
      </c>
      <c r="F74" s="6" t="b">
        <v>0</v>
      </c>
      <c r="G74" s="6" t="b">
        <v>0</v>
      </c>
      <c r="H74" s="6" t="b">
        <v>0</v>
      </c>
      <c r="I74" s="4"/>
      <c r="J74" s="4"/>
      <c r="K74" s="4"/>
      <c r="L74" s="4"/>
      <c r="M74" s="4"/>
      <c r="N74" s="4"/>
      <c r="O74" s="4"/>
      <c r="P74" s="4"/>
      <c r="Q74" s="4"/>
      <c r="R74" s="4"/>
      <c r="S74" s="4"/>
      <c r="T74" s="4"/>
      <c r="U74" s="4"/>
    </row>
    <row r="75" spans="1:21" ht="62.25" customHeight="1">
      <c r="A75" s="24" t="s">
        <v>183</v>
      </c>
      <c r="B75" s="11" t="b">
        <v>1</v>
      </c>
      <c r="C75" s="12" t="s">
        <v>21</v>
      </c>
      <c r="D75" s="12" t="s">
        <v>184</v>
      </c>
      <c r="E75" s="12" t="s">
        <v>185</v>
      </c>
      <c r="F75" s="16" t="b">
        <v>1</v>
      </c>
      <c r="G75" s="16" t="b">
        <v>1</v>
      </c>
      <c r="H75" s="16" t="b">
        <v>1</v>
      </c>
      <c r="I75" s="4"/>
      <c r="J75" s="4"/>
      <c r="K75" s="4"/>
      <c r="L75" s="4"/>
      <c r="M75" s="4"/>
      <c r="N75" s="4"/>
      <c r="O75" s="4"/>
      <c r="P75" s="4"/>
      <c r="Q75" s="4"/>
      <c r="R75" s="4"/>
      <c r="S75" s="4"/>
      <c r="T75" s="4"/>
      <c r="U75" s="4"/>
    </row>
    <row r="76" spans="1:21" ht="62.25" customHeight="1">
      <c r="A76" s="25" t="s">
        <v>186</v>
      </c>
      <c r="B76" s="6" t="b">
        <v>1</v>
      </c>
      <c r="C76" s="7" t="s">
        <v>21</v>
      </c>
      <c r="D76" s="7" t="s">
        <v>187</v>
      </c>
      <c r="E76" s="7" t="s">
        <v>188</v>
      </c>
      <c r="F76" s="16" t="b">
        <v>1</v>
      </c>
      <c r="G76" s="16" t="b">
        <v>1</v>
      </c>
      <c r="H76" s="16" t="b">
        <v>1</v>
      </c>
      <c r="I76" s="4"/>
      <c r="J76" s="4"/>
      <c r="K76" s="4"/>
      <c r="L76" s="4"/>
      <c r="M76" s="4"/>
      <c r="N76" s="4"/>
      <c r="O76" s="4"/>
      <c r="P76" s="4"/>
      <c r="Q76" s="4"/>
      <c r="R76" s="4"/>
      <c r="S76" s="4"/>
      <c r="T76" s="4"/>
      <c r="U76" s="4"/>
    </row>
    <row r="77" spans="1:21" ht="62.25" customHeight="1">
      <c r="A77" s="24" t="s">
        <v>189</v>
      </c>
      <c r="B77" s="11" t="b">
        <v>1</v>
      </c>
      <c r="C77" s="12" t="s">
        <v>21</v>
      </c>
      <c r="D77" s="12" t="s">
        <v>190</v>
      </c>
      <c r="E77" s="12"/>
      <c r="F77" s="11" t="b">
        <v>0</v>
      </c>
      <c r="G77" s="11" t="b">
        <v>0</v>
      </c>
      <c r="H77" s="11" t="b">
        <v>0</v>
      </c>
      <c r="I77" s="4"/>
      <c r="J77" s="4"/>
      <c r="K77" s="4"/>
      <c r="L77" s="4"/>
      <c r="M77" s="4"/>
      <c r="N77" s="4"/>
      <c r="O77" s="4"/>
      <c r="P77" s="4"/>
      <c r="Q77" s="4"/>
      <c r="R77" s="4"/>
      <c r="S77" s="4"/>
      <c r="T77" s="4"/>
      <c r="U77" s="4"/>
    </row>
    <row r="78" spans="1:21" ht="62.25" customHeight="1">
      <c r="A78" s="23" t="s">
        <v>191</v>
      </c>
      <c r="B78" s="6" t="b">
        <v>1</v>
      </c>
      <c r="C78" s="7" t="s">
        <v>21</v>
      </c>
      <c r="D78" s="7" t="s">
        <v>192</v>
      </c>
      <c r="E78" s="7" t="s">
        <v>193</v>
      </c>
      <c r="F78" s="20" t="b">
        <v>1</v>
      </c>
      <c r="G78" s="20" t="b">
        <v>0</v>
      </c>
      <c r="H78" s="20" t="b">
        <v>1</v>
      </c>
      <c r="I78" s="4"/>
      <c r="J78" s="4"/>
      <c r="K78" s="4"/>
      <c r="L78" s="4"/>
      <c r="M78" s="4"/>
      <c r="N78" s="4"/>
      <c r="O78" s="4"/>
      <c r="P78" s="4"/>
      <c r="Q78" s="4"/>
      <c r="R78" s="4"/>
      <c r="S78" s="4"/>
      <c r="T78" s="4"/>
      <c r="U78" s="4"/>
    </row>
    <row r="79" spans="1:21" ht="62.25" customHeight="1">
      <c r="A79" s="24" t="s">
        <v>194</v>
      </c>
      <c r="B79" s="11" t="b">
        <v>1</v>
      </c>
      <c r="C79" s="12" t="s">
        <v>21</v>
      </c>
      <c r="D79" s="12" t="s">
        <v>195</v>
      </c>
      <c r="E79" s="12" t="s">
        <v>196</v>
      </c>
      <c r="F79" s="20" t="b">
        <v>1</v>
      </c>
      <c r="G79" s="20" t="b">
        <v>0</v>
      </c>
      <c r="H79" s="20" t="b">
        <v>1</v>
      </c>
      <c r="I79" s="4"/>
      <c r="J79" s="4"/>
      <c r="K79" s="4"/>
      <c r="L79" s="4"/>
      <c r="M79" s="4"/>
      <c r="N79" s="4"/>
      <c r="O79" s="4"/>
      <c r="P79" s="4"/>
      <c r="Q79" s="4"/>
      <c r="R79" s="4"/>
      <c r="S79" s="4"/>
      <c r="T79" s="4"/>
      <c r="U79" s="4"/>
    </row>
    <row r="80" spans="1:21" ht="62.25" customHeight="1">
      <c r="A80" s="23" t="s">
        <v>197</v>
      </c>
      <c r="B80" s="6" t="b">
        <v>1</v>
      </c>
      <c r="C80" s="7" t="s">
        <v>21</v>
      </c>
      <c r="D80" s="7" t="s">
        <v>198</v>
      </c>
      <c r="E80" s="7"/>
      <c r="F80" s="6" t="b">
        <v>0</v>
      </c>
      <c r="G80" s="6" t="b">
        <v>0</v>
      </c>
      <c r="H80" s="6" t="b">
        <v>0</v>
      </c>
      <c r="I80" s="4"/>
      <c r="J80" s="4"/>
      <c r="K80" s="4"/>
      <c r="L80" s="4"/>
      <c r="M80" s="4"/>
      <c r="N80" s="4"/>
      <c r="O80" s="4"/>
      <c r="P80" s="4"/>
      <c r="Q80" s="4"/>
      <c r="R80" s="4"/>
      <c r="S80" s="4"/>
      <c r="T80" s="4"/>
      <c r="U80" s="4"/>
    </row>
    <row r="81" spans="1:21" ht="62.25" customHeight="1">
      <c r="A81" s="24" t="s">
        <v>199</v>
      </c>
      <c r="B81" s="11" t="b">
        <v>1</v>
      </c>
      <c r="C81" s="12" t="s">
        <v>21</v>
      </c>
      <c r="D81" s="12" t="s">
        <v>200</v>
      </c>
      <c r="E81" s="12"/>
      <c r="F81" s="11" t="b">
        <v>0</v>
      </c>
      <c r="G81" s="11" t="b">
        <v>0</v>
      </c>
      <c r="H81" s="11" t="b">
        <v>0</v>
      </c>
      <c r="I81" s="4"/>
      <c r="J81" s="4"/>
      <c r="K81" s="4"/>
      <c r="L81" s="4"/>
      <c r="M81" s="4"/>
      <c r="N81" s="4"/>
      <c r="O81" s="4"/>
      <c r="P81" s="4"/>
      <c r="Q81" s="4"/>
      <c r="R81" s="4"/>
      <c r="S81" s="4"/>
      <c r="T81" s="4"/>
      <c r="U81" s="4"/>
    </row>
    <row r="82" spans="1:21" ht="62.25" customHeight="1">
      <c r="A82" s="23" t="s">
        <v>201</v>
      </c>
      <c r="B82" s="6" t="b">
        <v>1</v>
      </c>
      <c r="C82" s="7" t="s">
        <v>21</v>
      </c>
      <c r="D82" s="7" t="s">
        <v>202</v>
      </c>
      <c r="E82" s="7" t="s">
        <v>203</v>
      </c>
      <c r="F82" s="20" t="b">
        <v>1</v>
      </c>
      <c r="G82" s="20" t="b">
        <v>0</v>
      </c>
      <c r="H82" s="20" t="b">
        <v>1</v>
      </c>
      <c r="I82" s="4"/>
      <c r="J82" s="4"/>
      <c r="K82" s="4"/>
      <c r="L82" s="4"/>
      <c r="M82" s="4"/>
      <c r="N82" s="4"/>
      <c r="O82" s="4"/>
      <c r="P82" s="4"/>
      <c r="Q82" s="4"/>
      <c r="R82" s="4"/>
      <c r="S82" s="4"/>
      <c r="T82" s="4"/>
      <c r="U82" s="4"/>
    </row>
    <row r="83" spans="1:21" ht="62.25" customHeight="1">
      <c r="A83" s="24" t="s">
        <v>204</v>
      </c>
      <c r="B83" s="11" t="b">
        <v>1</v>
      </c>
      <c r="C83" s="12" t="s">
        <v>21</v>
      </c>
      <c r="D83" s="12" t="s">
        <v>205</v>
      </c>
      <c r="E83" s="12" t="s">
        <v>206</v>
      </c>
      <c r="F83" s="20" t="b">
        <v>1</v>
      </c>
      <c r="G83" s="20" t="b">
        <v>0</v>
      </c>
      <c r="H83" s="20" t="b">
        <v>1</v>
      </c>
      <c r="I83" s="4"/>
      <c r="J83" s="4"/>
      <c r="K83" s="4"/>
      <c r="L83" s="4"/>
      <c r="M83" s="4"/>
      <c r="N83" s="4"/>
      <c r="O83" s="4"/>
      <c r="P83" s="4"/>
      <c r="Q83" s="4"/>
      <c r="R83" s="4"/>
      <c r="S83" s="4"/>
      <c r="T83" s="4"/>
      <c r="U83" s="4"/>
    </row>
    <row r="84" spans="1:21" ht="62.25" customHeight="1">
      <c r="A84" s="23" t="s">
        <v>207</v>
      </c>
      <c r="B84" s="6" t="b">
        <v>1</v>
      </c>
      <c r="C84" s="7" t="s">
        <v>21</v>
      </c>
      <c r="D84" s="7" t="s">
        <v>208</v>
      </c>
      <c r="E84" s="7"/>
      <c r="F84" s="6" t="b">
        <v>0</v>
      </c>
      <c r="G84" s="6" t="b">
        <v>0</v>
      </c>
      <c r="H84" s="6" t="b">
        <v>0</v>
      </c>
      <c r="I84" s="4"/>
      <c r="J84" s="4"/>
      <c r="K84" s="4"/>
      <c r="L84" s="4"/>
      <c r="M84" s="4"/>
      <c r="N84" s="4"/>
      <c r="O84" s="4"/>
      <c r="P84" s="4"/>
      <c r="Q84" s="4"/>
      <c r="R84" s="4"/>
      <c r="S84" s="4"/>
      <c r="T84" s="4"/>
      <c r="U84" s="4"/>
    </row>
    <row r="85" spans="1:21" ht="62.25" customHeight="1">
      <c r="A85" s="24" t="s">
        <v>209</v>
      </c>
      <c r="B85" s="11" t="b">
        <v>1</v>
      </c>
      <c r="C85" s="12" t="s">
        <v>21</v>
      </c>
      <c r="D85" s="12" t="s">
        <v>210</v>
      </c>
      <c r="E85" s="12"/>
      <c r="F85" s="11" t="b">
        <v>0</v>
      </c>
      <c r="G85" s="11" t="b">
        <v>0</v>
      </c>
      <c r="H85" s="11" t="b">
        <v>0</v>
      </c>
      <c r="I85" s="4"/>
      <c r="J85" s="4"/>
      <c r="K85" s="4"/>
      <c r="L85" s="4"/>
      <c r="M85" s="4"/>
      <c r="N85" s="4"/>
      <c r="O85" s="4"/>
      <c r="P85" s="4"/>
      <c r="Q85" s="4"/>
      <c r="R85" s="4"/>
      <c r="S85" s="4"/>
      <c r="T85" s="4"/>
      <c r="U85" s="4"/>
    </row>
    <row r="86" spans="1:21" ht="62.25" customHeight="1">
      <c r="A86" s="23" t="s">
        <v>211</v>
      </c>
      <c r="B86" s="6" t="b">
        <v>1</v>
      </c>
      <c r="C86" s="7" t="s">
        <v>164</v>
      </c>
      <c r="D86" s="7" t="s">
        <v>212</v>
      </c>
      <c r="E86" s="7"/>
      <c r="F86" s="6" t="b">
        <v>0</v>
      </c>
      <c r="G86" s="6" t="b">
        <v>0</v>
      </c>
      <c r="H86" s="6" t="b">
        <v>0</v>
      </c>
      <c r="I86" s="4"/>
      <c r="J86" s="4"/>
      <c r="K86" s="4"/>
      <c r="L86" s="4"/>
      <c r="M86" s="4"/>
      <c r="N86" s="4"/>
      <c r="O86" s="4"/>
      <c r="P86" s="4"/>
      <c r="Q86" s="4"/>
      <c r="R86" s="4"/>
      <c r="S86" s="4"/>
      <c r="T86" s="4"/>
      <c r="U86" s="4"/>
    </row>
    <row r="87" spans="1:21" ht="62.25" customHeight="1">
      <c r="A87" s="24" t="s">
        <v>213</v>
      </c>
      <c r="B87" s="11" t="b">
        <v>1</v>
      </c>
      <c r="C87" s="12" t="s">
        <v>9</v>
      </c>
      <c r="D87" s="12" t="s">
        <v>214</v>
      </c>
      <c r="E87" s="12"/>
      <c r="F87" s="11" t="b">
        <v>0</v>
      </c>
      <c r="G87" s="11" t="b">
        <v>0</v>
      </c>
      <c r="H87" s="11" t="b">
        <v>0</v>
      </c>
      <c r="I87" s="4"/>
      <c r="J87" s="4"/>
      <c r="K87" s="4"/>
      <c r="L87" s="4"/>
      <c r="M87" s="4"/>
      <c r="N87" s="4"/>
      <c r="O87" s="4"/>
      <c r="P87" s="4"/>
      <c r="Q87" s="4"/>
      <c r="R87" s="4"/>
      <c r="S87" s="4"/>
      <c r="T87" s="4"/>
      <c r="U87" s="4"/>
    </row>
    <row r="88" spans="1:21" ht="62.25" customHeight="1">
      <c r="A88" s="23" t="s">
        <v>215</v>
      </c>
      <c r="B88" s="6" t="b">
        <v>1</v>
      </c>
      <c r="C88" s="7" t="s">
        <v>9</v>
      </c>
      <c r="D88" s="7" t="s">
        <v>216</v>
      </c>
      <c r="E88" s="7"/>
      <c r="F88" s="6" t="b">
        <v>0</v>
      </c>
      <c r="G88" s="6" t="b">
        <v>0</v>
      </c>
      <c r="H88" s="6" t="b">
        <v>0</v>
      </c>
      <c r="I88" s="4"/>
      <c r="J88" s="4"/>
      <c r="K88" s="4"/>
      <c r="L88" s="4"/>
      <c r="M88" s="4"/>
      <c r="N88" s="4"/>
      <c r="O88" s="4"/>
      <c r="P88" s="4"/>
      <c r="Q88" s="4"/>
      <c r="R88" s="4"/>
      <c r="S88" s="4"/>
      <c r="T88" s="4"/>
      <c r="U88" s="4"/>
    </row>
    <row r="89" spans="1:21" ht="62.25" customHeight="1">
      <c r="A89" s="24" t="s">
        <v>217</v>
      </c>
      <c r="B89" s="11" t="b">
        <v>1</v>
      </c>
      <c r="C89" s="12" t="s">
        <v>9</v>
      </c>
      <c r="D89" s="12" t="s">
        <v>218</v>
      </c>
      <c r="E89" s="12" t="s">
        <v>219</v>
      </c>
      <c r="F89" s="8" t="b">
        <v>1</v>
      </c>
      <c r="G89" s="8" t="b">
        <v>0</v>
      </c>
      <c r="H89" s="8" t="b">
        <v>0</v>
      </c>
      <c r="I89" s="4"/>
      <c r="J89" s="4"/>
      <c r="K89" s="4"/>
      <c r="L89" s="4"/>
      <c r="M89" s="4"/>
      <c r="N89" s="4"/>
      <c r="O89" s="4"/>
      <c r="P89" s="4"/>
      <c r="Q89" s="4"/>
      <c r="R89" s="4"/>
      <c r="S89" s="4"/>
      <c r="T89" s="4"/>
      <c r="U89" s="4"/>
    </row>
    <row r="90" spans="1:21" ht="62.25" customHeight="1">
      <c r="A90" s="23" t="s">
        <v>220</v>
      </c>
      <c r="B90" s="6" t="b">
        <v>1</v>
      </c>
      <c r="C90" s="7" t="s">
        <v>9</v>
      </c>
      <c r="D90" s="7" t="s">
        <v>221</v>
      </c>
      <c r="E90" s="7"/>
      <c r="F90" s="6" t="b">
        <v>0</v>
      </c>
      <c r="G90" s="6" t="b">
        <v>0</v>
      </c>
      <c r="H90" s="6" t="b">
        <v>0</v>
      </c>
      <c r="I90" s="4"/>
      <c r="J90" s="4"/>
      <c r="K90" s="4"/>
      <c r="L90" s="4"/>
      <c r="M90" s="4"/>
      <c r="N90" s="4"/>
      <c r="O90" s="4"/>
      <c r="P90" s="4"/>
      <c r="Q90" s="4"/>
      <c r="R90" s="4"/>
      <c r="S90" s="4"/>
      <c r="T90" s="4"/>
      <c r="U90" s="4"/>
    </row>
    <row r="91" spans="1:21" ht="62.25" customHeight="1">
      <c r="A91" s="24" t="s">
        <v>222</v>
      </c>
      <c r="B91" s="11" t="b">
        <v>0</v>
      </c>
      <c r="C91" s="12" t="s">
        <v>41</v>
      </c>
      <c r="D91" s="12" t="s">
        <v>223</v>
      </c>
      <c r="E91" s="12" t="s">
        <v>224</v>
      </c>
      <c r="F91" s="16" t="b">
        <v>1</v>
      </c>
      <c r="G91" s="16" t="b">
        <v>1</v>
      </c>
      <c r="H91" s="16" t="b">
        <v>1</v>
      </c>
      <c r="I91" s="4"/>
      <c r="J91" s="4"/>
      <c r="K91" s="4"/>
      <c r="L91" s="4"/>
      <c r="M91" s="4"/>
      <c r="N91" s="4"/>
      <c r="O91" s="4"/>
      <c r="P91" s="4"/>
      <c r="Q91" s="4"/>
      <c r="R91" s="4"/>
      <c r="S91" s="4"/>
      <c r="T91" s="4"/>
      <c r="U91" s="4"/>
    </row>
    <row r="92" spans="1:21" ht="62.25" customHeight="1">
      <c r="A92" s="23" t="s">
        <v>225</v>
      </c>
      <c r="B92" s="6" t="b">
        <v>1</v>
      </c>
      <c r="C92" s="7" t="s">
        <v>63</v>
      </c>
      <c r="D92" s="7" t="s">
        <v>223</v>
      </c>
      <c r="E92" s="7" t="s">
        <v>226</v>
      </c>
      <c r="F92" s="16" t="b">
        <v>1</v>
      </c>
      <c r="G92" s="16" t="b">
        <v>1</v>
      </c>
      <c r="H92" s="16" t="b">
        <v>1</v>
      </c>
      <c r="I92" s="4"/>
      <c r="J92" s="4"/>
      <c r="K92" s="4"/>
      <c r="L92" s="4"/>
      <c r="M92" s="4"/>
      <c r="N92" s="4"/>
      <c r="O92" s="4"/>
      <c r="P92" s="4"/>
      <c r="Q92" s="4"/>
      <c r="R92" s="4"/>
      <c r="S92" s="4"/>
      <c r="T92" s="4"/>
      <c r="U92" s="4"/>
    </row>
    <row r="93" spans="1:21" ht="62.25" customHeight="1">
      <c r="A93" s="24" t="s">
        <v>227</v>
      </c>
      <c r="B93" s="11" t="b">
        <v>1</v>
      </c>
      <c r="C93" s="12" t="s">
        <v>44</v>
      </c>
      <c r="D93" s="12" t="s">
        <v>223</v>
      </c>
      <c r="E93" s="12" t="s">
        <v>228</v>
      </c>
      <c r="F93" s="8" t="b">
        <v>1</v>
      </c>
      <c r="G93" s="8" t="b">
        <v>0</v>
      </c>
      <c r="H93" s="8" t="b">
        <v>0</v>
      </c>
      <c r="I93" s="4"/>
      <c r="J93" s="4"/>
      <c r="K93" s="4"/>
      <c r="L93" s="4"/>
      <c r="M93" s="4"/>
      <c r="N93" s="4"/>
      <c r="O93" s="4"/>
      <c r="P93" s="4"/>
      <c r="Q93" s="4"/>
      <c r="R93" s="4"/>
      <c r="S93" s="4"/>
      <c r="T93" s="4"/>
      <c r="U93" s="4"/>
    </row>
    <row r="94" spans="1:21" ht="62.25" customHeight="1">
      <c r="A94" s="23" t="s">
        <v>229</v>
      </c>
      <c r="B94" s="6" t="b">
        <v>1</v>
      </c>
      <c r="C94" s="7" t="s">
        <v>44</v>
      </c>
      <c r="D94" s="7" t="s">
        <v>223</v>
      </c>
      <c r="E94" s="7" t="s">
        <v>230</v>
      </c>
      <c r="F94" s="8" t="b">
        <v>1</v>
      </c>
      <c r="G94" s="8" t="b">
        <v>0</v>
      </c>
      <c r="H94" s="8" t="b">
        <v>0</v>
      </c>
      <c r="I94" s="4"/>
      <c r="J94" s="4"/>
      <c r="K94" s="4"/>
      <c r="L94" s="4"/>
      <c r="M94" s="4"/>
      <c r="N94" s="4"/>
      <c r="O94" s="4"/>
      <c r="P94" s="4"/>
      <c r="Q94" s="4"/>
      <c r="R94" s="4"/>
      <c r="S94" s="4"/>
      <c r="T94" s="4"/>
      <c r="U94" s="4"/>
    </row>
    <row r="95" spans="1:21" ht="62.25" customHeight="1">
      <c r="A95" s="24" t="s">
        <v>231</v>
      </c>
      <c r="B95" s="11" t="b">
        <v>0</v>
      </c>
      <c r="C95" s="12" t="s">
        <v>44</v>
      </c>
      <c r="D95" s="12" t="s">
        <v>232</v>
      </c>
      <c r="E95" s="12" t="s">
        <v>233</v>
      </c>
      <c r="F95" s="16" t="b">
        <v>1</v>
      </c>
      <c r="G95" s="16" t="b">
        <v>1</v>
      </c>
      <c r="H95" s="16" t="b">
        <v>1</v>
      </c>
      <c r="I95" s="4"/>
      <c r="J95" s="4"/>
      <c r="K95" s="4"/>
      <c r="L95" s="4"/>
      <c r="M95" s="4"/>
      <c r="N95" s="4"/>
      <c r="O95" s="4"/>
      <c r="P95" s="4"/>
      <c r="Q95" s="4"/>
      <c r="R95" s="4"/>
      <c r="S95" s="4"/>
      <c r="T95" s="4"/>
      <c r="U95" s="4"/>
    </row>
    <row r="96" spans="1:21" ht="62.25" customHeight="1">
      <c r="A96" s="23" t="s">
        <v>234</v>
      </c>
      <c r="B96" s="6" t="b">
        <v>0</v>
      </c>
      <c r="C96" s="7" t="s">
        <v>44</v>
      </c>
      <c r="D96" s="7" t="s">
        <v>232</v>
      </c>
      <c r="E96" s="7" t="s">
        <v>235</v>
      </c>
      <c r="F96" s="16" t="b">
        <v>1</v>
      </c>
      <c r="G96" s="16" t="b">
        <v>1</v>
      </c>
      <c r="H96" s="16" t="b">
        <v>1</v>
      </c>
      <c r="I96" s="4"/>
      <c r="J96" s="4"/>
      <c r="K96" s="4"/>
      <c r="L96" s="4"/>
      <c r="M96" s="4"/>
      <c r="N96" s="4"/>
      <c r="O96" s="4"/>
      <c r="P96" s="4"/>
      <c r="Q96" s="4"/>
      <c r="R96" s="4"/>
      <c r="S96" s="4"/>
      <c r="T96" s="4"/>
      <c r="U96" s="4"/>
    </row>
    <row r="97" spans="1:21" ht="62.25" customHeight="1">
      <c r="A97" s="24" t="s">
        <v>236</v>
      </c>
      <c r="B97" s="11" t="b">
        <v>0</v>
      </c>
      <c r="C97" s="12" t="s">
        <v>44</v>
      </c>
      <c r="D97" s="12" t="s">
        <v>232</v>
      </c>
      <c r="E97" s="12" t="s">
        <v>237</v>
      </c>
      <c r="F97" s="16" t="b">
        <v>1</v>
      </c>
      <c r="G97" s="16" t="b">
        <v>1</v>
      </c>
      <c r="H97" s="16" t="b">
        <v>1</v>
      </c>
      <c r="I97" s="4"/>
      <c r="J97" s="4"/>
      <c r="K97" s="4"/>
      <c r="L97" s="4"/>
      <c r="M97" s="4"/>
      <c r="N97" s="4"/>
      <c r="O97" s="4"/>
      <c r="P97" s="4"/>
      <c r="Q97" s="4"/>
      <c r="R97" s="4"/>
      <c r="S97" s="4"/>
      <c r="T97" s="4"/>
      <c r="U97" s="4"/>
    </row>
    <row r="98" spans="1:21" ht="62.25" customHeight="1">
      <c r="A98" s="23" t="s">
        <v>238</v>
      </c>
      <c r="B98" s="6" t="b">
        <v>0</v>
      </c>
      <c r="C98" s="7" t="s">
        <v>44</v>
      </c>
      <c r="D98" s="7" t="s">
        <v>232</v>
      </c>
      <c r="E98" s="7" t="s">
        <v>239</v>
      </c>
      <c r="F98" s="20" t="b">
        <v>1</v>
      </c>
      <c r="G98" s="20" t="b">
        <v>0</v>
      </c>
      <c r="H98" s="20" t="b">
        <v>1</v>
      </c>
      <c r="I98" s="4"/>
      <c r="J98" s="4"/>
      <c r="K98" s="4"/>
      <c r="L98" s="4"/>
      <c r="M98" s="4"/>
      <c r="N98" s="4"/>
      <c r="O98" s="4"/>
      <c r="P98" s="4"/>
      <c r="Q98" s="4"/>
      <c r="R98" s="4"/>
      <c r="S98" s="4"/>
      <c r="T98" s="4"/>
      <c r="U98" s="4"/>
    </row>
    <row r="99" spans="1:21" ht="62.25" customHeight="1">
      <c r="A99" s="24" t="s">
        <v>240</v>
      </c>
      <c r="B99" s="11" t="b">
        <v>1</v>
      </c>
      <c r="C99" s="12" t="s">
        <v>44</v>
      </c>
      <c r="D99" s="12" t="s">
        <v>232</v>
      </c>
      <c r="E99" s="12" t="s">
        <v>241</v>
      </c>
      <c r="F99" s="16" t="b">
        <v>1</v>
      </c>
      <c r="G99" s="16" t="b">
        <v>1</v>
      </c>
      <c r="H99" s="16" t="b">
        <v>1</v>
      </c>
      <c r="I99" s="4"/>
      <c r="J99" s="4"/>
      <c r="K99" s="4"/>
      <c r="L99" s="4"/>
      <c r="M99" s="4"/>
      <c r="N99" s="4"/>
      <c r="O99" s="4"/>
      <c r="P99" s="4"/>
      <c r="Q99" s="4"/>
      <c r="R99" s="4"/>
      <c r="S99" s="4"/>
      <c r="T99" s="4"/>
      <c r="U99" s="4"/>
    </row>
    <row r="100" spans="1:21" ht="62.25" customHeight="1">
      <c r="A100" s="23" t="s">
        <v>242</v>
      </c>
      <c r="B100" s="6" t="b">
        <v>0</v>
      </c>
      <c r="C100" s="7" t="s">
        <v>44</v>
      </c>
      <c r="D100" s="7" t="s">
        <v>232</v>
      </c>
      <c r="E100" s="7" t="s">
        <v>243</v>
      </c>
      <c r="F100" s="20" t="b">
        <v>1</v>
      </c>
      <c r="G100" s="20" t="b">
        <v>0</v>
      </c>
      <c r="H100" s="20" t="b">
        <v>1</v>
      </c>
      <c r="I100" s="4"/>
      <c r="J100" s="4"/>
      <c r="K100" s="4"/>
      <c r="L100" s="4"/>
      <c r="M100" s="4"/>
      <c r="N100" s="4"/>
      <c r="O100" s="4"/>
      <c r="P100" s="4"/>
      <c r="Q100" s="4"/>
      <c r="R100" s="4"/>
      <c r="S100" s="4"/>
      <c r="T100" s="4"/>
      <c r="U100" s="4"/>
    </row>
    <row r="101" spans="1:21" ht="62.25" customHeight="1">
      <c r="A101" s="24" t="s">
        <v>244</v>
      </c>
      <c r="B101" s="11" t="b">
        <v>0</v>
      </c>
      <c r="C101" s="12" t="s">
        <v>9</v>
      </c>
      <c r="D101" s="12" t="s">
        <v>232</v>
      </c>
      <c r="E101" s="12" t="s">
        <v>245</v>
      </c>
      <c r="F101" s="20" t="b">
        <v>1</v>
      </c>
      <c r="G101" s="20" t="b">
        <v>1</v>
      </c>
      <c r="H101" s="20" t="b">
        <v>0</v>
      </c>
      <c r="I101" s="4"/>
      <c r="J101" s="4"/>
      <c r="K101" s="4"/>
      <c r="L101" s="4"/>
      <c r="M101" s="4"/>
      <c r="N101" s="4"/>
      <c r="O101" s="4"/>
      <c r="P101" s="4"/>
      <c r="Q101" s="4"/>
      <c r="R101" s="4"/>
      <c r="S101" s="4"/>
      <c r="T101" s="4"/>
      <c r="U101" s="4"/>
    </row>
    <row r="102" spans="1:21" ht="62.25" customHeight="1">
      <c r="A102" s="23" t="s">
        <v>246</v>
      </c>
      <c r="B102" s="6" t="b">
        <v>0</v>
      </c>
      <c r="C102" s="7" t="s">
        <v>9</v>
      </c>
      <c r="D102" s="7" t="s">
        <v>232</v>
      </c>
      <c r="E102" s="7" t="s">
        <v>247</v>
      </c>
      <c r="F102" s="16" t="b">
        <v>1</v>
      </c>
      <c r="G102" s="16" t="b">
        <v>1</v>
      </c>
      <c r="H102" s="16" t="b">
        <v>1</v>
      </c>
      <c r="I102" s="4"/>
      <c r="J102" s="4"/>
      <c r="K102" s="4"/>
      <c r="L102" s="4"/>
      <c r="M102" s="4"/>
      <c r="N102" s="4"/>
      <c r="O102" s="4"/>
      <c r="P102" s="4"/>
      <c r="Q102" s="4"/>
      <c r="R102" s="4"/>
      <c r="S102" s="4"/>
      <c r="T102" s="4"/>
      <c r="U102" s="4"/>
    </row>
    <row r="103" spans="1:21" ht="62.25" customHeight="1">
      <c r="A103" s="24" t="s">
        <v>248</v>
      </c>
      <c r="B103" s="11" t="b">
        <v>0</v>
      </c>
      <c r="C103" s="12" t="s">
        <v>28</v>
      </c>
      <c r="D103" s="12" t="s">
        <v>232</v>
      </c>
      <c r="E103" s="12" t="s">
        <v>249</v>
      </c>
      <c r="F103" s="20" t="b">
        <v>1</v>
      </c>
      <c r="G103" s="20" t="b">
        <v>0</v>
      </c>
      <c r="H103" s="20" t="b">
        <v>1</v>
      </c>
      <c r="I103" s="4"/>
      <c r="J103" s="4"/>
      <c r="K103" s="4"/>
      <c r="L103" s="4"/>
      <c r="M103" s="4"/>
      <c r="N103" s="4"/>
      <c r="O103" s="4"/>
      <c r="P103" s="4"/>
      <c r="Q103" s="4"/>
      <c r="R103" s="4"/>
      <c r="S103" s="4"/>
      <c r="T103" s="4"/>
      <c r="U103" s="4"/>
    </row>
    <row r="104" spans="1:21" ht="62.25" customHeight="1">
      <c r="A104" s="23" t="s">
        <v>250</v>
      </c>
      <c r="B104" s="6" t="b">
        <v>0</v>
      </c>
      <c r="C104" s="7" t="s">
        <v>63</v>
      </c>
      <c r="D104" s="7" t="s">
        <v>232</v>
      </c>
      <c r="E104" s="7" t="s">
        <v>251</v>
      </c>
      <c r="F104" s="20" t="b">
        <v>1</v>
      </c>
      <c r="G104" s="20" t="b">
        <v>1</v>
      </c>
      <c r="H104" s="20" t="b">
        <v>0</v>
      </c>
      <c r="I104" s="4"/>
      <c r="J104" s="4"/>
      <c r="K104" s="4"/>
      <c r="L104" s="4"/>
      <c r="M104" s="4"/>
      <c r="N104" s="4"/>
      <c r="O104" s="4"/>
      <c r="P104" s="4"/>
      <c r="Q104" s="4"/>
      <c r="R104" s="4"/>
      <c r="S104" s="4"/>
      <c r="T104" s="4"/>
      <c r="U104" s="4"/>
    </row>
    <row r="105" spans="1:21" ht="62.25" customHeight="1">
      <c r="A105" s="24" t="s">
        <v>252</v>
      </c>
      <c r="B105" s="11" t="b">
        <v>0</v>
      </c>
      <c r="C105" s="12" t="s">
        <v>63</v>
      </c>
      <c r="D105" s="12" t="s">
        <v>232</v>
      </c>
      <c r="E105" s="12" t="s">
        <v>253</v>
      </c>
      <c r="F105" s="20" t="b">
        <v>1</v>
      </c>
      <c r="G105" s="20" t="b">
        <v>1</v>
      </c>
      <c r="H105" s="20" t="b">
        <v>0</v>
      </c>
      <c r="I105" s="4"/>
      <c r="J105" s="4"/>
      <c r="K105" s="4"/>
      <c r="L105" s="4"/>
      <c r="M105" s="4"/>
      <c r="N105" s="4"/>
      <c r="O105" s="4"/>
      <c r="P105" s="4"/>
      <c r="Q105" s="4"/>
      <c r="R105" s="4"/>
      <c r="S105" s="4"/>
      <c r="T105" s="4"/>
      <c r="U105" s="4"/>
    </row>
    <row r="106" spans="1:21" ht="62.25" customHeight="1">
      <c r="A106" s="23" t="s">
        <v>254</v>
      </c>
      <c r="B106" s="6" t="b">
        <v>1</v>
      </c>
      <c r="C106" s="7" t="s">
        <v>44</v>
      </c>
      <c r="D106" s="7" t="s">
        <v>232</v>
      </c>
      <c r="E106" s="7"/>
      <c r="F106" s="16" t="b">
        <v>1</v>
      </c>
      <c r="G106" s="16" t="b">
        <v>1</v>
      </c>
      <c r="H106" s="16" t="b">
        <v>1</v>
      </c>
      <c r="I106" s="4"/>
      <c r="J106" s="4"/>
      <c r="K106" s="4"/>
      <c r="L106" s="4"/>
      <c r="M106" s="4"/>
      <c r="N106" s="4"/>
      <c r="O106" s="4"/>
      <c r="P106" s="4"/>
      <c r="Q106" s="4"/>
      <c r="R106" s="4"/>
      <c r="S106" s="4"/>
      <c r="T106" s="4"/>
      <c r="U106" s="4"/>
    </row>
    <row r="107" spans="1:21" ht="62.25" customHeight="1">
      <c r="A107" s="24" t="s">
        <v>255</v>
      </c>
      <c r="B107" s="11" t="b">
        <v>0</v>
      </c>
      <c r="C107" s="12" t="s">
        <v>44</v>
      </c>
      <c r="D107" s="12" t="s">
        <v>256</v>
      </c>
      <c r="E107" s="12" t="s">
        <v>257</v>
      </c>
      <c r="F107" s="16" t="b">
        <v>1</v>
      </c>
      <c r="G107" s="16" t="b">
        <v>1</v>
      </c>
      <c r="H107" s="16" t="b">
        <v>1</v>
      </c>
      <c r="I107" s="4"/>
      <c r="J107" s="4"/>
      <c r="K107" s="4"/>
      <c r="L107" s="4"/>
      <c r="M107" s="4"/>
      <c r="N107" s="4"/>
      <c r="O107" s="4"/>
      <c r="P107" s="4"/>
      <c r="Q107" s="4"/>
      <c r="R107" s="4"/>
      <c r="S107" s="4"/>
      <c r="T107" s="4"/>
      <c r="U107" s="4"/>
    </row>
    <row r="108" spans="1:21" ht="62.25" customHeight="1">
      <c r="A108" s="23" t="s">
        <v>258</v>
      </c>
      <c r="B108" s="6" t="b">
        <v>0</v>
      </c>
      <c r="C108" s="7" t="s">
        <v>28</v>
      </c>
      <c r="D108" s="7" t="s">
        <v>256</v>
      </c>
      <c r="E108" s="7" t="s">
        <v>259</v>
      </c>
      <c r="F108" s="16" t="b">
        <v>1</v>
      </c>
      <c r="G108" s="16" t="b">
        <v>1</v>
      </c>
      <c r="H108" s="16" t="b">
        <v>1</v>
      </c>
      <c r="I108" s="4"/>
      <c r="J108" s="4"/>
      <c r="K108" s="4"/>
      <c r="L108" s="4"/>
      <c r="M108" s="4"/>
      <c r="N108" s="4"/>
      <c r="O108" s="4"/>
      <c r="P108" s="4"/>
      <c r="Q108" s="4"/>
      <c r="R108" s="4"/>
      <c r="S108" s="4"/>
      <c r="T108" s="4"/>
      <c r="U108" s="4"/>
    </row>
    <row r="109" spans="1:21" ht="62.25" customHeight="1">
      <c r="A109" s="24" t="s">
        <v>260</v>
      </c>
      <c r="B109" s="11" t="b">
        <v>0</v>
      </c>
      <c r="C109" s="12" t="s">
        <v>261</v>
      </c>
      <c r="D109" s="12" t="s">
        <v>256</v>
      </c>
      <c r="E109" s="12" t="s">
        <v>262</v>
      </c>
      <c r="F109" s="20" t="b">
        <v>1</v>
      </c>
      <c r="G109" s="20" t="b">
        <v>0</v>
      </c>
      <c r="H109" s="20" t="b">
        <v>1</v>
      </c>
      <c r="I109" s="4"/>
      <c r="J109" s="4"/>
      <c r="K109" s="4"/>
      <c r="L109" s="4"/>
      <c r="M109" s="4"/>
      <c r="N109" s="4"/>
      <c r="O109" s="4"/>
      <c r="P109" s="4"/>
      <c r="Q109" s="4"/>
      <c r="R109" s="4"/>
      <c r="S109" s="4"/>
      <c r="T109" s="4"/>
      <c r="U109" s="4"/>
    </row>
    <row r="110" spans="1:21" ht="62.25" customHeight="1">
      <c r="A110" s="23" t="s">
        <v>263</v>
      </c>
      <c r="B110" s="6" t="b">
        <v>0</v>
      </c>
      <c r="C110" s="7" t="s">
        <v>261</v>
      </c>
      <c r="D110" s="7" t="s">
        <v>256</v>
      </c>
      <c r="E110" s="7" t="s">
        <v>264</v>
      </c>
      <c r="F110" s="16" t="b">
        <v>1</v>
      </c>
      <c r="G110" s="16" t="b">
        <v>1</v>
      </c>
      <c r="H110" s="16" t="b">
        <v>1</v>
      </c>
      <c r="I110" s="4"/>
      <c r="J110" s="4"/>
      <c r="K110" s="4"/>
      <c r="L110" s="4"/>
      <c r="M110" s="4"/>
      <c r="N110" s="4"/>
      <c r="O110" s="4"/>
      <c r="P110" s="4"/>
      <c r="Q110" s="4"/>
      <c r="R110" s="4"/>
      <c r="S110" s="4"/>
      <c r="T110" s="4"/>
      <c r="U110" s="4"/>
    </row>
    <row r="111" spans="1:21" ht="62.25" customHeight="1">
      <c r="A111" s="24" t="s">
        <v>265</v>
      </c>
      <c r="B111" s="11" t="b">
        <v>0</v>
      </c>
      <c r="C111" s="12" t="s">
        <v>9</v>
      </c>
      <c r="D111" s="12" t="s">
        <v>256</v>
      </c>
      <c r="E111" s="12" t="s">
        <v>266</v>
      </c>
      <c r="F111" s="16" t="b">
        <v>1</v>
      </c>
      <c r="G111" s="16" t="b">
        <v>1</v>
      </c>
      <c r="H111" s="16" t="b">
        <v>1</v>
      </c>
      <c r="I111" s="4"/>
      <c r="J111" s="4"/>
      <c r="K111" s="4"/>
      <c r="L111" s="4"/>
      <c r="M111" s="4"/>
      <c r="N111" s="4"/>
      <c r="O111" s="4"/>
      <c r="P111" s="4"/>
      <c r="Q111" s="4"/>
      <c r="R111" s="4"/>
      <c r="S111" s="4"/>
      <c r="T111" s="4"/>
      <c r="U111" s="4"/>
    </row>
    <row r="112" spans="1:21" ht="62.25" customHeight="1">
      <c r="A112" s="23" t="s">
        <v>267</v>
      </c>
      <c r="B112" s="6" t="b">
        <v>0</v>
      </c>
      <c r="C112" s="7" t="s">
        <v>44</v>
      </c>
      <c r="D112" s="7" t="s">
        <v>268</v>
      </c>
      <c r="E112" s="7"/>
      <c r="F112" s="16" t="b">
        <v>1</v>
      </c>
      <c r="G112" s="16" t="b">
        <v>1</v>
      </c>
      <c r="H112" s="16" t="b">
        <v>1</v>
      </c>
      <c r="I112" s="4"/>
      <c r="J112" s="4"/>
      <c r="K112" s="4"/>
      <c r="L112" s="4"/>
      <c r="M112" s="4"/>
      <c r="N112" s="4"/>
      <c r="O112" s="4"/>
      <c r="P112" s="4"/>
      <c r="Q112" s="4"/>
      <c r="R112" s="4"/>
      <c r="S112" s="4"/>
      <c r="T112" s="4"/>
      <c r="U112" s="4"/>
    </row>
    <row r="113" spans="1:21" ht="62.25" customHeight="1">
      <c r="A113" s="24" t="s">
        <v>269</v>
      </c>
      <c r="B113" s="11" t="b">
        <v>0</v>
      </c>
      <c r="C113" s="12" t="s">
        <v>44</v>
      </c>
      <c r="D113" s="12" t="s">
        <v>268</v>
      </c>
      <c r="E113" s="12"/>
      <c r="F113" s="20" t="b">
        <v>1</v>
      </c>
      <c r="G113" s="20" t="b">
        <v>1</v>
      </c>
      <c r="H113" s="20" t="b">
        <v>0</v>
      </c>
      <c r="I113" s="4"/>
      <c r="J113" s="4"/>
      <c r="K113" s="4"/>
      <c r="L113" s="4"/>
      <c r="M113" s="4"/>
      <c r="N113" s="4"/>
      <c r="O113" s="4"/>
      <c r="P113" s="4"/>
      <c r="Q113" s="4"/>
      <c r="R113" s="4"/>
      <c r="S113" s="4"/>
      <c r="T113" s="4"/>
      <c r="U113" s="4"/>
    </row>
    <row r="114" spans="1:21" ht="62.25" customHeight="1">
      <c r="A114" s="23" t="s">
        <v>270</v>
      </c>
      <c r="B114" s="6" t="b">
        <v>0</v>
      </c>
      <c r="C114" s="7" t="s">
        <v>44</v>
      </c>
      <c r="D114" s="7" t="s">
        <v>268</v>
      </c>
      <c r="E114" s="7"/>
      <c r="F114" s="20" t="b">
        <v>1</v>
      </c>
      <c r="G114" s="20" t="b">
        <v>1</v>
      </c>
      <c r="H114" s="20" t="b">
        <v>0</v>
      </c>
      <c r="I114" s="4"/>
      <c r="J114" s="4"/>
      <c r="K114" s="4"/>
      <c r="L114" s="4"/>
      <c r="M114" s="4"/>
      <c r="N114" s="4"/>
      <c r="O114" s="4"/>
      <c r="P114" s="4"/>
      <c r="Q114" s="4"/>
      <c r="R114" s="4"/>
      <c r="S114" s="4"/>
      <c r="T114" s="4"/>
      <c r="U114" s="4"/>
    </row>
    <row r="115" spans="1:21" ht="62.25" customHeight="1">
      <c r="A115" s="24" t="s">
        <v>271</v>
      </c>
      <c r="B115" s="11" t="b">
        <v>0</v>
      </c>
      <c r="C115" s="12" t="s">
        <v>44</v>
      </c>
      <c r="D115" s="12" t="s">
        <v>268</v>
      </c>
      <c r="E115" s="12" t="s">
        <v>272</v>
      </c>
      <c r="F115" s="16" t="b">
        <v>1</v>
      </c>
      <c r="G115" s="16" t="b">
        <v>1</v>
      </c>
      <c r="H115" s="16" t="b">
        <v>1</v>
      </c>
      <c r="I115" s="4"/>
      <c r="J115" s="4"/>
      <c r="K115" s="4"/>
      <c r="L115" s="4"/>
      <c r="M115" s="4"/>
      <c r="N115" s="4"/>
      <c r="O115" s="4"/>
      <c r="P115" s="4"/>
      <c r="Q115" s="4"/>
      <c r="R115" s="4"/>
      <c r="S115" s="4"/>
      <c r="T115" s="4"/>
      <c r="U115" s="4"/>
    </row>
    <row r="116" spans="1:21" ht="62.25" customHeight="1">
      <c r="A116" s="23" t="s">
        <v>273</v>
      </c>
      <c r="B116" s="6" t="b">
        <v>0</v>
      </c>
      <c r="C116" s="7" t="s">
        <v>21</v>
      </c>
      <c r="D116" s="7" t="s">
        <v>274</v>
      </c>
      <c r="E116" s="7" t="s">
        <v>275</v>
      </c>
      <c r="F116" s="8" t="b">
        <v>1</v>
      </c>
      <c r="G116" s="8" t="b">
        <v>0</v>
      </c>
      <c r="H116" s="8" t="b">
        <v>0</v>
      </c>
      <c r="I116" s="4"/>
      <c r="J116" s="4"/>
      <c r="K116" s="4"/>
      <c r="L116" s="4"/>
      <c r="M116" s="4"/>
      <c r="N116" s="4"/>
      <c r="O116" s="4"/>
      <c r="P116" s="4"/>
      <c r="Q116" s="4"/>
      <c r="R116" s="4"/>
      <c r="S116" s="4"/>
      <c r="T116" s="4"/>
      <c r="U116" s="4"/>
    </row>
    <row r="117" spans="1:21" ht="62.25" customHeight="1">
      <c r="A117" s="24" t="s">
        <v>276</v>
      </c>
      <c r="B117" s="11" t="b">
        <v>1</v>
      </c>
      <c r="C117" s="12" t="s">
        <v>21</v>
      </c>
      <c r="D117" s="12" t="s">
        <v>274</v>
      </c>
      <c r="E117" s="12" t="s">
        <v>277</v>
      </c>
      <c r="F117" s="16" t="b">
        <v>1</v>
      </c>
      <c r="G117" s="16" t="b">
        <v>1</v>
      </c>
      <c r="H117" s="16" t="b">
        <v>1</v>
      </c>
      <c r="I117" s="4"/>
      <c r="J117" s="4"/>
      <c r="K117" s="4"/>
      <c r="L117" s="4"/>
      <c r="M117" s="4"/>
      <c r="N117" s="4"/>
      <c r="O117" s="4"/>
      <c r="P117" s="4"/>
      <c r="Q117" s="4"/>
      <c r="R117" s="4"/>
      <c r="S117" s="4"/>
      <c r="T117" s="4"/>
      <c r="U117" s="4"/>
    </row>
    <row r="118" spans="1:21" ht="62.25" customHeight="1">
      <c r="A118" s="23" t="s">
        <v>278</v>
      </c>
      <c r="B118" s="6" t="b">
        <v>1</v>
      </c>
      <c r="C118" s="7" t="s">
        <v>21</v>
      </c>
      <c r="D118" s="7" t="s">
        <v>274</v>
      </c>
      <c r="E118" s="7" t="s">
        <v>279</v>
      </c>
      <c r="F118" s="16" t="b">
        <v>1</v>
      </c>
      <c r="G118" s="16" t="b">
        <v>1</v>
      </c>
      <c r="H118" s="16" t="b">
        <v>1</v>
      </c>
      <c r="I118" s="4"/>
      <c r="J118" s="4"/>
      <c r="K118" s="4"/>
      <c r="L118" s="4"/>
      <c r="M118" s="4"/>
      <c r="N118" s="4"/>
      <c r="O118" s="4"/>
      <c r="P118" s="4"/>
      <c r="Q118" s="4"/>
      <c r="R118" s="4"/>
      <c r="S118" s="4"/>
      <c r="T118" s="4"/>
      <c r="U118" s="4"/>
    </row>
    <row r="119" spans="1:21" ht="62.25" customHeight="1">
      <c r="A119" s="24" t="s">
        <v>280</v>
      </c>
      <c r="B119" s="11" t="b">
        <v>1</v>
      </c>
      <c r="C119" s="12" t="s">
        <v>21</v>
      </c>
      <c r="D119" s="12" t="s">
        <v>274</v>
      </c>
      <c r="E119" s="12" t="s">
        <v>281</v>
      </c>
      <c r="F119" s="16" t="b">
        <v>1</v>
      </c>
      <c r="G119" s="16" t="b">
        <v>1</v>
      </c>
      <c r="H119" s="16" t="b">
        <v>1</v>
      </c>
      <c r="I119" s="4"/>
      <c r="J119" s="4"/>
      <c r="K119" s="4"/>
      <c r="L119" s="4"/>
      <c r="M119" s="4"/>
      <c r="N119" s="4"/>
      <c r="O119" s="4"/>
      <c r="P119" s="4"/>
      <c r="Q119" s="4"/>
      <c r="R119" s="4"/>
      <c r="S119" s="4"/>
      <c r="T119" s="4"/>
      <c r="U119" s="4"/>
    </row>
    <row r="120" spans="1:21" ht="62.25" customHeight="1">
      <c r="A120" s="23" t="s">
        <v>282</v>
      </c>
      <c r="B120" s="6" t="b">
        <v>1</v>
      </c>
      <c r="C120" s="7" t="s">
        <v>21</v>
      </c>
      <c r="D120" s="7" t="s">
        <v>274</v>
      </c>
      <c r="E120" s="7" t="s">
        <v>283</v>
      </c>
      <c r="F120" s="8" t="b">
        <v>1</v>
      </c>
      <c r="G120" s="8" t="b">
        <v>0</v>
      </c>
      <c r="H120" s="8" t="b">
        <v>0</v>
      </c>
      <c r="I120" s="4"/>
      <c r="J120" s="4"/>
      <c r="K120" s="4"/>
      <c r="L120" s="4"/>
      <c r="M120" s="4"/>
      <c r="N120" s="4"/>
      <c r="O120" s="4"/>
      <c r="P120" s="4"/>
      <c r="Q120" s="4"/>
      <c r="R120" s="4"/>
      <c r="S120" s="4"/>
      <c r="T120" s="4"/>
      <c r="U120" s="4"/>
    </row>
    <row r="121" spans="1:21" ht="62.25" customHeight="1">
      <c r="A121" s="24" t="s">
        <v>284</v>
      </c>
      <c r="B121" s="11" t="b">
        <v>1</v>
      </c>
      <c r="C121" s="12" t="s">
        <v>21</v>
      </c>
      <c r="D121" s="12" t="s">
        <v>274</v>
      </c>
      <c r="E121" s="12" t="s">
        <v>285</v>
      </c>
      <c r="F121" s="20" t="b">
        <v>1</v>
      </c>
      <c r="G121" s="20" t="b">
        <v>0</v>
      </c>
      <c r="H121" s="20" t="b">
        <v>1</v>
      </c>
      <c r="I121" s="4"/>
      <c r="J121" s="4"/>
      <c r="K121" s="4"/>
      <c r="L121" s="4"/>
      <c r="M121" s="4"/>
      <c r="N121" s="4"/>
      <c r="O121" s="4"/>
      <c r="P121" s="4"/>
      <c r="Q121" s="4"/>
      <c r="R121" s="4"/>
      <c r="S121" s="4"/>
      <c r="T121" s="4"/>
      <c r="U121" s="4"/>
    </row>
    <row r="122" spans="1:21" ht="62.25" customHeight="1">
      <c r="A122" s="23" t="s">
        <v>286</v>
      </c>
      <c r="B122" s="6" t="b">
        <v>0</v>
      </c>
      <c r="C122" s="7" t="s">
        <v>21</v>
      </c>
      <c r="D122" s="7" t="s">
        <v>274</v>
      </c>
      <c r="E122" s="7" t="s">
        <v>287</v>
      </c>
      <c r="F122" s="16" t="b">
        <v>1</v>
      </c>
      <c r="G122" s="16" t="b">
        <v>1</v>
      </c>
      <c r="H122" s="16" t="b">
        <v>1</v>
      </c>
      <c r="I122" s="4"/>
      <c r="J122" s="4"/>
      <c r="K122" s="4"/>
      <c r="L122" s="4"/>
      <c r="M122" s="4"/>
      <c r="N122" s="4"/>
      <c r="O122" s="4"/>
      <c r="P122" s="4"/>
      <c r="Q122" s="4"/>
      <c r="R122" s="4"/>
      <c r="S122" s="4"/>
      <c r="T122" s="4"/>
      <c r="U122" s="4"/>
    </row>
    <row r="123" spans="1:21" ht="62.25" customHeight="1">
      <c r="A123" s="24" t="s">
        <v>288</v>
      </c>
      <c r="B123" s="11" t="b">
        <v>1</v>
      </c>
      <c r="C123" s="12" t="s">
        <v>21</v>
      </c>
      <c r="D123" s="12" t="s">
        <v>274</v>
      </c>
      <c r="E123" s="12" t="s">
        <v>289</v>
      </c>
      <c r="F123" s="16" t="b">
        <v>1</v>
      </c>
      <c r="G123" s="16" t="b">
        <v>1</v>
      </c>
      <c r="H123" s="16" t="b">
        <v>1</v>
      </c>
      <c r="I123" s="4"/>
      <c r="J123" s="4"/>
      <c r="K123" s="4"/>
      <c r="L123" s="4"/>
      <c r="M123" s="4"/>
      <c r="N123" s="4"/>
      <c r="O123" s="4"/>
      <c r="P123" s="4"/>
      <c r="Q123" s="4"/>
      <c r="R123" s="4"/>
      <c r="S123" s="4"/>
      <c r="T123" s="4"/>
      <c r="U123" s="4"/>
    </row>
    <row r="124" spans="1:21" ht="62.25" customHeight="1">
      <c r="A124" s="23" t="s">
        <v>290</v>
      </c>
      <c r="B124" s="6" t="b">
        <v>1</v>
      </c>
      <c r="C124" s="7" t="s">
        <v>21</v>
      </c>
      <c r="D124" s="7" t="s">
        <v>274</v>
      </c>
      <c r="E124" s="7" t="s">
        <v>291</v>
      </c>
      <c r="F124" s="20" t="b">
        <v>1</v>
      </c>
      <c r="G124" s="20" t="b">
        <v>0</v>
      </c>
      <c r="H124" s="20" t="b">
        <v>1</v>
      </c>
      <c r="I124" s="4"/>
      <c r="J124" s="4"/>
      <c r="K124" s="4"/>
      <c r="L124" s="4"/>
      <c r="M124" s="4"/>
      <c r="N124" s="4"/>
      <c r="O124" s="4"/>
      <c r="P124" s="4"/>
      <c r="Q124" s="4"/>
      <c r="R124" s="4"/>
      <c r="S124" s="4"/>
      <c r="T124" s="4"/>
      <c r="U124" s="4"/>
    </row>
    <row r="125" spans="1:21" ht="62.25" customHeight="1">
      <c r="A125" s="24" t="s">
        <v>292</v>
      </c>
      <c r="B125" s="11" t="b">
        <v>0</v>
      </c>
      <c r="C125" s="12" t="s">
        <v>44</v>
      </c>
      <c r="D125" s="12" t="s">
        <v>293</v>
      </c>
      <c r="E125" s="12"/>
      <c r="F125" s="16" t="b">
        <v>1</v>
      </c>
      <c r="G125" s="16" t="b">
        <v>1</v>
      </c>
      <c r="H125" s="16" t="b">
        <v>1</v>
      </c>
      <c r="I125" s="4"/>
      <c r="J125" s="4"/>
      <c r="K125" s="4"/>
      <c r="L125" s="4"/>
      <c r="M125" s="4"/>
      <c r="N125" s="4"/>
      <c r="O125" s="4"/>
      <c r="P125" s="4"/>
      <c r="Q125" s="4"/>
      <c r="R125" s="4"/>
      <c r="S125" s="4"/>
      <c r="T125" s="4"/>
      <c r="U125" s="4"/>
    </row>
    <row r="126" spans="1:21" ht="62.25" customHeight="1">
      <c r="A126" s="23" t="s">
        <v>294</v>
      </c>
      <c r="B126" s="6" t="b">
        <v>0</v>
      </c>
      <c r="C126" s="7" t="s">
        <v>44</v>
      </c>
      <c r="D126" s="7" t="s">
        <v>293</v>
      </c>
      <c r="E126" s="7"/>
      <c r="F126" s="16" t="b">
        <v>1</v>
      </c>
      <c r="G126" s="16" t="b">
        <v>1</v>
      </c>
      <c r="H126" s="16" t="b">
        <v>1</v>
      </c>
      <c r="I126" s="4"/>
      <c r="J126" s="4"/>
      <c r="K126" s="4"/>
      <c r="L126" s="4"/>
      <c r="M126" s="4"/>
      <c r="N126" s="4"/>
      <c r="O126" s="4"/>
      <c r="P126" s="4"/>
      <c r="Q126" s="4"/>
      <c r="R126" s="4"/>
      <c r="S126" s="4"/>
      <c r="T126" s="4"/>
      <c r="U126" s="4"/>
    </row>
    <row r="127" spans="1:21" ht="62.25" customHeight="1">
      <c r="A127" s="24" t="s">
        <v>295</v>
      </c>
      <c r="B127" s="11" t="b">
        <v>0</v>
      </c>
      <c r="C127" s="12" t="s">
        <v>261</v>
      </c>
      <c r="D127" s="12" t="s">
        <v>296</v>
      </c>
      <c r="E127" s="12" t="s">
        <v>297</v>
      </c>
      <c r="F127" s="16" t="b">
        <v>1</v>
      </c>
      <c r="G127" s="16" t="b">
        <v>1</v>
      </c>
      <c r="H127" s="16" t="b">
        <v>1</v>
      </c>
      <c r="I127" s="4"/>
      <c r="J127" s="4"/>
      <c r="K127" s="4"/>
      <c r="L127" s="4"/>
      <c r="M127" s="4"/>
      <c r="N127" s="4"/>
      <c r="O127" s="4"/>
      <c r="P127" s="4"/>
      <c r="Q127" s="4"/>
      <c r="R127" s="4"/>
      <c r="S127" s="4"/>
      <c r="T127" s="4"/>
      <c r="U127" s="4"/>
    </row>
    <row r="128" spans="1:21" ht="62.25" customHeight="1">
      <c r="A128" s="23" t="s">
        <v>298</v>
      </c>
      <c r="B128" s="6" t="b">
        <v>0</v>
      </c>
      <c r="C128" s="7" t="s">
        <v>41</v>
      </c>
      <c r="D128" s="7" t="s">
        <v>296</v>
      </c>
      <c r="E128" s="7"/>
      <c r="F128" s="6" t="b">
        <v>0</v>
      </c>
      <c r="G128" s="6" t="b">
        <v>0</v>
      </c>
      <c r="H128" s="6" t="b">
        <v>0</v>
      </c>
      <c r="I128" s="4"/>
      <c r="J128" s="4"/>
      <c r="K128" s="4"/>
      <c r="L128" s="4"/>
      <c r="M128" s="4"/>
      <c r="N128" s="4"/>
      <c r="O128" s="4"/>
      <c r="P128" s="4"/>
      <c r="Q128" s="4"/>
      <c r="R128" s="4"/>
      <c r="S128" s="4"/>
      <c r="T128" s="4"/>
      <c r="U128" s="4"/>
    </row>
    <row r="129" spans="1:21" ht="62.25" customHeight="1">
      <c r="A129" s="24" t="s">
        <v>299</v>
      </c>
      <c r="B129" s="11" t="b">
        <v>1</v>
      </c>
      <c r="C129" s="12" t="s">
        <v>41</v>
      </c>
      <c r="D129" s="12" t="s">
        <v>296</v>
      </c>
      <c r="E129" s="12" t="s">
        <v>300</v>
      </c>
      <c r="F129" s="16" t="b">
        <v>1</v>
      </c>
      <c r="G129" s="16" t="b">
        <v>1</v>
      </c>
      <c r="H129" s="16" t="b">
        <v>1</v>
      </c>
      <c r="I129" s="4"/>
      <c r="J129" s="4"/>
      <c r="K129" s="4"/>
      <c r="L129" s="4"/>
      <c r="M129" s="4"/>
      <c r="N129" s="4"/>
      <c r="O129" s="4"/>
      <c r="P129" s="4"/>
      <c r="Q129" s="4"/>
      <c r="R129" s="4"/>
      <c r="S129" s="4"/>
      <c r="T129" s="4"/>
      <c r="U129" s="4"/>
    </row>
    <row r="130" spans="1:21" ht="62.25" customHeight="1">
      <c r="A130" s="23" t="s">
        <v>301</v>
      </c>
      <c r="B130" s="6" t="b">
        <v>1</v>
      </c>
      <c r="C130" s="7" t="s">
        <v>9</v>
      </c>
      <c r="D130" s="7" t="s">
        <v>296</v>
      </c>
      <c r="E130" s="7" t="s">
        <v>302</v>
      </c>
      <c r="F130" s="16" t="b">
        <v>1</v>
      </c>
      <c r="G130" s="16" t="b">
        <v>1</v>
      </c>
      <c r="H130" s="16" t="b">
        <v>1</v>
      </c>
      <c r="I130" s="4"/>
      <c r="J130" s="4"/>
      <c r="K130" s="4"/>
      <c r="L130" s="4"/>
      <c r="M130" s="4"/>
      <c r="N130" s="4"/>
      <c r="O130" s="4"/>
      <c r="P130" s="4"/>
      <c r="Q130" s="4"/>
      <c r="R130" s="4"/>
      <c r="S130" s="4"/>
      <c r="T130" s="4"/>
      <c r="U130" s="4"/>
    </row>
    <row r="131" spans="1:21" ht="62.25" customHeight="1">
      <c r="A131" s="24" t="s">
        <v>303</v>
      </c>
      <c r="B131" s="11" t="b">
        <v>0</v>
      </c>
      <c r="C131" s="12" t="s">
        <v>9</v>
      </c>
      <c r="D131" s="12" t="s">
        <v>296</v>
      </c>
      <c r="E131" s="12" t="s">
        <v>304</v>
      </c>
      <c r="F131" s="16" t="b">
        <v>1</v>
      </c>
      <c r="G131" s="16" t="b">
        <v>1</v>
      </c>
      <c r="H131" s="16" t="b">
        <v>1</v>
      </c>
      <c r="I131" s="4"/>
      <c r="J131" s="4"/>
      <c r="K131" s="4"/>
      <c r="L131" s="4"/>
      <c r="M131" s="4"/>
      <c r="N131" s="4"/>
      <c r="O131" s="4"/>
      <c r="P131" s="4"/>
      <c r="Q131" s="4"/>
      <c r="R131" s="4"/>
      <c r="S131" s="4"/>
      <c r="T131" s="4"/>
      <c r="U131" s="4"/>
    </row>
    <row r="132" spans="1:21" ht="62.25" customHeight="1">
      <c r="A132" s="23" t="s">
        <v>305</v>
      </c>
      <c r="B132" s="6" t="b">
        <v>0</v>
      </c>
      <c r="C132" s="7" t="s">
        <v>44</v>
      </c>
      <c r="D132" s="7" t="s">
        <v>306</v>
      </c>
      <c r="E132" s="7" t="s">
        <v>307</v>
      </c>
      <c r="F132" s="16" t="b">
        <v>1</v>
      </c>
      <c r="G132" s="16" t="b">
        <v>1</v>
      </c>
      <c r="H132" s="16" t="b">
        <v>1</v>
      </c>
      <c r="I132" s="4"/>
      <c r="J132" s="4"/>
      <c r="K132" s="4"/>
      <c r="L132" s="4"/>
      <c r="M132" s="4"/>
      <c r="N132" s="4"/>
      <c r="O132" s="4"/>
      <c r="P132" s="4"/>
      <c r="Q132" s="4"/>
      <c r="R132" s="4"/>
      <c r="S132" s="4"/>
      <c r="T132" s="4"/>
      <c r="U132" s="4"/>
    </row>
    <row r="133" spans="1:21" ht="62.25" customHeight="1">
      <c r="A133" s="24" t="s">
        <v>308</v>
      </c>
      <c r="B133" s="11" t="b">
        <v>0</v>
      </c>
      <c r="C133" s="12" t="s">
        <v>44</v>
      </c>
      <c r="D133" s="12" t="s">
        <v>306</v>
      </c>
      <c r="E133" s="12"/>
      <c r="F133" s="11" t="b">
        <v>0</v>
      </c>
      <c r="G133" s="11" t="b">
        <v>0</v>
      </c>
      <c r="H133" s="11" t="b">
        <v>0</v>
      </c>
      <c r="I133" s="4"/>
      <c r="J133" s="4"/>
      <c r="K133" s="4"/>
      <c r="L133" s="4"/>
      <c r="M133" s="4"/>
      <c r="N133" s="4"/>
      <c r="O133" s="4"/>
      <c r="P133" s="4"/>
      <c r="Q133" s="4"/>
      <c r="R133" s="4"/>
      <c r="S133" s="4"/>
      <c r="T133" s="4"/>
      <c r="U133" s="4"/>
    </row>
    <row r="134" spans="1:21" ht="62.25" customHeight="1">
      <c r="A134" s="23" t="s">
        <v>309</v>
      </c>
      <c r="B134" s="6" t="b">
        <v>1</v>
      </c>
      <c r="C134" s="7" t="s">
        <v>44</v>
      </c>
      <c r="D134" s="7" t="s">
        <v>306</v>
      </c>
      <c r="E134" s="7" t="s">
        <v>310</v>
      </c>
      <c r="F134" s="16" t="b">
        <v>1</v>
      </c>
      <c r="G134" s="16" t="b">
        <v>1</v>
      </c>
      <c r="H134" s="16" t="b">
        <v>1</v>
      </c>
      <c r="I134" s="4"/>
      <c r="J134" s="4"/>
      <c r="K134" s="4"/>
      <c r="L134" s="4"/>
      <c r="M134" s="4"/>
      <c r="N134" s="4"/>
      <c r="O134" s="4"/>
      <c r="P134" s="4"/>
      <c r="Q134" s="4"/>
      <c r="R134" s="4"/>
      <c r="S134" s="4"/>
      <c r="T134" s="4"/>
      <c r="U134" s="4"/>
    </row>
    <row r="135" spans="1:21" ht="62.25" customHeight="1">
      <c r="A135" s="24" t="s">
        <v>311</v>
      </c>
      <c r="B135" s="11" t="b">
        <v>1</v>
      </c>
      <c r="C135" s="12" t="s">
        <v>9</v>
      </c>
      <c r="D135" s="12" t="s">
        <v>306</v>
      </c>
      <c r="E135" s="12"/>
      <c r="F135" s="16" t="b">
        <v>1</v>
      </c>
      <c r="G135" s="16" t="b">
        <v>1</v>
      </c>
      <c r="H135" s="16" t="b">
        <v>1</v>
      </c>
      <c r="I135" s="4"/>
      <c r="J135" s="4"/>
      <c r="K135" s="4"/>
      <c r="L135" s="4"/>
      <c r="M135" s="4"/>
      <c r="N135" s="4"/>
      <c r="O135" s="4"/>
      <c r="P135" s="4"/>
      <c r="Q135" s="4"/>
      <c r="R135" s="4"/>
      <c r="S135" s="4"/>
      <c r="T135" s="4"/>
      <c r="U135" s="4"/>
    </row>
    <row r="136" spans="1:21" ht="62.25" customHeight="1">
      <c r="A136" s="23" t="s">
        <v>312</v>
      </c>
      <c r="B136" s="6" t="b">
        <v>1</v>
      </c>
      <c r="C136" s="7" t="s">
        <v>313</v>
      </c>
      <c r="D136" s="7" t="s">
        <v>306</v>
      </c>
      <c r="E136" s="7" t="s">
        <v>314</v>
      </c>
      <c r="F136" s="16" t="b">
        <v>1</v>
      </c>
      <c r="G136" s="16" t="b">
        <v>1</v>
      </c>
      <c r="H136" s="16" t="b">
        <v>1</v>
      </c>
      <c r="I136" s="4"/>
      <c r="J136" s="4"/>
      <c r="K136" s="4"/>
      <c r="L136" s="4"/>
      <c r="M136" s="4"/>
      <c r="N136" s="4"/>
      <c r="O136" s="4"/>
      <c r="P136" s="4"/>
      <c r="Q136" s="4"/>
      <c r="R136" s="4"/>
      <c r="S136" s="4"/>
      <c r="T136" s="4"/>
      <c r="U136" s="4"/>
    </row>
    <row r="137" spans="1:21" ht="62.25" customHeight="1">
      <c r="A137" s="24" t="s">
        <v>315</v>
      </c>
      <c r="B137" s="11" t="b">
        <v>0</v>
      </c>
      <c r="C137" s="12" t="s">
        <v>41</v>
      </c>
      <c r="D137" s="12" t="s">
        <v>306</v>
      </c>
      <c r="E137" s="12" t="s">
        <v>316</v>
      </c>
      <c r="F137" s="16" t="b">
        <v>1</v>
      </c>
      <c r="G137" s="16" t="b">
        <v>1</v>
      </c>
      <c r="H137" s="16" t="b">
        <v>1</v>
      </c>
      <c r="I137" s="4"/>
      <c r="J137" s="4"/>
      <c r="K137" s="4"/>
      <c r="L137" s="4"/>
      <c r="M137" s="4"/>
      <c r="N137" s="4"/>
      <c r="O137" s="4"/>
      <c r="P137" s="4"/>
      <c r="Q137" s="4"/>
      <c r="R137" s="4"/>
      <c r="S137" s="4"/>
      <c r="T137" s="4"/>
      <c r="U137" s="4"/>
    </row>
    <row r="138" spans="1:21" ht="62.25" customHeight="1">
      <c r="A138" s="23" t="s">
        <v>317</v>
      </c>
      <c r="B138" s="6" t="b">
        <v>1</v>
      </c>
      <c r="C138" s="7" t="s">
        <v>44</v>
      </c>
      <c r="D138" s="7" t="s">
        <v>306</v>
      </c>
      <c r="E138" s="7" t="s">
        <v>318</v>
      </c>
      <c r="F138" s="20" t="b">
        <v>0</v>
      </c>
      <c r="G138" s="20" t="b">
        <v>1</v>
      </c>
      <c r="H138" s="20" t="b">
        <v>1</v>
      </c>
      <c r="I138" s="4"/>
      <c r="J138" s="4"/>
      <c r="K138" s="4"/>
      <c r="L138" s="4"/>
      <c r="M138" s="4"/>
      <c r="N138" s="4"/>
      <c r="O138" s="4"/>
      <c r="P138" s="4"/>
      <c r="Q138" s="4"/>
      <c r="R138" s="4"/>
      <c r="S138" s="4"/>
      <c r="T138" s="4"/>
      <c r="U138" s="4"/>
    </row>
    <row r="139" spans="1:21" ht="62.25" customHeight="1">
      <c r="A139" s="24" t="s">
        <v>319</v>
      </c>
      <c r="B139" s="11" t="b">
        <v>1</v>
      </c>
      <c r="C139" s="12" t="s">
        <v>134</v>
      </c>
      <c r="D139" s="12" t="s">
        <v>306</v>
      </c>
      <c r="E139" s="12" t="s">
        <v>320</v>
      </c>
      <c r="F139" s="16" t="b">
        <v>1</v>
      </c>
      <c r="G139" s="16" t="b">
        <v>1</v>
      </c>
      <c r="H139" s="16" t="b">
        <v>1</v>
      </c>
      <c r="I139" s="4"/>
      <c r="J139" s="4"/>
      <c r="K139" s="4"/>
      <c r="L139" s="4"/>
      <c r="M139" s="4"/>
      <c r="N139" s="4"/>
      <c r="O139" s="4"/>
      <c r="P139" s="4"/>
      <c r="Q139" s="4"/>
      <c r="R139" s="4"/>
      <c r="S139" s="4"/>
      <c r="T139" s="4"/>
      <c r="U139" s="4"/>
    </row>
    <row r="140" spans="1:21" ht="62.25" customHeight="1">
      <c r="A140" s="23" t="s">
        <v>321</v>
      </c>
      <c r="B140" s="6" t="b">
        <v>1</v>
      </c>
      <c r="C140" s="7" t="s">
        <v>41</v>
      </c>
      <c r="D140" s="7" t="s">
        <v>322</v>
      </c>
      <c r="E140" s="7" t="s">
        <v>323</v>
      </c>
      <c r="F140" s="16" t="b">
        <v>1</v>
      </c>
      <c r="G140" s="16" t="b">
        <v>1</v>
      </c>
      <c r="H140" s="16" t="b">
        <v>1</v>
      </c>
      <c r="I140" s="4"/>
      <c r="J140" s="4"/>
      <c r="K140" s="4"/>
      <c r="L140" s="4"/>
      <c r="M140" s="4"/>
      <c r="N140" s="4"/>
      <c r="O140" s="4"/>
      <c r="P140" s="4"/>
      <c r="Q140" s="4"/>
      <c r="R140" s="4"/>
      <c r="S140" s="4"/>
      <c r="T140" s="4"/>
      <c r="U140" s="4"/>
    </row>
    <row r="141" spans="1:21" ht="62.25" customHeight="1">
      <c r="A141" s="24" t="s">
        <v>324</v>
      </c>
      <c r="B141" s="11" t="b">
        <v>0</v>
      </c>
      <c r="C141" s="12" t="s">
        <v>63</v>
      </c>
      <c r="D141" s="12" t="s">
        <v>325</v>
      </c>
      <c r="E141" s="12"/>
      <c r="F141" s="11" t="b">
        <v>0</v>
      </c>
      <c r="G141" s="11" t="b">
        <v>0</v>
      </c>
      <c r="H141" s="11" t="b">
        <v>0</v>
      </c>
    </row>
    <row r="142" spans="1:21" ht="62.25" customHeight="1">
      <c r="A142" s="23" t="s">
        <v>326</v>
      </c>
      <c r="B142" s="6" t="b">
        <v>1</v>
      </c>
      <c r="C142" s="7" t="s">
        <v>9</v>
      </c>
      <c r="D142" s="7" t="s">
        <v>327</v>
      </c>
      <c r="E142" s="7" t="s">
        <v>328</v>
      </c>
      <c r="F142" s="8" t="b">
        <v>0</v>
      </c>
      <c r="G142" s="8" t="b">
        <v>1</v>
      </c>
      <c r="H142" s="8" t="b">
        <v>0</v>
      </c>
    </row>
    <row r="143" spans="1:21" ht="62.25" customHeight="1">
      <c r="A143" s="24" t="s">
        <v>329</v>
      </c>
      <c r="B143" s="11" t="b">
        <v>1</v>
      </c>
      <c r="C143" s="12" t="s">
        <v>44</v>
      </c>
      <c r="D143" s="12" t="s">
        <v>327</v>
      </c>
      <c r="E143" s="12" t="s">
        <v>330</v>
      </c>
      <c r="F143" s="8" t="b">
        <v>0</v>
      </c>
      <c r="G143" s="8" t="b">
        <v>1</v>
      </c>
      <c r="H143" s="8" t="b">
        <v>0</v>
      </c>
    </row>
    <row r="144" spans="1:21" ht="62.25" customHeight="1">
      <c r="A144" s="23" t="s">
        <v>331</v>
      </c>
      <c r="B144" s="6" t="b">
        <v>0</v>
      </c>
      <c r="C144" s="7" t="s">
        <v>44</v>
      </c>
      <c r="D144" s="7" t="s">
        <v>327</v>
      </c>
      <c r="E144" s="7" t="s">
        <v>332</v>
      </c>
      <c r="F144" s="16" t="b">
        <v>1</v>
      </c>
      <c r="G144" s="16" t="b">
        <v>1</v>
      </c>
      <c r="H144" s="16" t="b">
        <v>1</v>
      </c>
    </row>
    <row r="145" spans="1:8" ht="62.25" customHeight="1">
      <c r="A145" s="25" t="s">
        <v>333</v>
      </c>
      <c r="B145" s="11" t="b">
        <v>1</v>
      </c>
      <c r="C145" s="12" t="s">
        <v>41</v>
      </c>
      <c r="D145" s="12" t="s">
        <v>334</v>
      </c>
      <c r="E145" s="12"/>
      <c r="F145" s="16" t="b">
        <v>1</v>
      </c>
      <c r="G145" s="16" t="b">
        <v>1</v>
      </c>
      <c r="H145" s="16" t="b">
        <v>1</v>
      </c>
    </row>
    <row r="146" spans="1:8" ht="62.25" customHeight="1">
      <c r="A146" s="29" t="s">
        <v>335</v>
      </c>
      <c r="B146" s="30" t="b">
        <v>1</v>
      </c>
      <c r="C146" s="31" t="s">
        <v>41</v>
      </c>
      <c r="D146" s="31" t="s">
        <v>334</v>
      </c>
      <c r="E146" s="31" t="s">
        <v>336</v>
      </c>
      <c r="F146" s="32" t="b">
        <v>1</v>
      </c>
      <c r="G146" s="32" t="b">
        <v>1</v>
      </c>
      <c r="H146" s="32" t="b">
        <v>1</v>
      </c>
    </row>
    <row r="147" spans="1:8" ht="37.15">
      <c r="B147" s="14" t="str">
        <f>COUNTIF(B2:B146, TRUE) &amp; "/" &amp; ROWS(B2:B146) &amp; " (" &amp; ROUND((COUNTIF(B2:B146, TRUE) / ROWS(B2:B146)) * 100, 3) &amp; "%)"</f>
        <v>113/145 (77.931%)</v>
      </c>
      <c r="F147" s="34" t="str">
        <f>"Implementable with Flake8 : " &amp; COUNTIF(F2:F146, TRUE)</f>
        <v>Implementable with Flake8 : 93</v>
      </c>
      <c r="G147" s="34" t="str">
        <f>"Implementable with Regex : " &amp; COUNTIF(G2:G146, TRUE)</f>
        <v>Implementable with Regex : 72</v>
      </c>
      <c r="H147" s="34" t="str">
        <f>"Implementable with CodeQL : " &amp; COUNTIF(H2:H146, TRUE)</f>
        <v>Implementable with CodeQL : 77</v>
      </c>
    </row>
  </sheetData>
  <customSheetViews>
    <customSheetView guid="{5F4129D6-C130-42D9-A378-A9C6BB173105}" filter="1" showAutoFilter="1">
      <pageMargins left="0.7" right="0.7" top="0.75" bottom="0.75" header="0.3" footer="0.3"/>
      <autoFilter ref="A1:J146" xr:uid="{A30EA9AC-28DB-4F8E-A399-8A27254B41AE}">
        <filterColumn colId="1">
          <filters>
            <filter val="TRUE"/>
          </filters>
        </filterColumn>
      </autoFilter>
    </customSheetView>
    <customSheetView guid="{B681AEC7-8CEA-4649-AE7E-1DD10BD20E97}" filter="1" showAutoFilter="1">
      <pageMargins left="0.7" right="0.7" top="0.75" bottom="0.75" header="0.3" footer="0.3"/>
      <autoFilter ref="A1:J146" xr:uid="{DC518EA5-1B34-488F-A16A-37E9068C2C0C}">
        <filterColumn colId="1">
          <filters>
            <filter val="TRUE"/>
          </filters>
        </filterColumn>
      </autoFilter>
    </customSheetView>
    <customSheetView guid="{F0AA9161-238E-45E7-99EF-DF8A1621AF82}" filter="1" showAutoFilter="1">
      <pageMargins left="0.7" right="0.7" top="0.75" bottom="0.75" header="0.3" footer="0.3"/>
      <autoFilter ref="A1:J146" xr:uid="{1E8830B9-6504-406D-B2A5-ABAE68B837B0}"/>
    </customSheetView>
  </customSheetViews>
  <conditionalFormatting sqref="F2:H2">
    <cfRule type="expression" dxfId="437" priority="1" stopIfTrue="1">
      <formula>EQ(COUNTIF($F$2:$H$2, TRUE), 3)</formula>
    </cfRule>
    <cfRule type="expression" dxfId="436" priority="2" stopIfTrue="1">
      <formula>EQ(COUNTIF($F$2:$H$2, TRUE), 2)</formula>
    </cfRule>
    <cfRule type="expression" dxfId="435" priority="3" stopIfTrue="1">
      <formula>EQ(COUNTIF($F$2:$H$2, TRUE), 1)</formula>
    </cfRule>
  </conditionalFormatting>
  <conditionalFormatting sqref="F3:H3">
    <cfRule type="expression" dxfId="434" priority="4" stopIfTrue="1">
      <formula>EQ(COUNTIF($F$3:$H$3, TRUE), 3)</formula>
    </cfRule>
    <cfRule type="expression" dxfId="433" priority="5" stopIfTrue="1">
      <formula>EQ(COUNTIF($F$3:$H$3, TRUE), 2)</formula>
    </cfRule>
    <cfRule type="expression" dxfId="432" priority="6" stopIfTrue="1">
      <formula>EQ(COUNTIF($F$3:$H$3, TRUE), 1)</formula>
    </cfRule>
  </conditionalFormatting>
  <conditionalFormatting sqref="F4:H4">
    <cfRule type="expression" dxfId="431" priority="7" stopIfTrue="1">
      <formula>EQ(COUNTIF($F$4:$H$4, TRUE), 3)</formula>
    </cfRule>
    <cfRule type="expression" dxfId="430" priority="8" stopIfTrue="1">
      <formula>EQ(COUNTIF($F$4:$H$4, TRUE), 2)</formula>
    </cfRule>
    <cfRule type="expression" dxfId="429" priority="9" stopIfTrue="1">
      <formula>EQ(COUNTIF($F$4:$H$4, TRUE), 1)</formula>
    </cfRule>
  </conditionalFormatting>
  <conditionalFormatting sqref="F5:H5">
    <cfRule type="expression" dxfId="428" priority="10" stopIfTrue="1">
      <formula>EQ(COUNTIF($F$5:$H$5, TRUE), 3)</formula>
    </cfRule>
    <cfRule type="expression" dxfId="427" priority="11" stopIfTrue="1">
      <formula>EQ(COUNTIF($F$5:$H$5, TRUE), 2)</formula>
    </cfRule>
    <cfRule type="expression" dxfId="426" priority="12" stopIfTrue="1">
      <formula>EQ(COUNTIF($F$5:$H$5, TRUE), 1)</formula>
    </cfRule>
    <cfRule type="expression" dxfId="425" priority="13" stopIfTrue="1">
      <formula>EQ(COUNTIF($F$5:$H$5, TRUE), 3)</formula>
    </cfRule>
    <cfRule type="expression" dxfId="424" priority="14" stopIfTrue="1">
      <formula>EQ(COUNTIF($F$5:$H$5, TRUE), 2)</formula>
    </cfRule>
    <cfRule type="expression" dxfId="423" priority="15" stopIfTrue="1">
      <formula>EQ(COUNTIF($F$5:$H$5, TRUE), 1)</formula>
    </cfRule>
  </conditionalFormatting>
  <conditionalFormatting sqref="F6:H6">
    <cfRule type="expression" dxfId="422" priority="16">
      <formula>EQ(COUNTIF($F$6:$H$6, TRUE), 3)</formula>
    </cfRule>
    <cfRule type="expression" dxfId="421" priority="17">
      <formula>EQ(COUNTIF($F$6:$H$6, TRUE), 2)</formula>
    </cfRule>
    <cfRule type="expression" dxfId="420" priority="18">
      <formula>EQ(COUNTIF($F$6:$H$6, TRUE), 1)</formula>
    </cfRule>
  </conditionalFormatting>
  <conditionalFormatting sqref="F7:H7">
    <cfRule type="expression" dxfId="419" priority="19">
      <formula>EQ(COUNTIF($F$7:$H$7, TRUE), 3)</formula>
    </cfRule>
    <cfRule type="expression" dxfId="418" priority="20">
      <formula>EQ(COUNTIF($F$7:$H$7, TRUE), 2)</formula>
    </cfRule>
    <cfRule type="expression" dxfId="417" priority="21">
      <formula>EQ(COUNTIF($F$7:$H$7, TRUE), 1)</formula>
    </cfRule>
  </conditionalFormatting>
  <conditionalFormatting sqref="F8:H8">
    <cfRule type="expression" dxfId="416" priority="22">
      <formula>EQ(COUNTIF($F$8:$H$8, TRUE), 3)</formula>
    </cfRule>
    <cfRule type="expression" dxfId="415" priority="23">
      <formula>EQ(COUNTIF($F$8:$H$8, TRUE), 2)</formula>
    </cfRule>
    <cfRule type="expression" dxfId="414" priority="24">
      <formula>EQ(COUNTIF($F$8:$H$8, TRUE), 1)</formula>
    </cfRule>
  </conditionalFormatting>
  <conditionalFormatting sqref="F9:H9">
    <cfRule type="expression" dxfId="413" priority="25">
      <formula>EQ(COUNTIF($F$9:$H$9, TRUE), 3)</formula>
    </cfRule>
    <cfRule type="expression" dxfId="412" priority="26">
      <formula>EQ(COUNTIF($F$9:$H$9, TRUE), 2)</formula>
    </cfRule>
    <cfRule type="expression" dxfId="411" priority="27">
      <formula>EQ(COUNTIF($F$9:$H$9, TRUE), 1)</formula>
    </cfRule>
  </conditionalFormatting>
  <conditionalFormatting sqref="F10:H10">
    <cfRule type="expression" dxfId="410" priority="28">
      <formula>EQ(COUNTIF($F$10:$H$10, TRUE), 3)</formula>
    </cfRule>
    <cfRule type="expression" dxfId="409" priority="29">
      <formula>EQ(COUNTIF($F$10:$H$10, TRUE), 2)</formula>
    </cfRule>
    <cfRule type="expression" dxfId="408" priority="30">
      <formula>EQ(COUNTIF($F$10:$H$10, TRUE), 1)</formula>
    </cfRule>
  </conditionalFormatting>
  <conditionalFormatting sqref="F11:H11">
    <cfRule type="expression" dxfId="407" priority="31">
      <formula>EQ(COUNTIF($F$11:$H$11, TRUE), 3)</formula>
    </cfRule>
    <cfRule type="expression" dxfId="406" priority="32">
      <formula>EQ(COUNTIF($F$11:$H$11, TRUE), 2)</formula>
    </cfRule>
    <cfRule type="expression" dxfId="405" priority="33">
      <formula>EQ(COUNTIF($F$11:$H$11, TRUE), 1)</formula>
    </cfRule>
  </conditionalFormatting>
  <conditionalFormatting sqref="F12:H12">
    <cfRule type="expression" dxfId="404" priority="34">
      <formula>EQ(COUNTIF($F$12:$H$12, TRUE), 3)</formula>
    </cfRule>
    <cfRule type="expression" dxfId="403" priority="35">
      <formula>EQ(COUNTIF($F$12:$H$12, TRUE), 2)</formula>
    </cfRule>
    <cfRule type="expression" dxfId="402" priority="36">
      <formula>EQ(COUNTIF($F$12:$H$12, TRUE), 1)</formula>
    </cfRule>
  </conditionalFormatting>
  <conditionalFormatting sqref="F13:H13">
    <cfRule type="expression" dxfId="401" priority="37">
      <formula>EQ(COUNTIF($F$13:$H$13, TRUE), 3)</formula>
    </cfRule>
    <cfRule type="expression" dxfId="400" priority="38">
      <formula>EQ(COUNTIF($F$13:$H$13, TRUE), 2)</formula>
    </cfRule>
    <cfRule type="expression" dxfId="399" priority="39">
      <formula>EQ(COUNTIF($F$13:$H$13, TRUE), 1)</formula>
    </cfRule>
  </conditionalFormatting>
  <conditionalFormatting sqref="F14:H14">
    <cfRule type="expression" dxfId="398" priority="40">
      <formula>EQ(COUNTIF($F$14:$H$14, TRUE), 3)</formula>
    </cfRule>
    <cfRule type="expression" dxfId="397" priority="41">
      <formula>EQ(COUNTIF($F$14:$H$14, TRUE), 2)</formula>
    </cfRule>
    <cfRule type="expression" dxfId="396" priority="42">
      <formula>EQ(COUNTIF($F$14:$H$14, TRUE), 1)</formula>
    </cfRule>
  </conditionalFormatting>
  <conditionalFormatting sqref="F15:H15">
    <cfRule type="expression" dxfId="395" priority="43">
      <formula>EQ(COUNTIF($F$15:$H$15, TRUE), 3)</formula>
    </cfRule>
    <cfRule type="expression" dxfId="394" priority="44">
      <formula>EQ(COUNTIF($F$15:$H$15, TRUE), 2)</formula>
    </cfRule>
    <cfRule type="expression" dxfId="393" priority="45">
      <formula>EQ(COUNTIF($F$15:$H$15, TRUE), 1)</formula>
    </cfRule>
  </conditionalFormatting>
  <conditionalFormatting sqref="F16:H16">
    <cfRule type="expression" dxfId="392" priority="46">
      <formula>EQ(COUNTIF($F$16:$H$16, TRUE), 3)</formula>
    </cfRule>
    <cfRule type="expression" dxfId="391" priority="47">
      <formula>EQ(COUNTIF($F$16:$H$16, TRUE), 2)</formula>
    </cfRule>
    <cfRule type="expression" dxfId="390" priority="48">
      <formula>EQ(COUNTIF($F$16:$H$16, TRUE), 1)</formula>
    </cfRule>
  </conditionalFormatting>
  <conditionalFormatting sqref="F17:H17">
    <cfRule type="expression" dxfId="389" priority="49">
      <formula>EQ(COUNTIF($F$17:$H$17, TRUE), 3)</formula>
    </cfRule>
    <cfRule type="expression" dxfId="388" priority="50">
      <formula>EQ(COUNTIF($F$17:$H$17, TRUE), 2)</formula>
    </cfRule>
    <cfRule type="expression" dxfId="387" priority="51">
      <formula>EQ(COUNTIF($F$17:$H$17, TRUE), 1)</formula>
    </cfRule>
  </conditionalFormatting>
  <conditionalFormatting sqref="F18:H18">
    <cfRule type="expression" dxfId="386" priority="52">
      <formula>EQ(COUNTIF($F$18:$H$18, TRUE), 3)</formula>
    </cfRule>
    <cfRule type="expression" dxfId="385" priority="53">
      <formula>EQ(COUNTIF($F$18:$H$18, TRUE), 2)</formula>
    </cfRule>
    <cfRule type="expression" dxfId="384" priority="54">
      <formula>EQ(COUNTIF($F$18:$H$18, TRUE), 1)</formula>
    </cfRule>
  </conditionalFormatting>
  <conditionalFormatting sqref="F19:H19">
    <cfRule type="expression" dxfId="383" priority="55">
      <formula>EQ(COUNTIF($F$19:$H$19, TRUE), 3)</formula>
    </cfRule>
    <cfRule type="expression" dxfId="382" priority="56">
      <formula>EQ(COUNTIF($F$19:$H$19, TRUE), 2)</formula>
    </cfRule>
    <cfRule type="expression" dxfId="381" priority="57">
      <formula>EQ(COUNTIF($F$19:$H$19, TRUE), 1)</formula>
    </cfRule>
  </conditionalFormatting>
  <conditionalFormatting sqref="F20:H20">
    <cfRule type="expression" dxfId="380" priority="58">
      <formula>EQ(COUNTIF($F$20:$H$20, TRUE), 3)</formula>
    </cfRule>
    <cfRule type="expression" dxfId="379" priority="59">
      <formula>EQ(COUNTIF($F$20:$H$20, TRUE), 2)</formula>
    </cfRule>
    <cfRule type="expression" dxfId="378" priority="60">
      <formula>EQ(COUNTIF($F$20:$H$20, TRUE), 1)</formula>
    </cfRule>
  </conditionalFormatting>
  <conditionalFormatting sqref="F21:H21">
    <cfRule type="expression" dxfId="377" priority="61">
      <formula>EQ(COUNTIF($F$21:$H$21, TRUE), 3)</formula>
    </cfRule>
    <cfRule type="expression" dxfId="376" priority="62">
      <formula>EQ(COUNTIF($F$21:$H$21, TRUE), 2)</formula>
    </cfRule>
    <cfRule type="expression" dxfId="375" priority="63">
      <formula>EQ(COUNTIF($F$21:$H$21, TRUE), 1)</formula>
    </cfRule>
  </conditionalFormatting>
  <conditionalFormatting sqref="F22:H22">
    <cfRule type="expression" dxfId="374" priority="433">
      <formula>EQ(COUNTIF($F$22:$H$22, TRUE), 3)</formula>
    </cfRule>
    <cfRule type="expression" dxfId="373" priority="434">
      <formula>EQ(COUNTIF($F$22:$H$22, TRUE), 2)</formula>
    </cfRule>
    <cfRule type="expression" dxfId="372" priority="435">
      <formula>EQ(COUNTIF($F$22:$H$22, TRUE), 1)</formula>
    </cfRule>
  </conditionalFormatting>
  <conditionalFormatting sqref="F23:H23">
    <cfRule type="expression" dxfId="371" priority="64">
      <formula>EQ(COUNTIF($F$23:$H$23, TRUE), 3)</formula>
    </cfRule>
    <cfRule type="expression" dxfId="370" priority="65">
      <formula>EQ(COUNTIF($F$23:$H$23, TRUE), 2)</formula>
    </cfRule>
    <cfRule type="expression" dxfId="369" priority="66">
      <formula>EQ(COUNTIF($F$23:$H$23, TRUE), 1)</formula>
    </cfRule>
  </conditionalFormatting>
  <conditionalFormatting sqref="F24:H24">
    <cfRule type="expression" dxfId="368" priority="67">
      <formula>EQ(COUNTIF($F$24:$H$24, TRUE), 3)</formula>
    </cfRule>
    <cfRule type="expression" dxfId="367" priority="68">
      <formula>EQ(COUNTIF($F$24:$H$24, TRUE), 2)</formula>
    </cfRule>
    <cfRule type="expression" dxfId="366" priority="69">
      <formula>EQ(COUNTIF($F$24:$H$24, TRUE), 1)</formula>
    </cfRule>
  </conditionalFormatting>
  <conditionalFormatting sqref="F25:H25">
    <cfRule type="expression" dxfId="365" priority="70">
      <formula>EQ(COUNTIF($F$25:$H$25, TRUE), 3)</formula>
    </cfRule>
    <cfRule type="expression" dxfId="364" priority="71">
      <formula>EQ(COUNTIF($F$25:$H$25, TRUE), 2)</formula>
    </cfRule>
    <cfRule type="expression" dxfId="363" priority="72">
      <formula>EQ(COUNTIF($F$25:$H$25, TRUE), 1)</formula>
    </cfRule>
  </conditionalFormatting>
  <conditionalFormatting sqref="F26:H26">
    <cfRule type="expression" dxfId="362" priority="73">
      <formula>EQ(COUNTIF($F$26:$H$26, TRUE), 3)</formula>
    </cfRule>
    <cfRule type="expression" dxfId="361" priority="74">
      <formula>EQ(COUNTIF($F$26:$H$26, TRUE), 2)</formula>
    </cfRule>
    <cfRule type="expression" dxfId="360" priority="75">
      <formula>EQ(COUNTIF($F$26:$H$26, TRUE), 1)</formula>
    </cfRule>
  </conditionalFormatting>
  <conditionalFormatting sqref="F27:H27">
    <cfRule type="expression" dxfId="359" priority="76">
      <formula>EQ(COUNTIF($F$27:$H$27, TRUE), 3)</formula>
    </cfRule>
    <cfRule type="expression" dxfId="358" priority="77">
      <formula>EQ(COUNTIF($F$27:$H$27, TRUE), 2)</formula>
    </cfRule>
    <cfRule type="expression" dxfId="357" priority="78">
      <formula>EQ(COUNTIF($F$27:$H$27, TRUE), 1)</formula>
    </cfRule>
  </conditionalFormatting>
  <conditionalFormatting sqref="F28:H28">
    <cfRule type="expression" dxfId="356" priority="79">
      <formula>EQ(COUNTIF($F$28:$H$28, TRUE), 3)</formula>
    </cfRule>
    <cfRule type="expression" dxfId="355" priority="80">
      <formula>EQ(COUNTIF($F$28:$H$28, TRUE), 2)</formula>
    </cfRule>
    <cfRule type="expression" dxfId="354" priority="81">
      <formula>EQ(COUNTIF($F$28:$H$28, TRUE), 1)</formula>
    </cfRule>
  </conditionalFormatting>
  <conditionalFormatting sqref="F29:H29">
    <cfRule type="expression" dxfId="353" priority="82">
      <formula>EQ(COUNTIF($F$29:$H$29, TRUE), 3)</formula>
    </cfRule>
    <cfRule type="expression" dxfId="352" priority="83">
      <formula>EQ(COUNTIF($F$29:$H$29, TRUE), 2)</formula>
    </cfRule>
    <cfRule type="expression" dxfId="351" priority="84">
      <formula>EQ(COUNTIF($F$29:$H$29, TRUE), 1)</formula>
    </cfRule>
  </conditionalFormatting>
  <conditionalFormatting sqref="F30:H30">
    <cfRule type="expression" dxfId="350" priority="85">
      <formula>EQ(COUNTIF($F$30:$H$30, TRUE), 3)</formula>
    </cfRule>
    <cfRule type="expression" dxfId="349" priority="86">
      <formula>EQ(COUNTIF($F$30:$H$30, TRUE), 2)</formula>
    </cfRule>
    <cfRule type="expression" dxfId="348" priority="87">
      <formula>EQ(COUNTIF($F$30:$H$30, TRUE), 1)</formula>
    </cfRule>
  </conditionalFormatting>
  <conditionalFormatting sqref="F31:H31">
    <cfRule type="expression" dxfId="347" priority="88">
      <formula>EQ(COUNTIF($F$31:$H$31, TRUE), 3)</formula>
    </cfRule>
    <cfRule type="expression" dxfId="346" priority="89">
      <formula>EQ(COUNTIF($F$31:$H$31, TRUE), 2)</formula>
    </cfRule>
    <cfRule type="expression" dxfId="345" priority="90">
      <formula>EQ(COUNTIF($F$31:$H$31, TRUE), 1)</formula>
    </cfRule>
  </conditionalFormatting>
  <conditionalFormatting sqref="F32:H32">
    <cfRule type="expression" dxfId="344" priority="91">
      <formula>EQ(COUNTIF($F$32:$H$32, TRUE), 3)</formula>
    </cfRule>
    <cfRule type="expression" dxfId="343" priority="92">
      <formula>EQ(COUNTIF($F$32:$H$32, TRUE), 2)</formula>
    </cfRule>
    <cfRule type="expression" dxfId="342" priority="93">
      <formula>EQ(COUNTIF($F$32:$H$32, TRUE), 1)</formula>
    </cfRule>
  </conditionalFormatting>
  <conditionalFormatting sqref="F33:H33">
    <cfRule type="expression" dxfId="341" priority="94">
      <formula>EQ(COUNTIF($F$33:$H$33, TRUE), 3)</formula>
    </cfRule>
    <cfRule type="expression" dxfId="340" priority="95">
      <formula>EQ(COUNTIF($F$33:$H$33, TRUE), 2)</formula>
    </cfRule>
    <cfRule type="expression" dxfId="339" priority="96">
      <formula>EQ(COUNTIF($F$33:$H$33, TRUE), 1)</formula>
    </cfRule>
  </conditionalFormatting>
  <conditionalFormatting sqref="F34:H34">
    <cfRule type="expression" dxfId="338" priority="97">
      <formula>EQ(COUNTIF($F$34:$H$34, TRUE), 3)</formula>
    </cfRule>
    <cfRule type="expression" dxfId="337" priority="98">
      <formula>EQ(COUNTIF($F$34:$H$34, TRUE), 2)</formula>
    </cfRule>
    <cfRule type="expression" dxfId="336" priority="99">
      <formula>EQ(COUNTIF($F$34:$H$34, TRUE), 1)</formula>
    </cfRule>
  </conditionalFormatting>
  <conditionalFormatting sqref="F35:H35">
    <cfRule type="expression" dxfId="335" priority="100">
      <formula>EQ(COUNTIF($F$35:$H$35, TRUE), 3)</formula>
    </cfRule>
    <cfRule type="expression" dxfId="334" priority="101">
      <formula>EQ(COUNTIF($F$35:$H$35, TRUE), 2)</formula>
    </cfRule>
    <cfRule type="expression" dxfId="333" priority="102">
      <formula>EQ(COUNTIF($F$35:$H$35, TRUE), 1)</formula>
    </cfRule>
  </conditionalFormatting>
  <conditionalFormatting sqref="F36:H36">
    <cfRule type="expression" dxfId="332" priority="103">
      <formula>EQ(COUNTIF($F$36:$H$36, TRUE), 3)</formula>
    </cfRule>
    <cfRule type="expression" dxfId="331" priority="104">
      <formula>EQ(COUNTIF($F$36:$H$36, TRUE), 2)</formula>
    </cfRule>
    <cfRule type="expression" dxfId="330" priority="105">
      <formula>EQ(COUNTIF($F$36:$H$36, TRUE), 1)</formula>
    </cfRule>
  </conditionalFormatting>
  <conditionalFormatting sqref="F37:H37">
    <cfRule type="expression" dxfId="329" priority="106">
      <formula>EQ(COUNTIF($F$37:$H$37, TRUE), 3)</formula>
    </cfRule>
    <cfRule type="expression" dxfId="328" priority="107">
      <formula>EQ(COUNTIF($F$37:$H$37, TRUE), 2)</formula>
    </cfRule>
    <cfRule type="expression" dxfId="327" priority="108">
      <formula>EQ(COUNTIF($F$37:$H$37, TRUE), 1)</formula>
    </cfRule>
  </conditionalFormatting>
  <conditionalFormatting sqref="F38:H38">
    <cfRule type="expression" dxfId="326" priority="109">
      <formula>EQ(COUNTIF($F$38:$H$38, TRUE), 3)</formula>
    </cfRule>
    <cfRule type="expression" dxfId="325" priority="110">
      <formula>EQ(COUNTIF($F$38:$H$38, TRUE), 2)</formula>
    </cfRule>
    <cfRule type="expression" dxfId="324" priority="111">
      <formula>EQ(COUNTIF($F$38:$H$38, TRUE), 1)</formula>
    </cfRule>
  </conditionalFormatting>
  <conditionalFormatting sqref="F39:H39">
    <cfRule type="expression" dxfId="323" priority="112">
      <formula>EQ(COUNTIF($F$39:$H$39, TRUE), 3)</formula>
    </cfRule>
    <cfRule type="expression" dxfId="322" priority="113">
      <formula>EQ(COUNTIF($F$39:$H$39, TRUE), 2)</formula>
    </cfRule>
    <cfRule type="expression" dxfId="321" priority="114">
      <formula>EQ(COUNTIF($F$39:$H$39, TRUE), 1)</formula>
    </cfRule>
  </conditionalFormatting>
  <conditionalFormatting sqref="F40:H40">
    <cfRule type="expression" dxfId="320" priority="115">
      <formula>EQ(COUNTIF($F$40:$H$40, TRUE), 3)</formula>
    </cfRule>
    <cfRule type="expression" dxfId="319" priority="116">
      <formula>EQ(COUNTIF($F$40:$H$40, TRUE), 2)</formula>
    </cfRule>
    <cfRule type="expression" dxfId="318" priority="117">
      <formula>EQ(COUNTIF($F$40:$H$40, TRUE), 1)</formula>
    </cfRule>
  </conditionalFormatting>
  <conditionalFormatting sqref="F41:H41">
    <cfRule type="expression" dxfId="317" priority="118">
      <formula>EQ(COUNTIF($F$41:$H$41, TRUE), 3)</formula>
    </cfRule>
    <cfRule type="expression" dxfId="316" priority="119">
      <formula>EQ(COUNTIF($F$41:$H$41, TRUE), 2)</formula>
    </cfRule>
    <cfRule type="expression" dxfId="315" priority="120">
      <formula>EQ(COUNTIF($F$41:$H$41, TRUE), 1)</formula>
    </cfRule>
  </conditionalFormatting>
  <conditionalFormatting sqref="F42:H42">
    <cfRule type="expression" dxfId="314" priority="121">
      <formula>EQ(COUNTIF($F$42:$H$42, TRUE), 3)</formula>
    </cfRule>
    <cfRule type="expression" dxfId="313" priority="122">
      <formula>EQ(COUNTIF($F$42:$H$42, TRUE), 2)</formula>
    </cfRule>
    <cfRule type="expression" dxfId="312" priority="123">
      <formula>EQ(COUNTIF($F$42:$H$42, TRUE), 1)</formula>
    </cfRule>
  </conditionalFormatting>
  <conditionalFormatting sqref="F43:H43">
    <cfRule type="expression" dxfId="311" priority="124">
      <formula>EQ(COUNTIF($F$43:$H$43, TRUE), 3)</formula>
    </cfRule>
    <cfRule type="expression" dxfId="310" priority="125">
      <formula>EQ(COUNTIF($F$43:$H$43, TRUE), 2)</formula>
    </cfRule>
    <cfRule type="expression" dxfId="309" priority="126">
      <formula>EQ(COUNTIF($F$43:$H$43, TRUE), 1)</formula>
    </cfRule>
  </conditionalFormatting>
  <conditionalFormatting sqref="F44:H44">
    <cfRule type="expression" dxfId="308" priority="127">
      <formula>EQ(COUNTIF($F$44:$H$44, TRUE), 3)</formula>
    </cfRule>
    <cfRule type="expression" dxfId="307" priority="128">
      <formula>EQ(COUNTIF($F$44:$H$44, TRUE), 2)</formula>
    </cfRule>
    <cfRule type="expression" dxfId="306" priority="129">
      <formula>EQ(COUNTIF($F$44:$H$44, TRUE), 1)</formula>
    </cfRule>
  </conditionalFormatting>
  <conditionalFormatting sqref="F45:H45">
    <cfRule type="expression" dxfId="305" priority="130">
      <formula>EQ(COUNTIF($F$45:$H$45, TRUE), 3)</formula>
    </cfRule>
    <cfRule type="expression" dxfId="304" priority="131">
      <formula>EQ(COUNTIF($F$45:$H$45, TRUE), 2)</formula>
    </cfRule>
    <cfRule type="expression" dxfId="303" priority="132">
      <formula>EQ(COUNTIF($F$45:$H$45, TRUE), 1)</formula>
    </cfRule>
  </conditionalFormatting>
  <conditionalFormatting sqref="F46:H46">
    <cfRule type="expression" dxfId="302" priority="133">
      <formula>EQ(COUNTIF($F$46:$H$46, TRUE), 3)</formula>
    </cfRule>
    <cfRule type="expression" dxfId="301" priority="134">
      <formula>EQ(COUNTIF($F$46:$H$46, TRUE), 2)</formula>
    </cfRule>
    <cfRule type="expression" dxfId="300" priority="135">
      <formula>EQ(COUNTIF($F$46:$H$46, TRUE), 1)</formula>
    </cfRule>
  </conditionalFormatting>
  <conditionalFormatting sqref="F47:H47">
    <cfRule type="expression" dxfId="299" priority="136">
      <formula>EQ(COUNTIF($F$47:$H$47, TRUE), 3)</formula>
    </cfRule>
    <cfRule type="expression" dxfId="298" priority="137">
      <formula>EQ(COUNTIF($F$47:$H$47, TRUE), 2)</formula>
    </cfRule>
    <cfRule type="expression" dxfId="297" priority="138">
      <formula>EQ(COUNTIF($F$47:$H$47, TRUE), 1)</formula>
    </cfRule>
  </conditionalFormatting>
  <conditionalFormatting sqref="F48:H48">
    <cfRule type="expression" dxfId="296" priority="139">
      <formula>EQ(COUNTIF($F$48:$H$48, TRUE), 3)</formula>
    </cfRule>
    <cfRule type="expression" dxfId="295" priority="140">
      <formula>EQ(COUNTIF($F$48:$H$48, TRUE), 2)</formula>
    </cfRule>
    <cfRule type="expression" dxfId="294" priority="141">
      <formula>EQ(COUNTIF($F$48:$H$48, TRUE), 1)</formula>
    </cfRule>
  </conditionalFormatting>
  <conditionalFormatting sqref="F49:H49">
    <cfRule type="expression" dxfId="293" priority="142">
      <formula>EQ(COUNTIF($F$49:$H$49, TRUE), 3)</formula>
    </cfRule>
    <cfRule type="expression" dxfId="292" priority="143">
      <formula>EQ(COUNTIF($F$49:$H$49, TRUE), 2)</formula>
    </cfRule>
    <cfRule type="expression" dxfId="291" priority="144">
      <formula>EQ(COUNTIF($F$49:$H$49, TRUE), 1)</formula>
    </cfRule>
  </conditionalFormatting>
  <conditionalFormatting sqref="F50:H50">
    <cfRule type="expression" dxfId="290" priority="145">
      <formula>EQ(COUNTIF($F$50:$H$50, TRUE), 3)</formula>
    </cfRule>
    <cfRule type="expression" dxfId="289" priority="146">
      <formula>EQ(COUNTIF($F$50:$H$50, TRUE), 2)</formula>
    </cfRule>
    <cfRule type="expression" dxfId="288" priority="147">
      <formula>EQ(COUNTIF($F$50:$H$50, TRUE), 1)</formula>
    </cfRule>
  </conditionalFormatting>
  <conditionalFormatting sqref="F51:H51">
    <cfRule type="expression" dxfId="287" priority="148">
      <formula>EQ(COUNTIF($F$51:$H$51, TRUE), 3)</formula>
    </cfRule>
    <cfRule type="expression" dxfId="286" priority="149">
      <formula>EQ(COUNTIF($F$51:$H$51, TRUE), 2)</formula>
    </cfRule>
    <cfRule type="expression" dxfId="285" priority="150">
      <formula>EQ(COUNTIF($F$51:$H$51, TRUE), 1)</formula>
    </cfRule>
  </conditionalFormatting>
  <conditionalFormatting sqref="F52:H52">
    <cfRule type="expression" dxfId="284" priority="151">
      <formula>EQ(COUNTIF($F$52:$H$52, TRUE), 3)</formula>
    </cfRule>
    <cfRule type="expression" dxfId="283" priority="152">
      <formula>EQ(COUNTIF($F$52:$H$52, TRUE), 2)</formula>
    </cfRule>
    <cfRule type="expression" dxfId="282" priority="153">
      <formula>EQ(COUNTIF($F$52:$H$52, TRUE), 1)</formula>
    </cfRule>
  </conditionalFormatting>
  <conditionalFormatting sqref="F53:H53">
    <cfRule type="expression" dxfId="281" priority="154">
      <formula>EQ(COUNTIF($F$53:$H$53, TRUE), 3)</formula>
    </cfRule>
    <cfRule type="expression" dxfId="280" priority="155">
      <formula>EQ(COUNTIF($F$53:$H$53, TRUE), 2)</formula>
    </cfRule>
    <cfRule type="expression" dxfId="279" priority="156">
      <formula>EQ(COUNTIF($F$53:$H$53, TRUE), 1)</formula>
    </cfRule>
  </conditionalFormatting>
  <conditionalFormatting sqref="F54:H54">
    <cfRule type="expression" dxfId="278" priority="157">
      <formula>EQ(COUNTIF($F$54:$H$54, TRUE), 3)</formula>
    </cfRule>
    <cfRule type="expression" dxfId="277" priority="158">
      <formula>EQ(COUNTIF($F$54:$H$54, TRUE), 2)</formula>
    </cfRule>
    <cfRule type="expression" dxfId="276" priority="159">
      <formula>EQ(COUNTIF($F$54:$H$54, TRUE), 1)</formula>
    </cfRule>
  </conditionalFormatting>
  <conditionalFormatting sqref="F55:H55">
    <cfRule type="expression" dxfId="275" priority="160">
      <formula>EQ(COUNTIF($F$55:$H$55, TRUE), 3)</formula>
    </cfRule>
    <cfRule type="expression" dxfId="274" priority="161">
      <formula>EQ(COUNTIF($F$55:$H$55, TRUE), 2)</formula>
    </cfRule>
    <cfRule type="expression" dxfId="273" priority="162">
      <formula>EQ(COUNTIF($F$55:$H$55, TRUE), 1)</formula>
    </cfRule>
  </conditionalFormatting>
  <conditionalFormatting sqref="F56:H56">
    <cfRule type="expression" dxfId="272" priority="163">
      <formula>EQ(COUNTIF($F$56:$H$56, TRUE), 3)</formula>
    </cfRule>
    <cfRule type="expression" dxfId="271" priority="164">
      <formula>EQ(COUNTIF($F$56:$H$56, TRUE), 2)</formula>
    </cfRule>
    <cfRule type="expression" dxfId="270" priority="165">
      <formula>EQ(COUNTIF($F$56:$H$56, TRUE), 1)</formula>
    </cfRule>
  </conditionalFormatting>
  <conditionalFormatting sqref="F57:H57">
    <cfRule type="expression" dxfId="269" priority="166">
      <formula>EQ(COUNTIF($F$57:$H$57, TRUE), 3)</formula>
    </cfRule>
    <cfRule type="expression" dxfId="268" priority="167">
      <formula>EQ(COUNTIF($F$57:$H$57, TRUE), 2)</formula>
    </cfRule>
    <cfRule type="expression" dxfId="267" priority="168">
      <formula>EQ(COUNTIF($F$57:$H$57, TRUE), 1)</formula>
    </cfRule>
  </conditionalFormatting>
  <conditionalFormatting sqref="F58:H58">
    <cfRule type="expression" dxfId="266" priority="169">
      <formula>EQ(COUNTIF($F$58:$H$58, TRUE), 3)</formula>
    </cfRule>
    <cfRule type="expression" dxfId="265" priority="170">
      <formula>EQ(COUNTIF($F$58:$H$58, TRUE), 2)</formula>
    </cfRule>
    <cfRule type="expression" dxfId="264" priority="171">
      <formula>EQ(COUNTIF($F$58:$H$58, TRUE), 1)</formula>
    </cfRule>
  </conditionalFormatting>
  <conditionalFormatting sqref="F59:H59">
    <cfRule type="expression" dxfId="263" priority="172">
      <formula>EQ(COUNTIF($F$59:$H$59, TRUE), 3)</formula>
    </cfRule>
    <cfRule type="expression" dxfId="262" priority="173">
      <formula>EQ(COUNTIF($F$59:$H$59, TRUE), 2)</formula>
    </cfRule>
    <cfRule type="expression" dxfId="261" priority="174">
      <formula>EQ(COUNTIF($F$59:$H$59, TRUE), 1)</formula>
    </cfRule>
  </conditionalFormatting>
  <conditionalFormatting sqref="F60:H60">
    <cfRule type="expression" dxfId="260" priority="175">
      <formula>EQ(COUNTIF($F$60:$H$60, TRUE), 3)</formula>
    </cfRule>
    <cfRule type="expression" dxfId="259" priority="176">
      <formula>EQ(COUNTIF($F$60:$H$60, TRUE), 2)</formula>
    </cfRule>
    <cfRule type="expression" dxfId="258" priority="177">
      <formula>EQ(COUNTIF($F$60:$H$60, TRUE), 1)</formula>
    </cfRule>
  </conditionalFormatting>
  <conditionalFormatting sqref="F61:H61">
    <cfRule type="expression" dxfId="257" priority="178">
      <formula>EQ(COUNTIF($F$61:$H$61, TRUE), 3)</formula>
    </cfRule>
    <cfRule type="expression" dxfId="256" priority="179">
      <formula>EQ(COUNTIF($F$61:$H$61, TRUE), 2)</formula>
    </cfRule>
    <cfRule type="expression" dxfId="255" priority="180">
      <formula>EQ(COUNTIF($F$61:$H$61, TRUE), 1)</formula>
    </cfRule>
  </conditionalFormatting>
  <conditionalFormatting sqref="F62:H62">
    <cfRule type="expression" dxfId="254" priority="181">
      <formula>EQ(COUNTIF($F$62:$H$62, TRUE), 3)</formula>
    </cfRule>
    <cfRule type="expression" dxfId="253" priority="182">
      <formula>EQ(COUNTIF($F$62:$H$62, TRUE), 2)</formula>
    </cfRule>
    <cfRule type="expression" dxfId="252" priority="183">
      <formula>EQ(COUNTIF($F$62:$H$62, TRUE), 1)</formula>
    </cfRule>
  </conditionalFormatting>
  <conditionalFormatting sqref="F63:H63">
    <cfRule type="expression" dxfId="251" priority="184">
      <formula>EQ(COUNTIF($F$63:$H$63, TRUE), 3)</formula>
    </cfRule>
    <cfRule type="expression" dxfId="250" priority="185">
      <formula>EQ(COUNTIF($F$63:$H$63, TRUE), 2)</formula>
    </cfRule>
    <cfRule type="expression" dxfId="249" priority="186">
      <formula>EQ(COUNTIF($F$63:$H$63, TRUE), 1)</formula>
    </cfRule>
  </conditionalFormatting>
  <conditionalFormatting sqref="F64:H64">
    <cfRule type="expression" dxfId="248" priority="187">
      <formula>EQ(COUNTIF($F$64:$H$64, TRUE), 3)</formula>
    </cfRule>
    <cfRule type="expression" dxfId="247" priority="188">
      <formula>EQ(COUNTIF($F$64:$H$64, TRUE), 2)</formula>
    </cfRule>
    <cfRule type="expression" dxfId="246" priority="189">
      <formula>EQ(COUNTIF($F$64:$H$64, TRUE), 1)</formula>
    </cfRule>
  </conditionalFormatting>
  <conditionalFormatting sqref="F65:H65">
    <cfRule type="expression" dxfId="245" priority="190">
      <formula>EQ(COUNTIF($F$65:$H$65, TRUE), 3)</formula>
    </cfRule>
    <cfRule type="expression" dxfId="244" priority="191">
      <formula>EQ(COUNTIF($F$65:$H$65, TRUE), 2)</formula>
    </cfRule>
    <cfRule type="expression" dxfId="243" priority="192">
      <formula>EQ(COUNTIF($F$65:$H$65, TRUE), 1)</formula>
    </cfRule>
  </conditionalFormatting>
  <conditionalFormatting sqref="F66:H66">
    <cfRule type="expression" dxfId="242" priority="193">
      <formula>EQ(COUNTIF($F$66:$H$66, TRUE), 3)</formula>
    </cfRule>
    <cfRule type="expression" dxfId="241" priority="194">
      <formula>EQ(COUNTIF($F$66:$H$66, TRUE), 2)</formula>
    </cfRule>
    <cfRule type="expression" dxfId="240" priority="195">
      <formula>EQ(COUNTIF($F$66:$H$66, TRUE), 1)</formula>
    </cfRule>
  </conditionalFormatting>
  <conditionalFormatting sqref="F67:H67">
    <cfRule type="expression" dxfId="239" priority="196">
      <formula>EQ(COUNTIF($F$67:$H$67, TRUE), 3)</formula>
    </cfRule>
    <cfRule type="expression" dxfId="238" priority="197">
      <formula>EQ(COUNTIF($F$67:$H$67, TRUE), 2)</formula>
    </cfRule>
    <cfRule type="expression" dxfId="237" priority="198">
      <formula>EQ(COUNTIF($F$67:$H$67, TRUE), 1)</formula>
    </cfRule>
  </conditionalFormatting>
  <conditionalFormatting sqref="F68:H68">
    <cfRule type="expression" dxfId="236" priority="199">
      <formula>EQ(COUNTIF($F$68:$H$68, TRUE), 3)</formula>
    </cfRule>
    <cfRule type="expression" dxfId="235" priority="200">
      <formula>EQ(COUNTIF($F$68:$H$68, TRUE), 2)</formula>
    </cfRule>
    <cfRule type="expression" dxfId="234" priority="201">
      <formula>EQ(COUNTIF($F$68:$H$68, TRUE), 1)</formula>
    </cfRule>
  </conditionalFormatting>
  <conditionalFormatting sqref="F69:H69">
    <cfRule type="expression" dxfId="233" priority="202">
      <formula>EQ(COUNTIF($F$69:$H$69, TRUE), 3)</formula>
    </cfRule>
    <cfRule type="expression" dxfId="232" priority="203">
      <formula>EQ(COUNTIF($F$69:$H$69, TRUE), 2)</formula>
    </cfRule>
    <cfRule type="expression" dxfId="231" priority="204">
      <formula>EQ(COUNTIF($F$69:$H$69, TRUE), 1)</formula>
    </cfRule>
  </conditionalFormatting>
  <conditionalFormatting sqref="F70:H70">
    <cfRule type="expression" dxfId="230" priority="205">
      <formula>EQ(COUNTIF($F$70:$H$70, TRUE), 3)</formula>
    </cfRule>
    <cfRule type="expression" dxfId="229" priority="206">
      <formula>EQ(COUNTIF($F$70:$H$70, TRUE), 2)</formula>
    </cfRule>
    <cfRule type="expression" dxfId="228" priority="207">
      <formula>EQ(COUNTIF($F$70:$H$70, TRUE), 1)</formula>
    </cfRule>
  </conditionalFormatting>
  <conditionalFormatting sqref="F71:H71">
    <cfRule type="expression" dxfId="227" priority="208">
      <formula>EQ(COUNTIF($F$71:$H$71, TRUE), 3)</formula>
    </cfRule>
    <cfRule type="expression" dxfId="226" priority="209">
      <formula>EQ(COUNTIF($F$71:$H$71, TRUE), 2)</formula>
    </cfRule>
    <cfRule type="expression" dxfId="225" priority="210">
      <formula>EQ(COUNTIF($F$71:$H$71, TRUE), 1)</formula>
    </cfRule>
  </conditionalFormatting>
  <conditionalFormatting sqref="F72:H72">
    <cfRule type="expression" dxfId="224" priority="211">
      <formula>EQ(COUNTIF($F$72:$H$72, TRUE), 3)</formula>
    </cfRule>
    <cfRule type="expression" dxfId="223" priority="212">
      <formula>EQ(COUNTIF($F$72:$H$72, TRUE), 2)</formula>
    </cfRule>
    <cfRule type="expression" dxfId="222" priority="213">
      <formula>EQ(COUNTIF($F$72:$H$72, TRUE), 1)</formula>
    </cfRule>
  </conditionalFormatting>
  <conditionalFormatting sqref="F73:H73">
    <cfRule type="expression" dxfId="221" priority="214">
      <formula>EQ(COUNTIF($F$73:$H$73, TRUE), 3)</formula>
    </cfRule>
    <cfRule type="expression" dxfId="220" priority="215">
      <formula>EQ(COUNTIF($F$73:$H$73, TRUE), 2)</formula>
    </cfRule>
    <cfRule type="expression" dxfId="219" priority="216">
      <formula>EQ(COUNTIF($F$73:$H$73, TRUE), 1)</formula>
    </cfRule>
  </conditionalFormatting>
  <conditionalFormatting sqref="F74:H74">
    <cfRule type="expression" dxfId="218" priority="217">
      <formula>EQ(COUNTIF($F$74:$H$74, TRUE), 3)</formula>
    </cfRule>
    <cfRule type="expression" dxfId="217" priority="218">
      <formula>EQ(COUNTIF($F$74:$H$74, TRUE), 2)</formula>
    </cfRule>
    <cfRule type="expression" dxfId="216" priority="219">
      <formula>EQ(COUNTIF($F$74:$H$74, TRUE), 1)</formula>
    </cfRule>
  </conditionalFormatting>
  <conditionalFormatting sqref="F75:H75">
    <cfRule type="expression" dxfId="215" priority="220">
      <formula>EQ(COUNTIF($F$75:$H$75, TRUE), 3)</formula>
    </cfRule>
    <cfRule type="expression" dxfId="214" priority="221">
      <formula>EQ(COUNTIF($F$75:$H$75, TRUE), 2)</formula>
    </cfRule>
    <cfRule type="expression" dxfId="213" priority="222">
      <formula>EQ(COUNTIF($F$75:$H$75, TRUE), 1)</formula>
    </cfRule>
  </conditionalFormatting>
  <conditionalFormatting sqref="F76:H76">
    <cfRule type="expression" dxfId="212" priority="223">
      <formula>EQ(COUNTIF($F$76:$H$76, TRUE), 3)</formula>
    </cfRule>
    <cfRule type="expression" dxfId="211" priority="224">
      <formula>EQ(COUNTIF($F$76:$H$76, TRUE), 2)</formula>
    </cfRule>
    <cfRule type="expression" dxfId="210" priority="225">
      <formula>EQ(COUNTIF($F$76:$H$76, TRUE), 1)</formula>
    </cfRule>
  </conditionalFormatting>
  <conditionalFormatting sqref="F77:H77">
    <cfRule type="expression" dxfId="209" priority="226">
      <formula>EQ(COUNTIF($F$77:$H$77, TRUE), 3)</formula>
    </cfRule>
    <cfRule type="expression" dxfId="208" priority="227">
      <formula>EQ(COUNTIF($F$77:$H$77, TRUE), 2)</formula>
    </cfRule>
    <cfRule type="expression" dxfId="207" priority="228">
      <formula>EQ(COUNTIF($F$77:$H$77, TRUE), 1)</formula>
    </cfRule>
  </conditionalFormatting>
  <conditionalFormatting sqref="F78:H78">
    <cfRule type="expression" dxfId="206" priority="229">
      <formula>EQ(COUNTIF($F$78:$H$78, TRUE), 3)</formula>
    </cfRule>
    <cfRule type="expression" dxfId="205" priority="230">
      <formula>EQ(COUNTIF($F$78:$H$78, TRUE), 2)</formula>
    </cfRule>
    <cfRule type="expression" dxfId="204" priority="231">
      <formula>EQ(COUNTIF($F$78:$H$78, TRUE), 1)</formula>
    </cfRule>
  </conditionalFormatting>
  <conditionalFormatting sqref="F79:H79">
    <cfRule type="expression" dxfId="203" priority="232">
      <formula>EQ(COUNTIF($F$79:$H$79, TRUE), 3)</formula>
    </cfRule>
    <cfRule type="expression" dxfId="202" priority="233">
      <formula>EQ(COUNTIF($F$79:$H$79, TRUE), 2)</formula>
    </cfRule>
    <cfRule type="expression" dxfId="201" priority="234">
      <formula>EQ(COUNTIF($F$79:$H$79, TRUE), 1)</formula>
    </cfRule>
  </conditionalFormatting>
  <conditionalFormatting sqref="F80:H80">
    <cfRule type="expression" dxfId="200" priority="235">
      <formula>EQ(COUNTIF($F$80:$H$80, TRUE), 3)</formula>
    </cfRule>
    <cfRule type="expression" dxfId="199" priority="236">
      <formula>EQ(COUNTIF($F$80:$H$80, TRUE), 2)</formula>
    </cfRule>
    <cfRule type="expression" dxfId="198" priority="237">
      <formula>EQ(COUNTIF($F$80:$H$80, TRUE), 1)</formula>
    </cfRule>
  </conditionalFormatting>
  <conditionalFormatting sqref="F81:H81">
    <cfRule type="expression" dxfId="197" priority="238">
      <formula>EQ(COUNTIF($F$81:$H$81, TRUE), 3)</formula>
    </cfRule>
    <cfRule type="expression" dxfId="196" priority="239">
      <formula>EQ(COUNTIF($F$81:$H$81, TRUE), 2)</formula>
    </cfRule>
    <cfRule type="expression" dxfId="195" priority="240">
      <formula>EQ(COUNTIF($F$81:$H$81, TRUE), 1)</formula>
    </cfRule>
  </conditionalFormatting>
  <conditionalFormatting sqref="F82:H82">
    <cfRule type="expression" dxfId="194" priority="241">
      <formula>EQ(COUNTIF($F$82:$H$82, TRUE), 3)</formula>
    </cfRule>
    <cfRule type="expression" dxfId="193" priority="242">
      <formula>EQ(COUNTIF($F$82:$H$82, TRUE), 2)</formula>
    </cfRule>
    <cfRule type="expression" dxfId="192" priority="243">
      <formula>EQ(COUNTIF($F$82:$H$82, TRUE), 1)</formula>
    </cfRule>
  </conditionalFormatting>
  <conditionalFormatting sqref="F83:H83">
    <cfRule type="expression" dxfId="191" priority="244">
      <formula>EQ(COUNTIF($F$83:$H$83, TRUE), 3)</formula>
    </cfRule>
    <cfRule type="expression" dxfId="190" priority="245">
      <formula>EQ(COUNTIF($F$83:$H$83, TRUE), 2)</formula>
    </cfRule>
    <cfRule type="expression" dxfId="189" priority="246">
      <formula>EQ(COUNTIF($F$83:$H$83, TRUE), 1)</formula>
    </cfRule>
  </conditionalFormatting>
  <conditionalFormatting sqref="F84:H84">
    <cfRule type="expression" dxfId="188" priority="247">
      <formula>EQ(COUNTIF($F$84:$H$84, TRUE), 3)</formula>
    </cfRule>
    <cfRule type="expression" dxfId="187" priority="248">
      <formula>EQ(COUNTIF($F$84:$H$84, TRUE), 2)</formula>
    </cfRule>
    <cfRule type="expression" dxfId="186" priority="249">
      <formula>EQ(COUNTIF($F$84:$H$84, TRUE), 1)</formula>
    </cfRule>
  </conditionalFormatting>
  <conditionalFormatting sqref="F85:H85">
    <cfRule type="expression" dxfId="185" priority="250">
      <formula>EQ(COUNTIF($F$85:$H$85, TRUE), 3)</formula>
    </cfRule>
    <cfRule type="expression" dxfId="184" priority="251">
      <formula>EQ(COUNTIF($F$85:$H$85, TRUE), 2)</formula>
    </cfRule>
    <cfRule type="expression" dxfId="183" priority="252">
      <formula>EQ(COUNTIF($F$85:$H$85, TRUE), 1)</formula>
    </cfRule>
  </conditionalFormatting>
  <conditionalFormatting sqref="F86:H86">
    <cfRule type="expression" dxfId="182" priority="253">
      <formula>EQ(COUNTIF($F$86:$H$86, TRUE), 3)</formula>
    </cfRule>
    <cfRule type="expression" dxfId="181" priority="254">
      <formula>EQ(COUNTIF($F$86:$H$86, TRUE), 2)</formula>
    </cfRule>
    <cfRule type="expression" dxfId="180" priority="255">
      <formula>EQ(COUNTIF($F$86:$H$86, TRUE), 1)</formula>
    </cfRule>
  </conditionalFormatting>
  <conditionalFormatting sqref="F87:H87">
    <cfRule type="expression" dxfId="179" priority="256">
      <formula>EQ(COUNTIF($F$87:$H$87, TRUE), 3)</formula>
    </cfRule>
    <cfRule type="expression" dxfId="178" priority="257">
      <formula>EQ(COUNTIF($F$87:$H$87, TRUE), 2)</formula>
    </cfRule>
    <cfRule type="expression" dxfId="177" priority="258">
      <formula>EQ(COUNTIF($F$87:$H$87, TRUE), 1)</formula>
    </cfRule>
  </conditionalFormatting>
  <conditionalFormatting sqref="F88:H88">
    <cfRule type="expression" dxfId="176" priority="259">
      <formula>EQ(COUNTIF($F$88:$H$88, TRUE), 3)</formula>
    </cfRule>
    <cfRule type="expression" dxfId="175" priority="260">
      <formula>EQ(COUNTIF($F$88:$H$88, TRUE), 2)</formula>
    </cfRule>
    <cfRule type="expression" dxfId="174" priority="261">
      <formula>EQ(COUNTIF($F$88:$H$88, TRUE), 1)</formula>
    </cfRule>
  </conditionalFormatting>
  <conditionalFormatting sqref="F89:H89">
    <cfRule type="expression" dxfId="173" priority="262">
      <formula>EQ(COUNTIF($F$89:$H$89, TRUE), 3)</formula>
    </cfRule>
    <cfRule type="expression" dxfId="172" priority="263">
      <formula>EQ(COUNTIF($F$89:$H$89, TRUE), 2)</formula>
    </cfRule>
    <cfRule type="expression" dxfId="171" priority="264">
      <formula>EQ(COUNTIF($F$89:$H$89, TRUE), 1)</formula>
    </cfRule>
  </conditionalFormatting>
  <conditionalFormatting sqref="F90:H90">
    <cfRule type="expression" dxfId="170" priority="265">
      <formula>EQ(COUNTIF($F$90:$H$90, TRUE), 3)</formula>
    </cfRule>
    <cfRule type="expression" dxfId="169" priority="266">
      <formula>EQ(COUNTIF($F$90:$H$90, TRUE), 2)</formula>
    </cfRule>
    <cfRule type="expression" dxfId="168" priority="267">
      <formula>EQ(COUNTIF($F$90:$H$90, TRUE), 1)</formula>
    </cfRule>
  </conditionalFormatting>
  <conditionalFormatting sqref="F91:H91">
    <cfRule type="expression" dxfId="167" priority="268">
      <formula>EQ(COUNTIF($F$91:$H$91, TRUE), 3)</formula>
    </cfRule>
    <cfRule type="expression" dxfId="166" priority="269">
      <formula>EQ(COUNTIF($F$91:$H$91, TRUE), 2)</formula>
    </cfRule>
    <cfRule type="expression" dxfId="165" priority="270">
      <formula>EQ(COUNTIF($F$91:$H$91, TRUE), 1)</formula>
    </cfRule>
  </conditionalFormatting>
  <conditionalFormatting sqref="F92:H92">
    <cfRule type="expression" dxfId="164" priority="271">
      <formula>EQ(COUNTIF($F$92:$H$92, TRUE), 3)</formula>
    </cfRule>
    <cfRule type="expression" dxfId="163" priority="272">
      <formula>EQ(COUNTIF($F$92:$H$92, TRUE), 2)</formula>
    </cfRule>
    <cfRule type="expression" dxfId="162" priority="273">
      <formula>EQ(COUNTIF($F$92:$H$92, TRUE), 1)</formula>
    </cfRule>
  </conditionalFormatting>
  <conditionalFormatting sqref="F93:H93">
    <cfRule type="expression" dxfId="161" priority="274">
      <formula>EQ(COUNTIF($F$93:$H$93, TRUE), 3)</formula>
    </cfRule>
    <cfRule type="expression" dxfId="160" priority="275">
      <formula>EQ(COUNTIF($F$93:$H$93, TRUE), 2)</formula>
    </cfRule>
    <cfRule type="expression" dxfId="159" priority="276">
      <formula>EQ(COUNTIF($F$93:$H$93, TRUE), 1)</formula>
    </cfRule>
  </conditionalFormatting>
  <conditionalFormatting sqref="F94:H94">
    <cfRule type="expression" dxfId="158" priority="277">
      <formula>EQ(COUNTIF($F$94:$H$94, TRUE), 3)</formula>
    </cfRule>
    <cfRule type="expression" dxfId="157" priority="278">
      <formula>EQ(COUNTIF($F$94:$H$94, TRUE), 2)</formula>
    </cfRule>
    <cfRule type="expression" dxfId="156" priority="279">
      <formula>EQ(COUNTIF($F$94:$H$94, TRUE), 1)</formula>
    </cfRule>
  </conditionalFormatting>
  <conditionalFormatting sqref="F95:H95">
    <cfRule type="expression" dxfId="155" priority="280">
      <formula>EQ(COUNTIF($F$95:$H$95, TRUE), 3)</formula>
    </cfRule>
    <cfRule type="expression" dxfId="154" priority="281">
      <formula>EQ(COUNTIF($F$95:$H$95, TRUE), 2)</formula>
    </cfRule>
    <cfRule type="expression" dxfId="153" priority="282">
      <formula>EQ(COUNTIF($F$95:$H$95, TRUE), 1)</formula>
    </cfRule>
  </conditionalFormatting>
  <conditionalFormatting sqref="F96:H96">
    <cfRule type="expression" dxfId="152" priority="283">
      <formula>EQ(COUNTIF($F$96:$H$96, TRUE), 3)</formula>
    </cfRule>
    <cfRule type="expression" dxfId="151" priority="284">
      <formula>EQ(COUNTIF($F$96:$H$96, TRUE), 2)</formula>
    </cfRule>
    <cfRule type="expression" dxfId="150" priority="285">
      <formula>EQ(COUNTIF($F$96:$H$96, TRUE), 1)</formula>
    </cfRule>
  </conditionalFormatting>
  <conditionalFormatting sqref="F97:H97">
    <cfRule type="expression" dxfId="149" priority="286">
      <formula>EQ(COUNTIF($F$97:$H$97, TRUE), 3)</formula>
    </cfRule>
    <cfRule type="expression" dxfId="148" priority="287">
      <formula>EQ(COUNTIF($F$97:$H$97, TRUE), 2)</formula>
    </cfRule>
    <cfRule type="expression" dxfId="147" priority="288">
      <formula>EQ(COUNTIF($F$97:$H$97, TRUE), 1)</formula>
    </cfRule>
  </conditionalFormatting>
  <conditionalFormatting sqref="F98:H98">
    <cfRule type="expression" dxfId="146" priority="289">
      <formula>EQ(COUNTIF($F$98:$H$98, TRUE), 3)</formula>
    </cfRule>
    <cfRule type="expression" dxfId="145" priority="290">
      <formula>EQ(COUNTIF($F$98:$H$98, TRUE), 2)</formula>
    </cfRule>
    <cfRule type="expression" dxfId="144" priority="291">
      <formula>EQ(COUNTIF($F$98:$H$98, TRUE), 1)</formula>
    </cfRule>
  </conditionalFormatting>
  <conditionalFormatting sqref="F99:H99">
    <cfRule type="expression" dxfId="143" priority="292">
      <formula>EQ(COUNTIF($F$99:$H$99, TRUE), 3)</formula>
    </cfRule>
    <cfRule type="expression" dxfId="142" priority="293">
      <formula>EQ(COUNTIF($F$99:$H$99, TRUE), 2)</formula>
    </cfRule>
    <cfRule type="expression" dxfId="141" priority="294">
      <formula>EQ(COUNTIF($F$99:$H$99, TRUE), 1)</formula>
    </cfRule>
  </conditionalFormatting>
  <conditionalFormatting sqref="F100:H100">
    <cfRule type="expression" dxfId="140" priority="295">
      <formula>EQ(COUNTIF($F$100:$H$100, TRUE), 3)</formula>
    </cfRule>
    <cfRule type="expression" dxfId="139" priority="296">
      <formula>EQ(COUNTIF($F$100:$H$100, TRUE), 2)</formula>
    </cfRule>
    <cfRule type="expression" dxfId="138" priority="297">
      <formula>EQ(COUNTIF($F$100:$H$100, TRUE), 1)</formula>
    </cfRule>
  </conditionalFormatting>
  <conditionalFormatting sqref="F101:H101">
    <cfRule type="expression" dxfId="137" priority="298">
      <formula>EQ(COUNTIF($F$101:$H$101, TRUE), 3)</formula>
    </cfRule>
    <cfRule type="expression" dxfId="136" priority="299">
      <formula>EQ(COUNTIF($F$101:$H$101, TRUE), 2)</formula>
    </cfRule>
    <cfRule type="expression" dxfId="135" priority="300">
      <formula>EQ(COUNTIF($F$101:$H$101, TRUE), 1)</formula>
    </cfRule>
  </conditionalFormatting>
  <conditionalFormatting sqref="F102:H102">
    <cfRule type="expression" dxfId="134" priority="301">
      <formula>EQ(COUNTIF($F$102:$H$102, TRUE), 3)</formula>
    </cfRule>
    <cfRule type="expression" dxfId="133" priority="302">
      <formula>EQ(COUNTIF($F$102:$H$102, TRUE), 2)</formula>
    </cfRule>
    <cfRule type="expression" dxfId="132" priority="303">
      <formula>EQ(COUNTIF($F$102:$H$102, TRUE), 1)</formula>
    </cfRule>
  </conditionalFormatting>
  <conditionalFormatting sqref="F103:H103">
    <cfRule type="expression" dxfId="131" priority="304">
      <formula>EQ(COUNTIF($F$103:$H$103, TRUE), 3)</formula>
    </cfRule>
    <cfRule type="expression" dxfId="130" priority="305">
      <formula>EQ(COUNTIF($F$103:$H$103, TRUE), 2)</formula>
    </cfRule>
    <cfRule type="expression" dxfId="129" priority="306">
      <formula>EQ(COUNTIF($F$103:$H$103, TRUE), 1)</formula>
    </cfRule>
  </conditionalFormatting>
  <conditionalFormatting sqref="F104:H104">
    <cfRule type="expression" dxfId="128" priority="307">
      <formula>EQ(COUNTIF($F$104:$H$104, TRUE), 3)</formula>
    </cfRule>
    <cfRule type="expression" dxfId="127" priority="308">
      <formula>EQ(COUNTIF($F$104:$H$104, TRUE), 2)</formula>
    </cfRule>
    <cfRule type="expression" dxfId="126" priority="309">
      <formula>EQ(COUNTIF($F$104:$H$104, TRUE), 1)</formula>
    </cfRule>
  </conditionalFormatting>
  <conditionalFormatting sqref="F105:H105">
    <cfRule type="expression" dxfId="125" priority="310">
      <formula>EQ(COUNTIF($F$105:$H$105, TRUE), 3)</formula>
    </cfRule>
    <cfRule type="expression" dxfId="124" priority="311">
      <formula>EQ(COUNTIF($F$105:$H$105, TRUE), 2)</formula>
    </cfRule>
    <cfRule type="expression" dxfId="123" priority="312">
      <formula>EQ(COUNTIF($F$105:$H$105, TRUE), 1)</formula>
    </cfRule>
  </conditionalFormatting>
  <conditionalFormatting sqref="F106:H106">
    <cfRule type="expression" dxfId="122" priority="313">
      <formula>EQ(COUNTIF($F$106:$H$106, TRUE), 3)</formula>
    </cfRule>
    <cfRule type="expression" dxfId="121" priority="314">
      <formula>EQ(COUNTIF($F$106:$H$106, TRUE), 2)</formula>
    </cfRule>
    <cfRule type="expression" dxfId="120" priority="315">
      <formula>EQ(COUNTIF($F$106:$H$106, TRUE), 1)</formula>
    </cfRule>
  </conditionalFormatting>
  <conditionalFormatting sqref="F107:H107">
    <cfRule type="expression" dxfId="119" priority="316">
      <formula>EQ(COUNTIF($F$107:$H$107, TRUE), 3)</formula>
    </cfRule>
    <cfRule type="expression" dxfId="118" priority="317">
      <formula>EQ(COUNTIF($F$107:$H$107, TRUE), 2)</formula>
    </cfRule>
    <cfRule type="expression" dxfId="117" priority="318">
      <formula>EQ(COUNTIF($F$107:$H$107, TRUE), 1)</formula>
    </cfRule>
  </conditionalFormatting>
  <conditionalFormatting sqref="F108:H108">
    <cfRule type="expression" dxfId="116" priority="319">
      <formula>EQ(COUNTIF($F$108:$H$108, TRUE), 3)</formula>
    </cfRule>
    <cfRule type="expression" dxfId="115" priority="320">
      <formula>EQ(COUNTIF($F$108:$H$108, TRUE), 2)</formula>
    </cfRule>
    <cfRule type="expression" dxfId="114" priority="321">
      <formula>EQ(COUNTIF($F$108:$H$108, TRUE), 1)</formula>
    </cfRule>
  </conditionalFormatting>
  <conditionalFormatting sqref="F109:H109">
    <cfRule type="expression" dxfId="113" priority="322">
      <formula>EQ(COUNTIF($F$109:$H$109, TRUE), 3)</formula>
    </cfRule>
    <cfRule type="expression" dxfId="112" priority="323">
      <formula>EQ(COUNTIF($F$109:$H$109, TRUE), 2)</formula>
    </cfRule>
    <cfRule type="expression" dxfId="111" priority="324">
      <formula>EQ(COUNTIF($F$109:$H$109, TRUE), 1)</formula>
    </cfRule>
  </conditionalFormatting>
  <conditionalFormatting sqref="F110:H110">
    <cfRule type="expression" dxfId="110" priority="325">
      <formula>EQ(COUNTIF($F$110:$H$110, TRUE), 3)</formula>
    </cfRule>
    <cfRule type="expression" dxfId="109" priority="326">
      <formula>EQ(COUNTIF($F$110:$H$110, TRUE), 2)</formula>
    </cfRule>
    <cfRule type="expression" dxfId="108" priority="327">
      <formula>EQ(COUNTIF($F$110:$H$110, TRUE), 1)</formula>
    </cfRule>
  </conditionalFormatting>
  <conditionalFormatting sqref="F111:H111">
    <cfRule type="expression" dxfId="107" priority="328">
      <formula>EQ(COUNTIF($F$111:$H$111, TRUE), 3)</formula>
    </cfRule>
    <cfRule type="expression" dxfId="106" priority="329">
      <formula>EQ(COUNTIF($F$111:$H$111, TRUE), 2)</formula>
    </cfRule>
    <cfRule type="expression" dxfId="105" priority="330">
      <formula>EQ(COUNTIF($F$111:$H$111, TRUE), 1)</formula>
    </cfRule>
  </conditionalFormatting>
  <conditionalFormatting sqref="F112:H112">
    <cfRule type="expression" dxfId="104" priority="331">
      <formula>EQ(COUNTIF($F$112:$H$112, TRUE), 3)</formula>
    </cfRule>
    <cfRule type="expression" dxfId="103" priority="332">
      <formula>EQ(COUNTIF($F$112:$H$112, TRUE), 2)</formula>
    </cfRule>
    <cfRule type="expression" dxfId="102" priority="333">
      <formula>EQ(COUNTIF($F$112:$H$112, TRUE), 1)</formula>
    </cfRule>
  </conditionalFormatting>
  <conditionalFormatting sqref="F113:H113">
    <cfRule type="expression" dxfId="101" priority="334">
      <formula>EQ(COUNTIF($F$113:$H$113, TRUE), 3)</formula>
    </cfRule>
    <cfRule type="expression" dxfId="100" priority="335">
      <formula>EQ(COUNTIF($F$113:$H$113, TRUE), 2)</formula>
    </cfRule>
    <cfRule type="expression" dxfId="99" priority="336">
      <formula>EQ(COUNTIF($F$113:$H$113, TRUE), 1)</formula>
    </cfRule>
  </conditionalFormatting>
  <conditionalFormatting sqref="F114:H114">
    <cfRule type="expression" dxfId="98" priority="337">
      <formula>EQ(COUNTIF($F$114:$H$114, TRUE), 3)</formula>
    </cfRule>
    <cfRule type="expression" dxfId="97" priority="338">
      <formula>EQ(COUNTIF($F$114:$H$114, TRUE), 2)</formula>
    </cfRule>
    <cfRule type="expression" dxfId="96" priority="339">
      <formula>EQ(COUNTIF($F$114:$H$114, TRUE), 1)</formula>
    </cfRule>
  </conditionalFormatting>
  <conditionalFormatting sqref="F115:H115">
    <cfRule type="expression" dxfId="95" priority="340">
      <formula>EQ(COUNTIF($F$115:$H$115, TRUE), 3)</formula>
    </cfRule>
    <cfRule type="expression" dxfId="94" priority="341">
      <formula>EQ(COUNTIF($F$115:$H$115, TRUE), 2)</formula>
    </cfRule>
    <cfRule type="expression" dxfId="93" priority="342">
      <formula>EQ(COUNTIF($F$115:$H$115, TRUE), 1)</formula>
    </cfRule>
  </conditionalFormatting>
  <conditionalFormatting sqref="F116:H116">
    <cfRule type="expression" dxfId="92" priority="343">
      <formula>EQ(COUNTIF($F$116:$H$116, TRUE), 3)</formula>
    </cfRule>
    <cfRule type="expression" dxfId="91" priority="344">
      <formula>EQ(COUNTIF($F$116:$H$116, TRUE), 2)</formula>
    </cfRule>
    <cfRule type="expression" dxfId="90" priority="345">
      <formula>EQ(COUNTIF($F$116:$H$116, TRUE), 1)</formula>
    </cfRule>
  </conditionalFormatting>
  <conditionalFormatting sqref="F117:H117">
    <cfRule type="expression" dxfId="89" priority="346">
      <formula>EQ(COUNTIF($F$117:$H$117, TRUE), 3)</formula>
    </cfRule>
    <cfRule type="expression" dxfId="88" priority="347">
      <formula>EQ(COUNTIF($F$117:$H$117, TRUE), 2)</formula>
    </cfRule>
    <cfRule type="expression" dxfId="87" priority="348">
      <formula>EQ(COUNTIF($F$117:$H$117, TRUE), 1)</formula>
    </cfRule>
  </conditionalFormatting>
  <conditionalFormatting sqref="F118:H118">
    <cfRule type="expression" dxfId="86" priority="349">
      <formula>EQ(COUNTIF($F$118:$H$118, TRUE), 3)</formula>
    </cfRule>
    <cfRule type="expression" dxfId="85" priority="350">
      <formula>EQ(COUNTIF($F$118:$H$118, TRUE), 2)</formula>
    </cfRule>
    <cfRule type="expression" dxfId="84" priority="351">
      <formula>EQ(COUNTIF($F$118:$H$118, TRUE), 1)</formula>
    </cfRule>
  </conditionalFormatting>
  <conditionalFormatting sqref="F119:H119">
    <cfRule type="expression" dxfId="83" priority="352">
      <formula>EQ(COUNTIF($F$119:$H$119, TRUE), 3)</formula>
    </cfRule>
    <cfRule type="expression" dxfId="82" priority="353">
      <formula>EQ(COUNTIF($F$119:$H$119, TRUE), 2)</formula>
    </cfRule>
    <cfRule type="expression" dxfId="81" priority="354">
      <formula>EQ(COUNTIF($F$119:$H$119, TRUE), 1)</formula>
    </cfRule>
  </conditionalFormatting>
  <conditionalFormatting sqref="F120:H120">
    <cfRule type="expression" dxfId="80" priority="355">
      <formula>EQ(COUNTIF($F$120:$H$120, TRUE), 3)</formula>
    </cfRule>
    <cfRule type="expression" dxfId="79" priority="356">
      <formula>EQ(COUNTIF($F$120:$H$120, TRUE), 2)</formula>
    </cfRule>
    <cfRule type="expression" dxfId="78" priority="357">
      <formula>EQ(COUNTIF($F$120:$H$120, TRUE), 1)</formula>
    </cfRule>
  </conditionalFormatting>
  <conditionalFormatting sqref="F121:H121">
    <cfRule type="expression" dxfId="77" priority="358">
      <formula>EQ(COUNTIF($F$121:$H$121, TRUE), 3)</formula>
    </cfRule>
    <cfRule type="expression" dxfId="76" priority="359">
      <formula>EQ(COUNTIF($F$121:$H$121, TRUE), 2)</formula>
    </cfRule>
    <cfRule type="expression" dxfId="75" priority="360">
      <formula>EQ(COUNTIF($F$121:$H$121, TRUE), 1)</formula>
    </cfRule>
  </conditionalFormatting>
  <conditionalFormatting sqref="F122:H122">
    <cfRule type="expression" dxfId="74" priority="361">
      <formula>EQ(COUNTIF($F$122:$H$122, TRUE), 3)</formula>
    </cfRule>
    <cfRule type="expression" dxfId="73" priority="362">
      <formula>EQ(COUNTIF($F$122:$H$122, TRUE), 2)</formula>
    </cfRule>
    <cfRule type="expression" dxfId="72" priority="363">
      <formula>EQ(COUNTIF($F$122:$H$122, TRUE), 1)</formula>
    </cfRule>
  </conditionalFormatting>
  <conditionalFormatting sqref="F123:H123">
    <cfRule type="expression" dxfId="71" priority="364">
      <formula>EQ(COUNTIF($F$123:$H$123, TRUE), 3)</formula>
    </cfRule>
    <cfRule type="expression" dxfId="70" priority="365">
      <formula>EQ(COUNTIF($F$123:$H$123, TRUE), 2)</formula>
    </cfRule>
    <cfRule type="expression" dxfId="69" priority="366">
      <formula>EQ(COUNTIF($F$123:$H$123, TRUE), 1)</formula>
    </cfRule>
  </conditionalFormatting>
  <conditionalFormatting sqref="F124:H124">
    <cfRule type="expression" dxfId="68" priority="367">
      <formula>EQ(COUNTIF($F$124:$H$124, TRUE), 3)</formula>
    </cfRule>
    <cfRule type="expression" dxfId="67" priority="368">
      <formula>EQ(COUNTIF($F$124:$H$124, TRUE), 2)</formula>
    </cfRule>
    <cfRule type="expression" dxfId="66" priority="369">
      <formula>EQ(COUNTIF($F$124:$H$124, TRUE), 1)</formula>
    </cfRule>
  </conditionalFormatting>
  <conditionalFormatting sqref="F125:H125">
    <cfRule type="expression" dxfId="65" priority="370">
      <formula>EQ(COUNTIF($F$125:$H$125, TRUE), 3)</formula>
    </cfRule>
    <cfRule type="expression" dxfId="64" priority="371">
      <formula>EQ(COUNTIF($F$125:$H$125, TRUE), 2)</formula>
    </cfRule>
    <cfRule type="expression" dxfId="63" priority="372">
      <formula>EQ(COUNTIF($F$125:$H$125, TRUE), 1)</formula>
    </cfRule>
  </conditionalFormatting>
  <conditionalFormatting sqref="F126:H126">
    <cfRule type="expression" dxfId="62" priority="373">
      <formula>EQ(COUNTIF($F$126:$H$126, TRUE), 3)</formula>
    </cfRule>
    <cfRule type="expression" dxfId="61" priority="374">
      <formula>EQ(COUNTIF($F$126:$H$126, TRUE), 2)</formula>
    </cfRule>
    <cfRule type="expression" dxfId="60" priority="375">
      <formula>EQ(COUNTIF($F$126:$H$126, TRUE), 1)</formula>
    </cfRule>
  </conditionalFormatting>
  <conditionalFormatting sqref="F127:H127">
    <cfRule type="expression" dxfId="59" priority="376">
      <formula>EQ(COUNTIF($F$127:$H$127, TRUE), 3)</formula>
    </cfRule>
    <cfRule type="expression" dxfId="58" priority="377">
      <formula>EQ(COUNTIF($F$127:$H$127, TRUE), 2)</formula>
    </cfRule>
    <cfRule type="expression" dxfId="57" priority="378">
      <formula>EQ(COUNTIF($F$127:$H$127, TRUE), 1)</formula>
    </cfRule>
  </conditionalFormatting>
  <conditionalFormatting sqref="F128:H128">
    <cfRule type="expression" dxfId="56" priority="379">
      <formula>EQ(COUNTIF($F$128:$H$128, TRUE), 3)</formula>
    </cfRule>
    <cfRule type="expression" dxfId="55" priority="380">
      <formula>EQ(COUNTIF($F$128:$H$128, TRUE), 2)</formula>
    </cfRule>
    <cfRule type="expression" dxfId="54" priority="381">
      <formula>EQ(COUNTIF($F$128:$H$128, TRUE), 1)</formula>
    </cfRule>
  </conditionalFormatting>
  <conditionalFormatting sqref="F129:H129">
    <cfRule type="expression" dxfId="53" priority="382">
      <formula>EQ(COUNTIF($F$129:$H$129, TRUE), 3)</formula>
    </cfRule>
    <cfRule type="expression" dxfId="52" priority="383">
      <formula>EQ(COUNTIF($F$129:$H$129, TRUE), 2)</formula>
    </cfRule>
    <cfRule type="expression" dxfId="51" priority="384">
      <formula>EQ(COUNTIF($F$129:$H$129, TRUE), 1)</formula>
    </cfRule>
  </conditionalFormatting>
  <conditionalFormatting sqref="F130:H130">
    <cfRule type="expression" dxfId="50" priority="385">
      <formula>EQ(COUNTIF($F$130:$H$130, TRUE), 3)</formula>
    </cfRule>
    <cfRule type="expression" dxfId="49" priority="386">
      <formula>EQ(COUNTIF($F$130:$H$130, TRUE), 2)</formula>
    </cfRule>
    <cfRule type="expression" dxfId="48" priority="387">
      <formula>EQ(COUNTIF($F$130:$H$130, TRUE), 1)</formula>
    </cfRule>
  </conditionalFormatting>
  <conditionalFormatting sqref="F131:H131">
    <cfRule type="expression" dxfId="47" priority="388">
      <formula>EQ(COUNTIF($F$131:$H$131, TRUE), 3)</formula>
    </cfRule>
    <cfRule type="expression" dxfId="46" priority="389">
      <formula>EQ(COUNTIF($F$131:$H$131, TRUE), 2)</formula>
    </cfRule>
    <cfRule type="expression" dxfId="45" priority="390">
      <formula>EQ(COUNTIF($F$131:$H$131, TRUE), 1)</formula>
    </cfRule>
  </conditionalFormatting>
  <conditionalFormatting sqref="F132:H132">
    <cfRule type="expression" dxfId="44" priority="391">
      <formula>EQ(COUNTIF($F$132:$H$132, TRUE), 3)</formula>
    </cfRule>
    <cfRule type="expression" dxfId="43" priority="392">
      <formula>EQ(COUNTIF($F$132:$H$132, TRUE), 2)</formula>
    </cfRule>
    <cfRule type="expression" dxfId="42" priority="393">
      <formula>EQ(COUNTIF($F$132:$H$132, TRUE), 1)</formula>
    </cfRule>
  </conditionalFormatting>
  <conditionalFormatting sqref="F133:H133">
    <cfRule type="expression" dxfId="41" priority="394">
      <formula>EQ(COUNTIF($F$133:$H$133, TRUE), 3)</formula>
    </cfRule>
    <cfRule type="expression" dxfId="40" priority="395">
      <formula>EQ(COUNTIF($F$133:$H$133, TRUE), 2)</formula>
    </cfRule>
    <cfRule type="expression" dxfId="39" priority="396">
      <formula>EQ(COUNTIF($F$133:$H$133, TRUE), 1)</formula>
    </cfRule>
  </conditionalFormatting>
  <conditionalFormatting sqref="F134:H134">
    <cfRule type="expression" dxfId="38" priority="397">
      <formula>EQ(COUNTIF($F$134:$H$134, TRUE), 3)</formula>
    </cfRule>
    <cfRule type="expression" dxfId="37" priority="398">
      <formula>EQ(COUNTIF($F$134:$H$134, TRUE), 2)</formula>
    </cfRule>
    <cfRule type="expression" dxfId="36" priority="399">
      <formula>EQ(COUNTIF($F$134:$H$134, TRUE), 1)</formula>
    </cfRule>
  </conditionalFormatting>
  <conditionalFormatting sqref="F135:H135">
    <cfRule type="expression" dxfId="35" priority="400">
      <formula>EQ(COUNTIF($F$135:$H$135, TRUE), 3)</formula>
    </cfRule>
    <cfRule type="expression" dxfId="34" priority="401">
      <formula>EQ(COUNTIF($F$135:$H$135, TRUE), 2)</formula>
    </cfRule>
    <cfRule type="expression" dxfId="33" priority="402">
      <formula>EQ(COUNTIF($F$135:$H$135, TRUE), 1)</formula>
    </cfRule>
  </conditionalFormatting>
  <conditionalFormatting sqref="F136:H136">
    <cfRule type="expression" dxfId="32" priority="403">
      <formula>EQ(COUNTIF($F$136:$H$136, TRUE), 3)</formula>
    </cfRule>
    <cfRule type="expression" dxfId="31" priority="404">
      <formula>EQ(COUNTIF($F$136:$H$136, TRUE), 2)</formula>
    </cfRule>
    <cfRule type="expression" dxfId="30" priority="405">
      <formula>EQ(COUNTIF($F$136:$H$136, TRUE), 1)</formula>
    </cfRule>
  </conditionalFormatting>
  <conditionalFormatting sqref="F137:H137">
    <cfRule type="expression" dxfId="29" priority="406">
      <formula>EQ(COUNTIF($F$137:$H$137, TRUE), 3)</formula>
    </cfRule>
    <cfRule type="expression" dxfId="28" priority="407">
      <formula>EQ(COUNTIF($F$137:$H$137, TRUE), 2)</formula>
    </cfRule>
    <cfRule type="expression" dxfId="27" priority="408">
      <formula>EQ(COUNTIF($F$137:$H$137, TRUE), 1)</formula>
    </cfRule>
  </conditionalFormatting>
  <conditionalFormatting sqref="F138:H138">
    <cfRule type="expression" dxfId="26" priority="409">
      <formula>EQ(COUNTIF($F$138:$H$138, TRUE), 3)</formula>
    </cfRule>
    <cfRule type="expression" dxfId="25" priority="410">
      <formula>EQ(COUNTIF($F$138:$H$138, TRUE), 2)</formula>
    </cfRule>
    <cfRule type="expression" dxfId="24" priority="411">
      <formula>EQ(COUNTIF($F$138:$H$138, TRUE), 1)</formula>
    </cfRule>
  </conditionalFormatting>
  <conditionalFormatting sqref="F139:H139">
    <cfRule type="expression" dxfId="23" priority="412">
      <formula>EQ(COUNTIF($F$139:$H$139, TRUE), 3)</formula>
    </cfRule>
    <cfRule type="expression" dxfId="22" priority="413">
      <formula>EQ(COUNTIF($F$139:$H$139, TRUE), 2)</formula>
    </cfRule>
    <cfRule type="expression" dxfId="21" priority="414">
      <formula>EQ(COUNTIF($F$139:$H$139, TRUE), 1)</formula>
    </cfRule>
  </conditionalFormatting>
  <conditionalFormatting sqref="F140:H140">
    <cfRule type="expression" dxfId="20" priority="415">
      <formula>EQ(COUNTIF($F$140:$H$140, TRUE), 3)</formula>
    </cfRule>
    <cfRule type="expression" dxfId="19" priority="416">
      <formula>EQ(COUNTIF($F$140:$H$140, TRUE), 2)</formula>
    </cfRule>
    <cfRule type="expression" dxfId="18" priority="417">
      <formula>EQ(COUNTIF($F$140:$H$140, TRUE), 1)</formula>
    </cfRule>
  </conditionalFormatting>
  <conditionalFormatting sqref="F141:H141">
    <cfRule type="expression" dxfId="17" priority="418">
      <formula>EQ(COUNTIF($F$141:$H$141, TRUE), 3)</formula>
    </cfRule>
    <cfRule type="expression" dxfId="16" priority="419">
      <formula>EQ(COUNTIF($F$141:$H$141, TRUE), 2)</formula>
    </cfRule>
    <cfRule type="expression" dxfId="15" priority="420">
      <formula>EQ(COUNTIF($F$141:$H$141, TRUE), 1)</formula>
    </cfRule>
  </conditionalFormatting>
  <conditionalFormatting sqref="F142:H142">
    <cfRule type="expression" dxfId="14" priority="421">
      <formula>EQ(COUNTIF($F$142:$H$142, TRUE), 3)</formula>
    </cfRule>
    <cfRule type="expression" dxfId="13" priority="422">
      <formula>EQ(COUNTIF($F$142:$H$142, TRUE), 2)</formula>
    </cfRule>
    <cfRule type="expression" dxfId="12" priority="423">
      <formula>EQ(COUNTIF($F$142:$H$142, TRUE), 1)</formula>
    </cfRule>
  </conditionalFormatting>
  <conditionalFormatting sqref="F143:H143">
    <cfRule type="expression" dxfId="11" priority="424">
      <formula>EQ(COUNTIF($F$143:$H$143, TRUE), 3)</formula>
    </cfRule>
    <cfRule type="expression" dxfId="10" priority="425">
      <formula>EQ(COUNTIF($F$143:$H$143, TRUE), 2)</formula>
    </cfRule>
    <cfRule type="expression" dxfId="9" priority="426">
      <formula>EQ(COUNTIF($F$143:$H$143, TRUE), 1)</formula>
    </cfRule>
  </conditionalFormatting>
  <conditionalFormatting sqref="F144:H144">
    <cfRule type="expression" dxfId="8" priority="427">
      <formula>EQ(COUNTIF($F$144:$H$144, TRUE), 3)</formula>
    </cfRule>
    <cfRule type="expression" dxfId="7" priority="428">
      <formula>EQ(COUNTIF($F$144:$H$144, TRUE), 2)</formula>
    </cfRule>
    <cfRule type="expression" dxfId="6" priority="429">
      <formula>EQ(COUNTIF($F$144:$H$144, TRUE), 1)</formula>
    </cfRule>
  </conditionalFormatting>
  <conditionalFormatting sqref="F145:H145">
    <cfRule type="expression" dxfId="5" priority="430">
      <formula>EQ(COUNTIF($F$145:$H$145, TRUE), 3)</formula>
    </cfRule>
    <cfRule type="expression" dxfId="4" priority="431">
      <formula>EQ(COUNTIF($F$145:$H$145, TRUE), 2)</formula>
    </cfRule>
    <cfRule type="expression" dxfId="3" priority="432">
      <formula>EQ(COUNTIF($F$145:$H$145, TRUE), 1)</formula>
    </cfRule>
  </conditionalFormatting>
  <conditionalFormatting sqref="F146:H146">
    <cfRule type="expression" dxfId="2" priority="436">
      <formula>EQ(COUNTIF($F$146:$H$146, TRUE), 3)</formula>
    </cfRule>
    <cfRule type="expression" dxfId="1" priority="437">
      <formula>EQ(COUNTIF($F$146:$H$146, TRUE), 2)</formula>
    </cfRule>
    <cfRule type="expression" dxfId="0" priority="438">
      <formula>EQ(COUNTIF($F$146:$H$146, TRUE), 1)</formula>
    </cfRule>
  </conditionalFormatting>
  <dataValidations count="1">
    <dataValidation type="list" allowBlank="1" sqref="C2:C146" xr:uid="{00000000-0002-0000-0000-000000000000}">
      <formula1>"Variables, Assignments, Data Types,Loops and Iterations,Functions and Scope,Memory Model,OOP,Python's branching,Miscellaneous"</formula1>
    </dataValidation>
  </dataValidations>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s>
  <pageMargins left="0.7" right="0.7" top="0.75" bottom="0.75" header="0.3" footer="0.3"/>
  <drawing r:id="rId31"/>
  <legacyDrawing r:id="rId32"/>
  <tableParts count="1">
    <tablePart r:id="rId3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7" workbookViewId="0">
      <selection activeCell="B21" sqref="B21"/>
    </sheetView>
  </sheetViews>
  <sheetFormatPr defaultColWidth="11.234375" defaultRowHeight="15.75" customHeight="1"/>
  <cols>
    <col min="1" max="3" width="22.52734375" customWidth="1"/>
    <col min="4" max="4" width="45.1171875" customWidth="1"/>
    <col min="5" max="26" width="22.52734375" customWidth="1"/>
  </cols>
  <sheetData>
    <row r="1" spans="1:26">
      <c r="F1" s="4"/>
      <c r="G1" s="4"/>
      <c r="H1" s="4"/>
      <c r="I1" s="4"/>
      <c r="J1" s="4"/>
      <c r="K1" s="4"/>
      <c r="L1" s="4"/>
      <c r="M1" s="4"/>
      <c r="N1" s="4"/>
      <c r="O1" s="4"/>
      <c r="P1" s="4"/>
      <c r="Q1" s="4"/>
      <c r="R1" s="4"/>
      <c r="S1" s="4"/>
      <c r="T1" s="4"/>
      <c r="U1" s="4"/>
      <c r="V1" s="4"/>
      <c r="W1" s="4"/>
      <c r="X1" s="4"/>
      <c r="Y1" s="4"/>
      <c r="Z1" s="4"/>
    </row>
    <row r="2" spans="1:26">
      <c r="A2" s="4"/>
      <c r="B2" s="4"/>
      <c r="C2" s="4"/>
      <c r="D2" s="4"/>
      <c r="F2" s="4"/>
      <c r="G2" s="4"/>
      <c r="H2" s="4"/>
      <c r="I2" s="4"/>
      <c r="J2" s="4"/>
      <c r="K2" s="4"/>
      <c r="L2" s="4"/>
      <c r="M2" s="4"/>
      <c r="N2" s="4"/>
      <c r="O2" s="4"/>
      <c r="P2" s="4"/>
      <c r="Q2" s="4"/>
      <c r="R2" s="4"/>
      <c r="S2" s="4"/>
      <c r="T2" s="4"/>
      <c r="U2" s="4"/>
      <c r="V2" s="4"/>
      <c r="W2" s="4"/>
      <c r="X2" s="4"/>
      <c r="Y2" s="4"/>
      <c r="Z2" s="4"/>
    </row>
    <row r="3" spans="1:26">
      <c r="A3" s="4"/>
      <c r="B3" s="4"/>
      <c r="C3" s="4"/>
      <c r="D3" s="4"/>
      <c r="F3" s="4"/>
      <c r="G3" s="4"/>
      <c r="H3" s="4"/>
      <c r="I3" s="4"/>
      <c r="J3" s="4"/>
      <c r="K3" s="4"/>
      <c r="L3" s="4"/>
      <c r="M3" s="4"/>
      <c r="N3" s="4"/>
      <c r="O3" s="4"/>
      <c r="P3" s="4"/>
      <c r="Q3" s="4"/>
      <c r="R3" s="4"/>
      <c r="S3" s="4"/>
      <c r="T3" s="4"/>
      <c r="U3" s="4"/>
      <c r="V3" s="4"/>
      <c r="W3" s="4"/>
      <c r="X3" s="4"/>
      <c r="Y3" s="4"/>
      <c r="Z3" s="4"/>
    </row>
    <row r="4" spans="1:26">
      <c r="A4" s="35" t="s">
        <v>337</v>
      </c>
      <c r="B4" s="36" t="s">
        <v>338</v>
      </c>
      <c r="C4" s="36" t="s">
        <v>339</v>
      </c>
      <c r="D4" s="3" t="s">
        <v>340</v>
      </c>
      <c r="F4" s="4"/>
      <c r="G4" s="4"/>
      <c r="H4" s="4"/>
      <c r="I4" s="4"/>
      <c r="J4" s="4"/>
      <c r="K4" s="4"/>
      <c r="L4" s="4"/>
      <c r="M4" s="4"/>
      <c r="N4" s="4"/>
      <c r="O4" s="4"/>
      <c r="P4" s="4"/>
      <c r="Q4" s="4"/>
      <c r="R4" s="4"/>
      <c r="S4" s="4"/>
      <c r="T4" s="4"/>
      <c r="U4" s="4"/>
      <c r="V4" s="4"/>
      <c r="W4" s="4"/>
      <c r="X4" s="4"/>
      <c r="Y4" s="4"/>
      <c r="Z4" s="4"/>
    </row>
    <row r="5" spans="1:26">
      <c r="A5" s="37" t="s">
        <v>341</v>
      </c>
      <c r="B5" s="7" t="s">
        <v>342</v>
      </c>
      <c r="C5" s="38" t="s">
        <v>343</v>
      </c>
      <c r="D5" s="9"/>
      <c r="F5" s="4"/>
      <c r="G5" s="4"/>
      <c r="H5" s="4"/>
      <c r="I5" s="4"/>
      <c r="J5" s="4"/>
      <c r="K5" s="4"/>
      <c r="L5" s="4"/>
      <c r="M5" s="4"/>
      <c r="N5" s="4"/>
      <c r="O5" s="4"/>
      <c r="P5" s="4"/>
      <c r="Q5" s="4"/>
      <c r="R5" s="4"/>
      <c r="S5" s="4"/>
      <c r="T5" s="4"/>
      <c r="U5" s="4"/>
      <c r="V5" s="4"/>
      <c r="W5" s="4"/>
      <c r="X5" s="4"/>
      <c r="Y5" s="4"/>
      <c r="Z5" s="4"/>
    </row>
    <row r="6" spans="1:26">
      <c r="A6" s="39" t="s">
        <v>344</v>
      </c>
      <c r="B6" s="12" t="s">
        <v>345</v>
      </c>
      <c r="C6" s="40" t="s">
        <v>346</v>
      </c>
      <c r="D6" s="13"/>
      <c r="F6" s="4"/>
      <c r="G6" s="4"/>
      <c r="H6" s="4"/>
      <c r="I6" s="4"/>
      <c r="J6" s="4"/>
      <c r="K6" s="4"/>
      <c r="L6" s="4"/>
      <c r="M6" s="4"/>
      <c r="N6" s="4"/>
      <c r="O6" s="4"/>
      <c r="P6" s="4"/>
      <c r="Q6" s="4"/>
      <c r="R6" s="4"/>
      <c r="S6" s="4"/>
      <c r="T6" s="4"/>
      <c r="U6" s="4"/>
      <c r="V6" s="4"/>
      <c r="W6" s="4"/>
      <c r="X6" s="4"/>
      <c r="Y6" s="4"/>
      <c r="Z6" s="4"/>
    </row>
    <row r="7" spans="1:26">
      <c r="A7" s="37" t="s">
        <v>347</v>
      </c>
      <c r="B7" s="7" t="s">
        <v>348</v>
      </c>
      <c r="C7" s="41" t="s">
        <v>349</v>
      </c>
      <c r="D7" s="9" t="s">
        <v>350</v>
      </c>
      <c r="F7" s="4"/>
      <c r="G7" s="4"/>
      <c r="H7" s="4"/>
      <c r="I7" s="4"/>
      <c r="J7" s="4"/>
      <c r="K7" s="4"/>
      <c r="L7" s="4"/>
      <c r="M7" s="4"/>
      <c r="N7" s="4"/>
      <c r="O7" s="4"/>
      <c r="P7" s="4"/>
      <c r="Q7" s="4"/>
      <c r="R7" s="4"/>
      <c r="S7" s="4"/>
      <c r="T7" s="4"/>
      <c r="U7" s="4"/>
      <c r="V7" s="4"/>
      <c r="W7" s="4"/>
      <c r="X7" s="4"/>
      <c r="Y7" s="4"/>
      <c r="Z7" s="4"/>
    </row>
    <row r="8" spans="1:26">
      <c r="A8" s="39" t="s">
        <v>351</v>
      </c>
      <c r="B8" s="12" t="s">
        <v>352</v>
      </c>
      <c r="C8" s="40" t="s">
        <v>353</v>
      </c>
      <c r="D8" s="13"/>
      <c r="F8" s="4"/>
      <c r="G8" s="4"/>
      <c r="H8" s="4"/>
      <c r="I8" s="4"/>
      <c r="J8" s="4"/>
      <c r="K8" s="4"/>
      <c r="L8" s="4"/>
      <c r="M8" s="4"/>
      <c r="N8" s="4"/>
      <c r="O8" s="4"/>
      <c r="P8" s="4"/>
      <c r="Q8" s="4"/>
      <c r="R8" s="4"/>
      <c r="S8" s="4"/>
      <c r="T8" s="4"/>
      <c r="U8" s="4"/>
      <c r="V8" s="4"/>
      <c r="W8" s="4"/>
      <c r="X8" s="4"/>
      <c r="Y8" s="4"/>
      <c r="Z8" s="4"/>
    </row>
    <row r="9" spans="1:26">
      <c r="A9" s="37" t="s">
        <v>354</v>
      </c>
      <c r="B9" s="7" t="s">
        <v>355</v>
      </c>
      <c r="C9" s="38" t="s">
        <v>356</v>
      </c>
      <c r="D9" s="9"/>
      <c r="F9" s="4"/>
      <c r="G9" s="4"/>
      <c r="H9" s="4"/>
      <c r="I9" s="4"/>
      <c r="J9" s="4"/>
      <c r="K9" s="4"/>
      <c r="L9" s="4"/>
      <c r="M9" s="4"/>
      <c r="N9" s="4"/>
      <c r="O9" s="4"/>
      <c r="P9" s="4"/>
      <c r="Q9" s="4"/>
      <c r="R9" s="4"/>
      <c r="S9" s="4"/>
      <c r="T9" s="4"/>
      <c r="U9" s="4"/>
      <c r="V9" s="4"/>
      <c r="W9" s="4"/>
      <c r="X9" s="4"/>
      <c r="Y9" s="4"/>
      <c r="Z9" s="4"/>
    </row>
    <row r="10" spans="1:26">
      <c r="A10" s="39" t="s">
        <v>357</v>
      </c>
      <c r="B10" s="12" t="s">
        <v>358</v>
      </c>
      <c r="C10" s="40" t="s">
        <v>359</v>
      </c>
      <c r="D10" s="13"/>
      <c r="F10" s="4"/>
      <c r="G10" s="4"/>
      <c r="H10" s="4"/>
      <c r="I10" s="4"/>
      <c r="J10" s="4"/>
      <c r="K10" s="4"/>
      <c r="L10" s="4"/>
      <c r="M10" s="4"/>
      <c r="N10" s="4"/>
      <c r="O10" s="4"/>
      <c r="P10" s="4"/>
      <c r="Q10" s="4"/>
      <c r="R10" s="4"/>
      <c r="S10" s="4"/>
      <c r="T10" s="4"/>
      <c r="U10" s="4"/>
      <c r="V10" s="4"/>
      <c r="W10" s="4"/>
      <c r="X10" s="4"/>
      <c r="Y10" s="4"/>
      <c r="Z10" s="4"/>
    </row>
    <row r="11" spans="1:26">
      <c r="A11" s="37" t="s">
        <v>360</v>
      </c>
      <c r="B11" s="7" t="s">
        <v>361</v>
      </c>
      <c r="C11" s="38" t="s">
        <v>362</v>
      </c>
      <c r="D11" s="42" t="s">
        <v>363</v>
      </c>
      <c r="F11" s="4"/>
      <c r="G11" s="4"/>
      <c r="H11" s="4"/>
      <c r="I11" s="4"/>
      <c r="J11" s="4"/>
      <c r="K11" s="4"/>
      <c r="L11" s="4"/>
      <c r="M11" s="4"/>
      <c r="N11" s="4"/>
      <c r="O11" s="4"/>
      <c r="P11" s="4"/>
      <c r="Q11" s="4"/>
      <c r="R11" s="4"/>
      <c r="S11" s="4"/>
      <c r="T11" s="4"/>
      <c r="U11" s="4"/>
      <c r="V11" s="4"/>
      <c r="W11" s="4"/>
      <c r="X11" s="4"/>
      <c r="Y11" s="4"/>
      <c r="Z11" s="4"/>
    </row>
    <row r="12" spans="1:26">
      <c r="A12" s="39" t="s">
        <v>364</v>
      </c>
      <c r="B12" s="12" t="s">
        <v>365</v>
      </c>
      <c r="C12" s="40" t="s">
        <v>366</v>
      </c>
      <c r="D12" s="43" t="s">
        <v>363</v>
      </c>
      <c r="F12" s="4"/>
      <c r="G12" s="4"/>
      <c r="H12" s="4"/>
      <c r="I12" s="4"/>
      <c r="J12" s="4"/>
      <c r="K12" s="4"/>
      <c r="L12" s="4"/>
      <c r="M12" s="4"/>
      <c r="N12" s="4"/>
      <c r="O12" s="4"/>
      <c r="P12" s="4"/>
      <c r="Q12" s="4"/>
      <c r="R12" s="4"/>
      <c r="S12" s="4"/>
      <c r="T12" s="4"/>
      <c r="U12" s="4"/>
      <c r="V12" s="4"/>
      <c r="W12" s="4"/>
      <c r="X12" s="4"/>
      <c r="Y12" s="4"/>
      <c r="Z12" s="4"/>
    </row>
    <row r="13" spans="1:26">
      <c r="A13" s="37" t="s">
        <v>367</v>
      </c>
      <c r="B13" s="7" t="s">
        <v>368</v>
      </c>
      <c r="C13" s="38" t="s">
        <v>369</v>
      </c>
      <c r="D13" s="9"/>
      <c r="F13" s="4"/>
      <c r="G13" s="4"/>
      <c r="H13" s="4"/>
      <c r="I13" s="4"/>
      <c r="J13" s="4"/>
      <c r="K13" s="4"/>
      <c r="L13" s="4"/>
      <c r="M13" s="4"/>
      <c r="N13" s="4"/>
      <c r="O13" s="4"/>
      <c r="P13" s="4"/>
      <c r="Q13" s="4"/>
      <c r="R13" s="4"/>
      <c r="S13" s="4"/>
      <c r="T13" s="4"/>
      <c r="U13" s="4"/>
      <c r="V13" s="4"/>
      <c r="W13" s="4"/>
      <c r="X13" s="4"/>
      <c r="Y13" s="4"/>
      <c r="Z13" s="4"/>
    </row>
    <row r="14" spans="1:26">
      <c r="A14" s="39" t="s">
        <v>370</v>
      </c>
      <c r="B14" s="12" t="s">
        <v>371</v>
      </c>
      <c r="C14" s="40" t="s">
        <v>372</v>
      </c>
      <c r="D14" s="43" t="s">
        <v>373</v>
      </c>
      <c r="F14" s="4"/>
      <c r="G14" s="4"/>
      <c r="H14" s="4"/>
      <c r="I14" s="4"/>
      <c r="J14" s="4"/>
      <c r="K14" s="4"/>
      <c r="L14" s="4"/>
      <c r="M14" s="4"/>
      <c r="N14" s="4"/>
      <c r="O14" s="4"/>
      <c r="P14" s="4"/>
      <c r="Q14" s="4"/>
      <c r="R14" s="4"/>
      <c r="S14" s="4"/>
      <c r="T14" s="4"/>
      <c r="U14" s="4"/>
      <c r="V14" s="4"/>
      <c r="W14" s="4"/>
      <c r="X14" s="4"/>
      <c r="Y14" s="4"/>
      <c r="Z14" s="4"/>
    </row>
    <row r="15" spans="1:26">
      <c r="A15" s="37" t="s">
        <v>374</v>
      </c>
      <c r="B15" s="7" t="s">
        <v>375</v>
      </c>
      <c r="C15" s="38" t="s">
        <v>376</v>
      </c>
      <c r="D15" s="9"/>
      <c r="F15" s="4"/>
      <c r="G15" s="4"/>
      <c r="H15" s="4"/>
      <c r="I15" s="4"/>
      <c r="J15" s="4"/>
      <c r="K15" s="4"/>
      <c r="L15" s="4"/>
      <c r="M15" s="4"/>
      <c r="N15" s="4"/>
      <c r="O15" s="4"/>
      <c r="P15" s="4"/>
      <c r="Q15" s="4"/>
      <c r="R15" s="4"/>
      <c r="S15" s="4"/>
      <c r="T15" s="4"/>
      <c r="U15" s="4"/>
      <c r="V15" s="4"/>
      <c r="W15" s="4"/>
      <c r="X15" s="4"/>
      <c r="Y15" s="4"/>
      <c r="Z15" s="4"/>
    </row>
    <row r="16" spans="1:26">
      <c r="A16" s="39" t="s">
        <v>377</v>
      </c>
      <c r="B16" s="12" t="s">
        <v>378</v>
      </c>
      <c r="C16" s="40" t="s">
        <v>379</v>
      </c>
      <c r="D16" s="13"/>
      <c r="F16" s="4"/>
      <c r="G16" s="4"/>
      <c r="H16" s="4"/>
      <c r="I16" s="4"/>
      <c r="J16" s="4"/>
      <c r="K16" s="4"/>
      <c r="L16" s="4"/>
      <c r="M16" s="4"/>
      <c r="N16" s="4"/>
      <c r="O16" s="4"/>
      <c r="P16" s="4"/>
      <c r="Q16" s="4"/>
      <c r="R16" s="4"/>
      <c r="S16" s="4"/>
      <c r="T16" s="4"/>
      <c r="U16" s="4"/>
      <c r="V16" s="4"/>
      <c r="W16" s="4"/>
      <c r="X16" s="4"/>
      <c r="Y16" s="4"/>
      <c r="Z16" s="4"/>
    </row>
    <row r="17" spans="1:26">
      <c r="A17" s="37" t="s">
        <v>380</v>
      </c>
      <c r="B17" s="7" t="s">
        <v>381</v>
      </c>
      <c r="C17" s="38" t="s">
        <v>382</v>
      </c>
      <c r="D17" s="9"/>
      <c r="F17" s="4"/>
      <c r="G17" s="4"/>
      <c r="H17" s="4"/>
      <c r="I17" s="4"/>
      <c r="J17" s="4"/>
      <c r="K17" s="4"/>
      <c r="L17" s="4"/>
      <c r="M17" s="4"/>
      <c r="N17" s="4"/>
      <c r="O17" s="4"/>
      <c r="P17" s="4"/>
      <c r="Q17" s="4"/>
      <c r="R17" s="4"/>
      <c r="S17" s="4"/>
      <c r="T17" s="4"/>
      <c r="U17" s="4"/>
      <c r="V17" s="4"/>
      <c r="W17" s="4"/>
      <c r="X17" s="4"/>
      <c r="Y17" s="4"/>
      <c r="Z17" s="4"/>
    </row>
    <row r="18" spans="1:26">
      <c r="A18" s="39" t="s">
        <v>383</v>
      </c>
      <c r="B18" s="12" t="s">
        <v>384</v>
      </c>
      <c r="C18" s="40" t="s">
        <v>385</v>
      </c>
      <c r="D18" s="44" t="s">
        <v>386</v>
      </c>
      <c r="F18" s="4"/>
      <c r="G18" s="4"/>
      <c r="H18" s="4"/>
      <c r="I18" s="4"/>
      <c r="J18" s="4"/>
      <c r="K18" s="4"/>
      <c r="L18" s="4"/>
      <c r="M18" s="4"/>
      <c r="N18" s="4"/>
      <c r="O18" s="4"/>
      <c r="P18" s="4"/>
      <c r="Q18" s="4"/>
      <c r="R18" s="4"/>
      <c r="S18" s="4"/>
      <c r="T18" s="4"/>
      <c r="U18" s="4"/>
      <c r="V18" s="4"/>
      <c r="W18" s="4"/>
      <c r="X18" s="4"/>
      <c r="Y18" s="4"/>
      <c r="Z18" s="4"/>
    </row>
    <row r="19" spans="1:26">
      <c r="A19" s="37" t="s">
        <v>387</v>
      </c>
      <c r="B19" s="7" t="s">
        <v>388</v>
      </c>
      <c r="C19" s="38" t="s">
        <v>389</v>
      </c>
      <c r="D19" s="9"/>
      <c r="F19" s="4"/>
      <c r="G19" s="4"/>
      <c r="H19" s="4"/>
      <c r="I19" s="4"/>
      <c r="J19" s="4"/>
      <c r="K19" s="4"/>
      <c r="L19" s="4"/>
      <c r="M19" s="4"/>
      <c r="N19" s="4"/>
      <c r="O19" s="4"/>
      <c r="P19" s="4"/>
      <c r="Q19" s="4"/>
      <c r="R19" s="4"/>
      <c r="S19" s="4"/>
      <c r="T19" s="4"/>
      <c r="U19" s="4"/>
      <c r="V19" s="4"/>
      <c r="W19" s="4"/>
      <c r="X19" s="4"/>
      <c r="Y19" s="4"/>
      <c r="Z19" s="4"/>
    </row>
    <row r="20" spans="1:26">
      <c r="A20" s="39" t="s">
        <v>390</v>
      </c>
      <c r="B20" s="12" t="s">
        <v>391</v>
      </c>
      <c r="C20" s="40" t="s">
        <v>392</v>
      </c>
      <c r="D20" s="13"/>
      <c r="F20" s="4"/>
      <c r="G20" s="4"/>
      <c r="H20" s="4"/>
      <c r="I20" s="4"/>
      <c r="J20" s="4"/>
      <c r="K20" s="4"/>
      <c r="L20" s="4"/>
      <c r="M20" s="4"/>
      <c r="N20" s="4"/>
      <c r="O20" s="4"/>
      <c r="P20" s="4"/>
      <c r="Q20" s="4"/>
      <c r="R20" s="4"/>
      <c r="S20" s="4"/>
      <c r="T20" s="4"/>
      <c r="U20" s="4"/>
      <c r="V20" s="4"/>
      <c r="W20" s="4"/>
      <c r="X20" s="4"/>
      <c r="Y20" s="4"/>
      <c r="Z20" s="4"/>
    </row>
    <row r="21" spans="1:26">
      <c r="A21" s="37" t="s">
        <v>393</v>
      </c>
      <c r="B21" s="7" t="s">
        <v>394</v>
      </c>
      <c r="C21" s="38" t="s">
        <v>395</v>
      </c>
      <c r="D21" s="9"/>
      <c r="F21" s="4"/>
      <c r="G21" s="4"/>
      <c r="H21" s="4"/>
      <c r="I21" s="4"/>
      <c r="J21" s="4"/>
      <c r="K21" s="4"/>
      <c r="L21" s="4"/>
      <c r="M21" s="4"/>
      <c r="N21" s="4"/>
      <c r="O21" s="4"/>
      <c r="P21" s="4"/>
      <c r="Q21" s="4"/>
      <c r="R21" s="4"/>
      <c r="S21" s="4"/>
      <c r="T21" s="4"/>
      <c r="U21" s="4"/>
      <c r="V21" s="4"/>
      <c r="W21" s="4"/>
      <c r="X21" s="4"/>
      <c r="Y21" s="4"/>
      <c r="Z21" s="4"/>
    </row>
    <row r="22" spans="1:26">
      <c r="A22" s="39" t="s">
        <v>396</v>
      </c>
      <c r="B22" s="12" t="s">
        <v>397</v>
      </c>
      <c r="C22" s="40" t="s">
        <v>398</v>
      </c>
      <c r="D22" s="13"/>
      <c r="F22" s="4"/>
      <c r="G22" s="4"/>
      <c r="H22" s="4"/>
      <c r="I22" s="4"/>
      <c r="J22" s="4"/>
      <c r="K22" s="4"/>
      <c r="L22" s="4"/>
      <c r="M22" s="4"/>
      <c r="N22" s="4"/>
      <c r="O22" s="4"/>
      <c r="P22" s="4"/>
      <c r="Q22" s="4"/>
      <c r="R22" s="4"/>
      <c r="S22" s="4"/>
      <c r="T22" s="4"/>
      <c r="U22" s="4"/>
      <c r="V22" s="4"/>
      <c r="W22" s="4"/>
      <c r="X22" s="4"/>
      <c r="Y22" s="4"/>
      <c r="Z22" s="4"/>
    </row>
    <row r="23" spans="1:26">
      <c r="A23" s="37" t="s">
        <v>399</v>
      </c>
      <c r="B23" s="7" t="s">
        <v>400</v>
      </c>
      <c r="C23" s="38" t="s">
        <v>401</v>
      </c>
      <c r="D23" s="9"/>
      <c r="F23" s="4"/>
      <c r="G23" s="4"/>
      <c r="H23" s="4"/>
      <c r="I23" s="4"/>
      <c r="J23" s="4"/>
      <c r="K23" s="4"/>
      <c r="L23" s="4"/>
      <c r="M23" s="4"/>
      <c r="N23" s="4"/>
      <c r="O23" s="4"/>
      <c r="P23" s="4"/>
      <c r="Q23" s="4"/>
      <c r="R23" s="4"/>
      <c r="S23" s="4"/>
      <c r="T23" s="4"/>
      <c r="U23" s="4"/>
      <c r="V23" s="4"/>
      <c r="W23" s="4"/>
      <c r="X23" s="4"/>
      <c r="Y23" s="4"/>
      <c r="Z23" s="4"/>
    </row>
    <row r="24" spans="1:26">
      <c r="A24" s="39" t="s">
        <v>402</v>
      </c>
      <c r="B24" s="12" t="s">
        <v>403</v>
      </c>
      <c r="C24" s="40" t="s">
        <v>404</v>
      </c>
      <c r="D24" s="13"/>
      <c r="F24" s="4"/>
      <c r="G24" s="4"/>
      <c r="H24" s="4"/>
      <c r="I24" s="4"/>
      <c r="J24" s="4"/>
      <c r="K24" s="4"/>
      <c r="L24" s="4"/>
      <c r="M24" s="4"/>
      <c r="N24" s="4"/>
      <c r="O24" s="4"/>
      <c r="P24" s="4"/>
      <c r="Q24" s="4"/>
      <c r="R24" s="4"/>
      <c r="S24" s="4"/>
      <c r="T24" s="4"/>
      <c r="U24" s="4"/>
      <c r="V24" s="4"/>
      <c r="W24" s="4"/>
      <c r="X24" s="4"/>
      <c r="Y24" s="4"/>
      <c r="Z24" s="4"/>
    </row>
    <row r="25" spans="1:26">
      <c r="A25" s="37" t="s">
        <v>405</v>
      </c>
      <c r="B25" s="7" t="s">
        <v>406</v>
      </c>
      <c r="C25" s="38" t="s">
        <v>407</v>
      </c>
      <c r="D25" s="9"/>
      <c r="F25" s="4"/>
      <c r="G25" s="4"/>
      <c r="H25" s="4"/>
      <c r="I25" s="4"/>
      <c r="J25" s="4"/>
      <c r="K25" s="4"/>
      <c r="L25" s="4"/>
      <c r="M25" s="4"/>
      <c r="N25" s="4"/>
      <c r="O25" s="4"/>
      <c r="P25" s="4"/>
      <c r="Q25" s="4"/>
      <c r="R25" s="4"/>
      <c r="S25" s="4"/>
      <c r="T25" s="4"/>
      <c r="U25" s="4"/>
      <c r="V25" s="4"/>
      <c r="W25" s="4"/>
      <c r="X25" s="4"/>
      <c r="Y25" s="4"/>
      <c r="Z25" s="4"/>
    </row>
    <row r="26" spans="1:26">
      <c r="A26" s="39" t="s">
        <v>408</v>
      </c>
      <c r="B26" s="12" t="s">
        <v>409</v>
      </c>
      <c r="C26" s="40" t="s">
        <v>410</v>
      </c>
      <c r="D26" s="13"/>
      <c r="F26" s="4"/>
      <c r="G26" s="4"/>
      <c r="H26" s="4"/>
      <c r="I26" s="4"/>
      <c r="J26" s="4"/>
      <c r="K26" s="4"/>
      <c r="L26" s="4"/>
      <c r="M26" s="4"/>
      <c r="N26" s="4"/>
      <c r="O26" s="4"/>
      <c r="P26" s="4"/>
      <c r="Q26" s="4"/>
      <c r="R26" s="4"/>
      <c r="S26" s="4"/>
      <c r="T26" s="4"/>
      <c r="U26" s="4"/>
      <c r="V26" s="4"/>
      <c r="W26" s="4"/>
      <c r="X26" s="4"/>
      <c r="Y26" s="4"/>
      <c r="Z26" s="4"/>
    </row>
    <row r="27" spans="1:26">
      <c r="A27" s="37" t="s">
        <v>411</v>
      </c>
      <c r="B27" s="7" t="s">
        <v>412</v>
      </c>
      <c r="C27" s="38" t="s">
        <v>413</v>
      </c>
      <c r="D27" s="9"/>
      <c r="F27" s="4"/>
      <c r="G27" s="4"/>
      <c r="H27" s="4"/>
      <c r="I27" s="4"/>
      <c r="J27" s="4"/>
      <c r="K27" s="4"/>
      <c r="L27" s="4"/>
      <c r="M27" s="4"/>
      <c r="N27" s="4"/>
      <c r="O27" s="4"/>
      <c r="P27" s="4"/>
      <c r="Q27" s="4"/>
      <c r="R27" s="4"/>
      <c r="S27" s="4"/>
      <c r="T27" s="4"/>
      <c r="U27" s="4"/>
      <c r="V27" s="4"/>
      <c r="W27" s="4"/>
      <c r="X27" s="4"/>
      <c r="Y27" s="4"/>
      <c r="Z27" s="4"/>
    </row>
    <row r="28" spans="1:26">
      <c r="A28" s="45" t="s">
        <v>414</v>
      </c>
      <c r="B28" s="46" t="s">
        <v>415</v>
      </c>
      <c r="C28" s="47" t="s">
        <v>416</v>
      </c>
      <c r="D28" s="48"/>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H45" s="4"/>
      <c r="I45" s="4"/>
      <c r="J45" s="4"/>
      <c r="K45" s="4"/>
      <c r="L45" s="4"/>
      <c r="M45" s="4"/>
      <c r="N45" s="4"/>
      <c r="O45" s="4"/>
      <c r="P45" s="4"/>
      <c r="Q45" s="4"/>
      <c r="R45" s="4"/>
      <c r="S45" s="4"/>
      <c r="T45" s="4"/>
      <c r="U45" s="4"/>
      <c r="V45" s="4"/>
      <c r="W45" s="4"/>
      <c r="X45" s="4"/>
      <c r="Y45" s="4"/>
      <c r="Z45" s="4"/>
    </row>
    <row r="46" spans="1:26">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 ref="C9" r:id="rId5" xr:uid="{00000000-0004-0000-0100-000004000000}"/>
    <hyperlink ref="C10" r:id="rId6" xr:uid="{00000000-0004-0000-0100-000005000000}"/>
    <hyperlink ref="C11" r:id="rId7" xr:uid="{00000000-0004-0000-0100-000006000000}"/>
    <hyperlink ref="D11" r:id="rId8" xr:uid="{00000000-0004-0000-0100-000007000000}"/>
    <hyperlink ref="C12" r:id="rId9" xr:uid="{00000000-0004-0000-0100-000008000000}"/>
    <hyperlink ref="D12" r:id="rId10" xr:uid="{00000000-0004-0000-0100-000009000000}"/>
    <hyperlink ref="C13" r:id="rId11" xr:uid="{00000000-0004-0000-0100-00000A000000}"/>
    <hyperlink ref="C14" r:id="rId12" xr:uid="{00000000-0004-0000-0100-00000B000000}"/>
    <hyperlink ref="D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D18" r:id="rId18" xr:uid="{00000000-0004-0000-0100-000011000000}"/>
    <hyperlink ref="C19" r:id="rId19" xr:uid="{00000000-0004-0000-0100-000012000000}"/>
    <hyperlink ref="C20" r:id="rId20" xr:uid="{00000000-0004-0000-0100-000013000000}"/>
    <hyperlink ref="C21" r:id="rId21" xr:uid="{00000000-0004-0000-0100-000014000000}"/>
    <hyperlink ref="C22" r:id="rId22" xr:uid="{00000000-0004-0000-0100-000015000000}"/>
    <hyperlink ref="C23" r:id="rId23" xr:uid="{00000000-0004-0000-0100-000016000000}"/>
    <hyperlink ref="C24" r:id="rId24" xr:uid="{00000000-0004-0000-0100-000017000000}"/>
    <hyperlink ref="C25" r:id="rId25" xr:uid="{00000000-0004-0000-0100-000018000000}"/>
    <hyperlink ref="C26" r:id="rId26" xr:uid="{00000000-0004-0000-0100-000019000000}"/>
    <hyperlink ref="C27" r:id="rId27" xr:uid="{00000000-0004-0000-0100-00001A000000}"/>
    <hyperlink ref="C28" r:id="rId28" xr:uid="{00000000-0004-0000-0100-00001B000000}"/>
  </hyperlinks>
  <pageMargins left="0.7" right="0.7" top="0.75" bottom="0.75" header="0.3" footer="0.3"/>
  <tableParts count="1">
    <tablePart r:id="rId2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74"/>
  <sheetViews>
    <sheetView tabSelected="1" workbookViewId="0">
      <selection activeCell="D24" sqref="D24"/>
    </sheetView>
  </sheetViews>
  <sheetFormatPr defaultColWidth="11.234375" defaultRowHeight="15.75" customHeight="1"/>
  <cols>
    <col min="1" max="1" width="16.41015625" customWidth="1"/>
    <col min="2" max="2" width="14.76171875" customWidth="1"/>
    <col min="3" max="3" width="79" customWidth="1"/>
  </cols>
  <sheetData>
    <row r="1" spans="1:5" ht="15.75" customHeight="1">
      <c r="A1" s="14" t="s">
        <v>417</v>
      </c>
    </row>
    <row r="2" spans="1:5">
      <c r="E2" s="4"/>
    </row>
    <row r="3" spans="1:5">
      <c r="A3" s="1" t="s">
        <v>418</v>
      </c>
      <c r="B3" s="2" t="s">
        <v>419</v>
      </c>
      <c r="C3" s="49" t="s">
        <v>340</v>
      </c>
      <c r="E3" s="4"/>
    </row>
    <row r="4" spans="1:5" ht="15.75" customHeight="1">
      <c r="A4" s="23" t="s">
        <v>420</v>
      </c>
      <c r="B4" s="7">
        <f ca="1">IFERROR(__xludf.DUMMYFUNCTION("SUMPRODUCT(REGEXMATCH(Classification!C2:C146, A4))"),33)</f>
        <v>33</v>
      </c>
      <c r="C4" s="50" t="s">
        <v>421</v>
      </c>
    </row>
    <row r="5" spans="1:5" ht="15.75" customHeight="1">
      <c r="A5" s="24" t="s">
        <v>41</v>
      </c>
      <c r="B5" s="12">
        <f ca="1">IFERROR(__xludf.DUMMYFUNCTION("SUMPRODUCT(REGEXMATCH(Classification!C2:C146, A5))"),11)</f>
        <v>11</v>
      </c>
      <c r="C5" s="51" t="s">
        <v>422</v>
      </c>
    </row>
    <row r="6" spans="1:5" ht="15.75" customHeight="1">
      <c r="A6" s="52" t="s">
        <v>28</v>
      </c>
      <c r="B6" s="7">
        <f ca="1">IFERROR(__xludf.DUMMYFUNCTION("SUMPRODUCT(REGEXMATCH(Classification!C2:C146, A6))"),18)</f>
        <v>18</v>
      </c>
      <c r="C6" s="50" t="s">
        <v>423</v>
      </c>
    </row>
    <row r="7" spans="1:5" ht="15.75" customHeight="1">
      <c r="A7" s="53" t="s">
        <v>134</v>
      </c>
      <c r="B7" s="12">
        <f ca="1">IFERROR(__xludf.DUMMYFUNCTION("SUMPRODUCT(REGEXMATCH(Classification!C2:C146, A7))"),12)</f>
        <v>12</v>
      </c>
      <c r="C7" s="54" t="s">
        <v>424</v>
      </c>
    </row>
    <row r="8" spans="1:5" ht="15.75" customHeight="1">
      <c r="A8" s="52" t="s">
        <v>21</v>
      </c>
      <c r="B8" s="55">
        <f ca="1">IFERROR(__xludf.DUMMYFUNCTION("SUMPRODUCT(REGEXMATCH(Classification!C2:C146, A8))"),46)</f>
        <v>46</v>
      </c>
      <c r="C8" s="56" t="s">
        <v>425</v>
      </c>
    </row>
    <row r="9" spans="1:5" ht="15.75" customHeight="1">
      <c r="A9" s="53" t="s">
        <v>63</v>
      </c>
      <c r="B9" s="57">
        <f ca="1">IFERROR(__xludf.DUMMYFUNCTION("SUMPRODUCT(REGEXMATCH(Classification!C2:C146, A9))"),19)</f>
        <v>19</v>
      </c>
      <c r="C9" s="58" t="s">
        <v>426</v>
      </c>
    </row>
    <row r="10" spans="1:5" ht="15.75" customHeight="1">
      <c r="A10" s="59" t="s">
        <v>44</v>
      </c>
      <c r="B10" s="60">
        <f ca="1">IFERROR(__xludf.DUMMYFUNCTION("SUMPRODUCT(REGEXMATCH(Classification!C2:C146, A10))"),28)</f>
        <v>28</v>
      </c>
      <c r="C10" s="61" t="s">
        <v>427</v>
      </c>
    </row>
    <row r="12" spans="1:5">
      <c r="A12" s="4"/>
      <c r="B12" s="4"/>
    </row>
    <row r="13" spans="1:5" ht="15.75" customHeight="1">
      <c r="A13" s="35" t="s">
        <v>3</v>
      </c>
      <c r="B13" s="49" t="s">
        <v>428</v>
      </c>
      <c r="D13" s="34"/>
    </row>
    <row r="14" spans="1:5" ht="15.75" customHeight="1">
      <c r="A14" s="37" t="s">
        <v>429</v>
      </c>
      <c r="B14" s="62">
        <f ca="1">IFERROR(__xludf.DUMMYFUNCTION("SUMPRODUCT(REGEXMATCH(Classification[Source], A14))"),30)</f>
        <v>30</v>
      </c>
      <c r="D14" s="34"/>
    </row>
    <row r="15" spans="1:5" ht="15.75" customHeight="1">
      <c r="A15" s="39" t="s">
        <v>430</v>
      </c>
      <c r="B15" s="62">
        <f ca="1">IFERROR(__xludf.DUMMYFUNCTION("SUMPRODUCT(REGEXMATCH(Classification[Source], A15))"),59)</f>
        <v>59</v>
      </c>
      <c r="D15" s="63"/>
    </row>
    <row r="16" spans="1:5" ht="15.75" customHeight="1">
      <c r="A16" s="37" t="s">
        <v>431</v>
      </c>
      <c r="B16" s="9">
        <f ca="1">IFERROR(__xludf.DUMMYFUNCTION("SUMPRODUCT(REGEXMATCH(Classification[Source], ""PyTA""), Classification[is misconception ?])"),22)</f>
        <v>22</v>
      </c>
      <c r="D16" s="63"/>
    </row>
    <row r="17" spans="1:4" ht="15.75" customHeight="1">
      <c r="A17" s="39" t="s">
        <v>432</v>
      </c>
      <c r="B17" s="13">
        <f ca="1">IFERROR(__xludf.DUMMYFUNCTION("SUMPRODUCT(REGEXMATCH(Classification[Source], ""PyTA""), NOT(Classification[is misconception ?]))"),32)</f>
        <v>32</v>
      </c>
      <c r="D17" s="63"/>
    </row>
    <row r="18" spans="1:4" ht="15.75" customHeight="1">
      <c r="A18" s="37" t="s">
        <v>334</v>
      </c>
      <c r="B18" s="9">
        <f ca="1">IFERROR(__xludf.DUMMYFUNCTION("SUMPRODUCT(REGEXMATCH(Classification[Source], A18))"),2)</f>
        <v>2</v>
      </c>
      <c r="D18" s="63"/>
    </row>
    <row r="19" spans="1:4" ht="15.75" customHeight="1">
      <c r="A19" s="64" t="s">
        <v>433</v>
      </c>
      <c r="B19" s="65">
        <f ca="1">SUM(Misconceptions_per_sources[Misconception count])</f>
        <v>145</v>
      </c>
      <c r="D19" s="63"/>
    </row>
    <row r="23" spans="1:4" ht="15.75" customHeight="1">
      <c r="A23" s="35" t="s">
        <v>434</v>
      </c>
      <c r="B23" s="49" t="s">
        <v>428</v>
      </c>
    </row>
    <row r="24" spans="1:4" ht="15.75" customHeight="1">
      <c r="A24" s="37" t="str">
        <f ca="1">IFERROR(__xludf.DUMMYFUNCTION("UNIQUE(Sources!A8:A28)"),"Ragonis and Ben-Ari (2005a)")</f>
        <v>Ragonis and Ben-Ari (2005a)</v>
      </c>
      <c r="B24" s="9">
        <f ca="1">IFERROR(__xludf.DUMMYFUNCTION("SUMPRODUCT(REGEXMATCH(Classification[Source], REGEXREPLACE(REGEXREPLACE(A24, ""\)"", ""\\)""), ""\("", ""\\("")))"),18)</f>
        <v>18</v>
      </c>
    </row>
    <row r="25" spans="1:4" ht="15.75" customHeight="1">
      <c r="A25" s="39" t="str">
        <f ca="1">IFERROR(__xludf.DUMMYFUNCTION("""COMPUTED_VALUE"""),"du Boulay (1986)")</f>
        <v>du Boulay (1986)</v>
      </c>
      <c r="B25" s="66">
        <f ca="1">IFERROR(__xludf.DUMMYFUNCTION("SUMPRODUCT(REGEXMATCH(Classification[Source], REGEXREPLACE(REGEXREPLACE(A25, ""\)"", ""\\)""), ""\("", ""\\("")))"),9)</f>
        <v>9</v>
      </c>
    </row>
    <row r="26" spans="1:4" ht="15.75" customHeight="1">
      <c r="A26" s="37" t="str">
        <f ca="1">IFERROR(__xludf.DUMMYFUNCTION("""COMPUTED_VALUE"""),"Soloway et al. (1982)")</f>
        <v>Soloway et al. (1982)</v>
      </c>
      <c r="B26" s="66">
        <f ca="1">IFERROR(__xludf.DUMMYFUNCTION("SUMPRODUCT(REGEXMATCH(Classification[Source], REGEXREPLACE(REGEXREPLACE(A26, ""\)"", ""\\)""), ""\("", ""\\("")))"),1)</f>
        <v>1</v>
      </c>
    </row>
    <row r="27" spans="1:4" ht="15.75" customHeight="1">
      <c r="A27" s="39" t="str">
        <f ca="1">IFERROR(__xludf.DUMMYFUNCTION("""COMPUTED_VALUE"""),"Putnam et al. (1986)")</f>
        <v>Putnam et al. (1986)</v>
      </c>
      <c r="B27" s="13">
        <f ca="1">IFERROR(__xludf.DUMMYFUNCTION("SUMPRODUCT(REGEXMATCH(Classification[Source], REGEXREPLACE(REGEXREPLACE(A27, ""\)"", ""\\)""), ""\("", ""\\("")))"),5)</f>
        <v>5</v>
      </c>
    </row>
    <row r="28" spans="1:4" ht="15.75" customHeight="1">
      <c r="A28" s="37" t="str">
        <f ca="1">IFERROR(__xludf.DUMMYFUNCTION("""COMPUTED_VALUE"""),"Sleeman et al. (1986)")</f>
        <v>Sleeman et al. (1986)</v>
      </c>
      <c r="B28" s="9">
        <f ca="1">IFERROR(__xludf.DUMMYFUNCTION("SUMPRODUCT(REGEXMATCH(Classification[Source], REGEXREPLACE(REGEXREPLACE(A28, ""\)"", ""\\)""), ""\("", ""\\("")))"),8)</f>
        <v>8</v>
      </c>
    </row>
    <row r="29" spans="1:4" ht="12.4">
      <c r="A29" s="39" t="str">
        <f ca="1">IFERROR(__xludf.DUMMYFUNCTION("""COMPUTED_VALUE"""),"Doukakis et al. (2007)")</f>
        <v>Doukakis et al. (2007)</v>
      </c>
      <c r="B29" s="13">
        <f ca="1">IFERROR(__xludf.DUMMYFUNCTION("SUMPRODUCT(REGEXMATCH(Classification[Source], REGEXREPLACE(REGEXREPLACE(A29, ""\)"", ""\\)""), ""\("", ""\\("")))"),3)</f>
        <v>3</v>
      </c>
    </row>
    <row r="30" spans="1:4" ht="12.4">
      <c r="A30" s="37" t="str">
        <f ca="1">IFERROR(__xludf.DUMMYFUNCTION("""COMPUTED_VALUE"""),"Samurçay (1989)")</f>
        <v>Samurçay (1989)</v>
      </c>
      <c r="B30" s="9">
        <f ca="1">IFERROR(__xludf.DUMMYFUNCTION("SUMPRODUCT(REGEXMATCH(Classification[Source], REGEXREPLACE(REGEXREPLACE(A30, ""\)"", ""\\)""), ""\("", ""\\("")))"),1)</f>
        <v>1</v>
      </c>
    </row>
    <row r="31" spans="1:4" ht="12.75">
      <c r="A31" s="39" t="str">
        <f ca="1">IFERROR(__xludf.DUMMYFUNCTION("""COMPUTED_VALUE"""),"Ma (2007)")</f>
        <v>Ma (2007)</v>
      </c>
      <c r="B31" s="13">
        <f ca="1">IFERROR(__xludf.DUMMYFUNCTION("SUMPRODUCT(REGEXMATCH(Classification[Source], REGEXREPLACE(REGEXREPLACE(A31, ""\)"", ""\\)""), ""\("", ""\\("")))"),1)</f>
        <v>1</v>
      </c>
      <c r="C31" s="67"/>
    </row>
    <row r="32" spans="1:4" ht="12.4">
      <c r="A32" s="37" t="str">
        <f ca="1">IFERROR(__xludf.DUMMYFUNCTION("""COMPUTED_VALUE"""),"Bayman and Mayer (1983)")</f>
        <v>Bayman and Mayer (1983)</v>
      </c>
      <c r="B32" s="9">
        <f ca="1">IFERROR(__xludf.DUMMYFUNCTION("SUMPRODUCT(REGEXMATCH(Classification[Source], REGEXREPLACE(REGEXREPLACE(A32, ""\)"", ""\\)""), ""\("", ""\\("")))"),1)</f>
        <v>1</v>
      </c>
    </row>
    <row r="33" spans="1:2" ht="12.4">
      <c r="A33" s="39" t="str">
        <f ca="1">IFERROR(__xludf.DUMMYFUNCTION("""COMPUTED_VALUE"""),"Sorva (2007)")</f>
        <v>Sorva (2007)</v>
      </c>
      <c r="B33" s="13">
        <f ca="1">IFERROR(__xludf.DUMMYFUNCTION("SUMPRODUCT(REGEXMATCH(Classification[Source], REGEXREPLACE(REGEXREPLACE(A33, ""\)"", ""\\)""), ""\("", ""\\("")))"),2)</f>
        <v>2</v>
      </c>
    </row>
    <row r="34" spans="1:2" ht="12.4">
      <c r="A34" s="37" t="str">
        <f ca="1">IFERROR(__xludf.DUMMYFUNCTION("""COMPUTED_VALUE"""),"Sorva (2008)")</f>
        <v>Sorva (2008)</v>
      </c>
      <c r="B34" s="9">
        <f ca="1">IFERROR(__xludf.DUMMYFUNCTION("SUMPRODUCT(REGEXMATCH(Classification[Source], REGEXREPLACE(REGEXREPLACE(A34, ""\)"", ""\\)""), ""\("", ""\\("")))"),4)</f>
        <v>4</v>
      </c>
    </row>
    <row r="35" spans="1:2" ht="12.4">
      <c r="A35" s="39" t="str">
        <f ca="1">IFERROR(__xludf.DUMMYFUNCTION("""COMPUTED_VALUE"""),"Pea (1986)")</f>
        <v>Pea (1986)</v>
      </c>
      <c r="B35" s="66">
        <f ca="1">IFERROR(__xludf.DUMMYFUNCTION("SUMPRODUCT(REGEXMATCH(Classification[Source], REGEXREPLACE(REGEXREPLACE(A35, ""\)"", ""\\)""), ""\("", ""\\("")))"),2)</f>
        <v>2</v>
      </c>
    </row>
    <row r="36" spans="1:2" ht="12.4">
      <c r="A36" s="37" t="str">
        <f ca="1">IFERROR(__xludf.DUMMYFUNCTION("""COMPUTED_VALUE"""),"Hristova et al. (2003)")</f>
        <v>Hristova et al. (2003)</v>
      </c>
      <c r="B36" s="9">
        <f ca="1">IFERROR(__xludf.DUMMYFUNCTION("SUMPRODUCT(REGEXMATCH(Classification[Source], REGEXREPLACE(REGEXREPLACE(A36, ""\)"", ""\\)""), ""\("", ""\\("")))"),2)</f>
        <v>2</v>
      </c>
    </row>
    <row r="37" spans="1:2" ht="12.4">
      <c r="A37" s="39" t="str">
        <f ca="1">IFERROR(__xludf.DUMMYFUNCTION("""COMPUTED_VALUE"""),"Madison and Gifford (1997)")</f>
        <v>Madison and Gifford (1997)</v>
      </c>
      <c r="B37" s="13">
        <f ca="1">IFERROR(__xludf.DUMMYFUNCTION("SUMPRODUCT(REGEXMATCH(Classification[Source], REGEXREPLACE(REGEXREPLACE(A37, ""\)"", ""\\)""), ""\("", ""\\("")))"),1)</f>
        <v>1</v>
      </c>
    </row>
    <row r="38" spans="1:2" ht="12.4">
      <c r="A38" s="37" t="str">
        <f ca="1">IFERROR(__xludf.DUMMYFUNCTION("""COMPUTED_VALUE"""),"Fleury (1991)")</f>
        <v>Fleury (1991)</v>
      </c>
      <c r="B38" s="66">
        <f ca="1">IFERROR(__xludf.DUMMYFUNCTION("SUMPRODUCT(REGEXMATCH(Classification[Source], REGEXREPLACE(REGEXREPLACE(A38, ""\)"", ""\\)""), ""\("", ""\\("")))"),1)</f>
        <v>1</v>
      </c>
    </row>
    <row r="39" spans="1:2" ht="12.4">
      <c r="A39" s="39" t="str">
        <f ca="1">IFERROR(__xludf.DUMMYFUNCTION("""COMPUTED_VALUE"""),"Fleury (2000)")</f>
        <v>Fleury (2000)</v>
      </c>
      <c r="B39" s="13">
        <f ca="1">IFERROR(__xludf.DUMMYFUNCTION("SUMPRODUCT(REGEXMATCH(Classification[Source], REGEXREPLACE(REGEXREPLACE(A39, ""\)"", ""\\)""), ""\("", ""\\("")))"),3)</f>
        <v>3</v>
      </c>
    </row>
    <row r="40" spans="1:2" ht="12.4">
      <c r="A40" s="37" t="str">
        <f ca="1">IFERROR(__xludf.DUMMYFUNCTION("""COMPUTED_VALUE"""),"Holland et al. (1997)")</f>
        <v>Holland et al. (1997)</v>
      </c>
      <c r="B40" s="66">
        <f ca="1">IFERROR(__xludf.DUMMYFUNCTION("SUMPRODUCT(REGEXMATCH(Classification[Source], REGEXREPLACE(REGEXREPLACE(A40, ""\)"", ""\\)""), ""\("", ""\\("")))"),5)</f>
        <v>5</v>
      </c>
    </row>
    <row r="41" spans="1:2" ht="12.4">
      <c r="A41" s="39" t="str">
        <f ca="1">IFERROR(__xludf.DUMMYFUNCTION("""COMPUTED_VALUE"""),"Kaczmarczyk et al. (2010)")</f>
        <v>Kaczmarczyk et al. (2010)</v>
      </c>
      <c r="B41" s="66">
        <f ca="1">IFERROR(__xludf.DUMMYFUNCTION("SUMPRODUCT(REGEXMATCH(Classification[Source], REGEXREPLACE(REGEXREPLACE(A41, ""\)"", ""\\)""), ""\("", ""\\("")))"),2)</f>
        <v>2</v>
      </c>
    </row>
    <row r="42" spans="1:2" ht="12.4">
      <c r="A42" s="37" t="str">
        <f ca="1">IFERROR(__xludf.DUMMYFUNCTION("""COMPUTED_VALUE"""),"Sajaniemi et al. (2008)")</f>
        <v>Sajaniemi et al. (2008)</v>
      </c>
      <c r="B42" s="9">
        <f ca="1">IFERROR(__xludf.DUMMYFUNCTION("SUMPRODUCT(REGEXMATCH(Classification[Source], REGEXREPLACE(REGEXREPLACE(A42, ""\)"", ""\\)""), ""\("", ""\\("")))"),2)</f>
        <v>2</v>
      </c>
    </row>
    <row r="43" spans="1:2" ht="12.4">
      <c r="A43" s="39" t="str">
        <f ca="1">IFERROR(__xludf.DUMMYFUNCTION("""COMPUTED_VALUE"""),"Vainio (2006)")</f>
        <v>Vainio (2006)</v>
      </c>
      <c r="B43" s="13">
        <f ca="1">IFERROR(__xludf.DUMMYFUNCTION("SUMPRODUCT(REGEXMATCH(Classification[Source], REGEXREPLACE(REGEXREPLACE(A43, ""\)"", ""\\)""), ""\("", ""\\("")))"),1)</f>
        <v>1</v>
      </c>
    </row>
    <row r="44" spans="1:2" ht="12.4">
      <c r="A44" s="68" t="str">
        <f ca="1">IFERROR(__xludf.DUMMYFUNCTION("""COMPUTED_VALUE"""),"Détienne (1997)")</f>
        <v>Détienne (1997)</v>
      </c>
      <c r="B44" s="33">
        <f ca="1">IFERROR(__xludf.DUMMYFUNCTION("SUMPRODUCT(REGEXMATCH(Classification[Source], REGEXREPLACE(REGEXREPLACE(A44, ""\)"", ""\\)""), ""\("", ""\\("")))"),1)</f>
        <v>1</v>
      </c>
    </row>
    <row r="47" spans="1:2" ht="12.4">
      <c r="A47" s="35" t="s">
        <v>435</v>
      </c>
      <c r="B47" s="3" t="s">
        <v>419</v>
      </c>
    </row>
    <row r="48" spans="1:2" ht="37.15">
      <c r="A48" s="23" t="str">
        <f ca="1">IFERROR(__xludf.DUMMYFUNCTION("UNIQUE(Categories[Category])"),"Variables, Assignments, Data Types")</f>
        <v>Variables, Assignments, Data Types</v>
      </c>
      <c r="B48" s="9">
        <f ca="1">IFERROR(__xludf.DUMMYFUNCTION("SUMPRODUCT(REGEXMATCH(Classification[Source], ""Progmiscon"") * REGEXMATCH(Classification[Classification], A48))"),6)</f>
        <v>6</v>
      </c>
    </row>
    <row r="49" spans="1:2" ht="24.75">
      <c r="A49" s="24" t="str">
        <f ca="1">IFERROR(__xludf.DUMMYFUNCTION("""COMPUTED_VALUE"""),"Loops and Iterations")</f>
        <v>Loops and Iterations</v>
      </c>
      <c r="B49" s="13">
        <f ca="1">IFERROR(__xludf.DUMMYFUNCTION("SUMPRODUCT(REGEXMATCH(Classification[Source], ""Progmiscon"") * REGEXMATCH(Classification[Classification], A49))"),1)</f>
        <v>1</v>
      </c>
    </row>
    <row r="50" spans="1:2" ht="24.75">
      <c r="A50" s="23" t="str">
        <f ca="1">IFERROR(__xludf.DUMMYFUNCTION("""COMPUTED_VALUE"""),"Functions and Scope")</f>
        <v>Functions and Scope</v>
      </c>
      <c r="B50" s="9">
        <f ca="1">IFERROR(__xludf.DUMMYFUNCTION("SUMPRODUCT(REGEXMATCH(Classification[Source], ""Progmiscon"") * REGEXMATCH(Classification[Classification], A50))"),6)</f>
        <v>6</v>
      </c>
    </row>
    <row r="51" spans="1:2" ht="12.4">
      <c r="A51" s="24" t="str">
        <f ca="1">IFERROR(__xludf.DUMMYFUNCTION("""COMPUTED_VALUE"""),"Memory Model")</f>
        <v>Memory Model</v>
      </c>
      <c r="B51" s="13">
        <f ca="1">IFERROR(__xludf.DUMMYFUNCTION("SUMPRODUCT(REGEXMATCH(Classification[Source], ""Progmiscon"") * REGEXMATCH(Classification[Classification], A51))"),1)</f>
        <v>1</v>
      </c>
    </row>
    <row r="52" spans="1:2" ht="12.4">
      <c r="A52" s="23" t="str">
        <f ca="1">IFERROR(__xludf.DUMMYFUNCTION("""COMPUTED_VALUE"""),"OOP")</f>
        <v>OOP</v>
      </c>
      <c r="B52" s="9">
        <f ca="1">IFERROR(__xludf.DUMMYFUNCTION("SUMPRODUCT(REGEXMATCH(Classification[Source], ""Progmiscon"") * REGEXMATCH(Classification[Classification], A52))"),9)</f>
        <v>9</v>
      </c>
    </row>
    <row r="53" spans="1:2" ht="12.4">
      <c r="A53" s="24" t="str">
        <f ca="1">IFERROR(__xludf.DUMMYFUNCTION("""COMPUTED_VALUE"""),"Python's branching")</f>
        <v>Python's branching</v>
      </c>
      <c r="B53" s="13">
        <f ca="1">IFERROR(__xludf.DUMMYFUNCTION("SUMPRODUCT(REGEXMATCH(Classification[Source], ""Progmiscon"") * REGEXMATCH(Classification[Classification], A53))"),7)</f>
        <v>7</v>
      </c>
    </row>
    <row r="54" spans="1:2" ht="12.4">
      <c r="A54" s="69" t="str">
        <f ca="1">IFERROR(__xludf.DUMMYFUNCTION("""COMPUTED_VALUE"""),"Miscellaneous")</f>
        <v>Miscellaneous</v>
      </c>
      <c r="B54" s="33">
        <f ca="1">IFERROR(__xludf.DUMMYFUNCTION("SUMPRODUCT(REGEXMATCH(Classification[Source], ""Progmiscon"") * REGEXMATCH(Classification[Classification], A54))"),5)</f>
        <v>5</v>
      </c>
    </row>
    <row r="57" spans="1:2" ht="13.15">
      <c r="A57" s="70" t="s">
        <v>435</v>
      </c>
      <c r="B57" s="71" t="s">
        <v>419</v>
      </c>
    </row>
    <row r="58" spans="1:2" ht="39.4">
      <c r="A58" s="72" t="str">
        <f ca="1">IFERROR(__xludf.DUMMYFUNCTION("UNIQUE(Categories[Category])"),"Variables, Assignments, Data Types")</f>
        <v>Variables, Assignments, Data Types</v>
      </c>
      <c r="B58" s="73">
        <f ca="1">IFERROR(__xludf.DUMMYFUNCTION("SUMPRODUCT(REGEXMATCH(Classification[Source], ""Sorva"") * REGEXMATCH(Classification[Classification], A58))"),16)</f>
        <v>16</v>
      </c>
    </row>
    <row r="59" spans="1:2" ht="13.15">
      <c r="A59" s="74" t="str">
        <f ca="1">IFERROR(__xludf.DUMMYFUNCTION("""COMPUTED_VALUE"""),"Loops and Iterations")</f>
        <v>Loops and Iterations</v>
      </c>
      <c r="B59" s="75">
        <f ca="1">IFERROR(__xludf.DUMMYFUNCTION("SUMPRODUCT(REGEXMATCH(Classification[Source], ""Sorva"") * REGEXMATCH(Classification[Classification], A59))"),3)</f>
        <v>3</v>
      </c>
    </row>
    <row r="60" spans="1:2" ht="13.15">
      <c r="A60" s="72" t="str">
        <f ca="1">IFERROR(__xludf.DUMMYFUNCTION("""COMPUTED_VALUE"""),"Functions and Scope")</f>
        <v>Functions and Scope</v>
      </c>
      <c r="B60" s="73">
        <f ca="1">IFERROR(__xludf.DUMMYFUNCTION("SUMPRODUCT(REGEXMATCH(Classification[Source], ""Sorva"") * REGEXMATCH(Classification[Classification], A60))"),6)</f>
        <v>6</v>
      </c>
    </row>
    <row r="61" spans="1:2" ht="13.15">
      <c r="A61" s="74" t="str">
        <f ca="1">IFERROR(__xludf.DUMMYFUNCTION("""COMPUTED_VALUE"""),"Memory Model")</f>
        <v>Memory Model</v>
      </c>
      <c r="B61" s="75">
        <f ca="1">IFERROR(__xludf.DUMMYFUNCTION("SUMPRODUCT(REGEXMATCH(Classification[Source], ""Sorva"") * REGEXMATCH(Classification[Classification], A61))"),10)</f>
        <v>10</v>
      </c>
    </row>
    <row r="62" spans="1:2" ht="13.15">
      <c r="A62" s="72" t="str">
        <f ca="1">IFERROR(__xludf.DUMMYFUNCTION("""COMPUTED_VALUE"""),"OOP")</f>
        <v>OOP</v>
      </c>
      <c r="B62" s="73">
        <f ca="1">IFERROR(__xludf.DUMMYFUNCTION("SUMPRODUCT(REGEXMATCH(Classification[Source], ""Sorva"") * REGEXMATCH(Classification[Classification], A62))"),28)</f>
        <v>28</v>
      </c>
    </row>
    <row r="63" spans="1:2" ht="13.15">
      <c r="A63" s="74" t="str">
        <f ca="1">IFERROR(__xludf.DUMMYFUNCTION("""COMPUTED_VALUE"""),"Python's branching")</f>
        <v>Python's branching</v>
      </c>
      <c r="B63" s="75">
        <f ca="1">IFERROR(__xludf.DUMMYFUNCTION("SUMPRODUCT(REGEXMATCH(Classification[Source], ""Sorva"") * REGEXMATCH(Classification[Classification], A63))"),8)</f>
        <v>8</v>
      </c>
    </row>
    <row r="64" spans="1:2" ht="13.15">
      <c r="A64" s="76" t="str">
        <f ca="1">IFERROR(__xludf.DUMMYFUNCTION("""COMPUTED_VALUE"""),"Miscellaneous")</f>
        <v>Miscellaneous</v>
      </c>
      <c r="B64" s="77">
        <f ca="1">IFERROR(__xludf.DUMMYFUNCTION("SUMPRODUCT(REGEXMATCH(Classification[Source], ""Sorva"") * REGEXMATCH(Classification[Classification], A64))"),0)</f>
        <v>0</v>
      </c>
    </row>
    <row r="67" spans="1:2" ht="13.15">
      <c r="A67" s="70" t="s">
        <v>435</v>
      </c>
      <c r="B67" s="71" t="s">
        <v>419</v>
      </c>
    </row>
    <row r="68" spans="1:2" ht="39.4">
      <c r="A68" s="72" t="str">
        <f ca="1">IFERROR(__xludf.DUMMYFUNCTION("UNIQUE(Categories[Category])"),"Variables, Assignments, Data Types")</f>
        <v>Variables, Assignments, Data Types</v>
      </c>
      <c r="B68" s="73">
        <f ca="1">IFERROR(__xludf.DUMMYFUNCTION("SUMPRODUCT(REGEXMATCH(Classification[Source], ""PyTA"") * REGEXMATCH(Classification[Classification], A68), Classification[is misconception ?])
"),4)</f>
        <v>4</v>
      </c>
    </row>
    <row r="69" spans="1:2" ht="13.15">
      <c r="A69" s="74" t="str">
        <f ca="1">IFERROR(__xludf.DUMMYFUNCTION("""COMPUTED_VALUE"""),"Loops and Iterations")</f>
        <v>Loops and Iterations</v>
      </c>
      <c r="B69" s="75">
        <f ca="1">IFERROR(__xludf.DUMMYFUNCTION("SUMPRODUCT(REGEXMATCH(Classification[Source], ""PyTA"") * REGEXMATCH(Classification[Classification], A69), Classification[is misconception ?])
"),2)</f>
        <v>2</v>
      </c>
    </row>
    <row r="70" spans="1:2" ht="13.15">
      <c r="A70" s="72" t="str">
        <f ca="1">IFERROR(__xludf.DUMMYFUNCTION("""COMPUTED_VALUE"""),"Functions and Scope")</f>
        <v>Functions and Scope</v>
      </c>
      <c r="B70" s="73">
        <f ca="1">IFERROR(__xludf.DUMMYFUNCTION("SUMPRODUCT(REGEXMATCH(Classification[Source], ""PyTA"") * REGEXMATCH(Classification[Classification], A70), Classification[is misconception ?])
"),1)</f>
        <v>1</v>
      </c>
    </row>
    <row r="71" spans="1:2" ht="13.15">
      <c r="A71" s="74" t="str">
        <f ca="1">IFERROR(__xludf.DUMMYFUNCTION("""COMPUTED_VALUE"""),"Memory Model")</f>
        <v>Memory Model</v>
      </c>
      <c r="B71" s="75">
        <f ca="1">IFERROR(__xludf.DUMMYFUNCTION("SUMPRODUCT(REGEXMATCH(Classification[Source], ""PyTA"") * REGEXMATCH(Classification[Classification], A71), Classification[is misconception ?])
"),1)</f>
        <v>1</v>
      </c>
    </row>
    <row r="72" spans="1:2" ht="13.15">
      <c r="A72" s="72" t="str">
        <f ca="1">IFERROR(__xludf.DUMMYFUNCTION("""COMPUTED_VALUE"""),"OOP")</f>
        <v>OOP</v>
      </c>
      <c r="B72" s="73">
        <f ca="1">IFERROR(__xludf.DUMMYFUNCTION("SUMPRODUCT(REGEXMATCH(Classification[Source], ""PyTA"") * REGEXMATCH(Classification[Classification], A72), Classification[is misconception ?])
"),7)</f>
        <v>7</v>
      </c>
    </row>
    <row r="73" spans="1:2" ht="13.15">
      <c r="A73" s="74" t="str">
        <f ca="1">IFERROR(__xludf.DUMMYFUNCTION("""COMPUTED_VALUE"""),"Python's branching")</f>
        <v>Python's branching</v>
      </c>
      <c r="B73" s="75">
        <f ca="1">IFERROR(__xludf.DUMMYFUNCTION("SUMPRODUCT(REGEXMATCH(Classification[Source], ""PyTA"") * REGEXMATCH(Classification[Classification], A73), Classification[is misconception ?])
"),1)</f>
        <v>1</v>
      </c>
    </row>
    <row r="74" spans="1:2" ht="13.15">
      <c r="A74" s="76" t="str">
        <f ca="1">IFERROR(__xludf.DUMMYFUNCTION("""COMPUTED_VALUE"""),"Miscellaneous")</f>
        <v>Miscellaneous</v>
      </c>
      <c r="B74" s="77">
        <f ca="1">IFERROR(__xludf.DUMMYFUNCTION("SUMPRODUCT(REGEXMATCH(Classification[Source], ""PyTA"") * REGEXMATCH(Classification[Classification], A74), Classification[is misconception ?])
"),8)</f>
        <v>8</v>
      </c>
    </row>
  </sheetData>
  <pageMargins left="0.7" right="0.7" top="0.75" bottom="0.75" header="0.3" footer="0.3"/>
  <drawing r:id="rId1"/>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Classification</vt:lpstr>
      <vt:lpstr>Sources</vt:lpstr>
      <vt:lpstr>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Quentin Colla</cp:lastModifiedBy>
  <dcterms:modified xsi:type="dcterms:W3CDTF">2025-06-01T07:05:24Z</dcterms:modified>
</cp:coreProperties>
</file>