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/Documents/master-software-engineering/thesis/DYNAMOS/docs/"/>
    </mc:Choice>
  </mc:AlternateContent>
  <xr:revisionPtr revIDLastSave="0" documentId="13_ncr:1_{5864A003-B4BD-464C-B1A4-5BBC03434BE7}" xr6:coauthVersionLast="47" xr6:coauthVersionMax="47" xr10:uidLastSave="{00000000-0000-0000-0000-000000000000}"/>
  <bookViews>
    <workbookView xWindow="2100" yWindow="1940" windowWidth="31740" windowHeight="17440" activeTab="2" xr2:uid="{D6BE7BD5-07AA-4048-B7F7-9B37E5199ABD}"/>
  </bookViews>
  <sheets>
    <sheet name="Microservices" sheetId="1" r:id="rId1"/>
    <sheet name="agent actions" sheetId="3" r:id="rId2"/>
    <sheet name="results" sheetId="4" r:id="rId3"/>
    <sheet name="Dynam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4" l="1"/>
  <c r="O26" i="4"/>
  <c r="M26" i="4"/>
  <c r="L26" i="4"/>
  <c r="K26" i="4"/>
  <c r="P25" i="4"/>
  <c r="O25" i="4"/>
  <c r="N25" i="4"/>
  <c r="M25" i="4"/>
  <c r="L25" i="4"/>
  <c r="K25" i="4"/>
  <c r="P24" i="4"/>
  <c r="O24" i="4"/>
  <c r="M24" i="4"/>
  <c r="L24" i="4"/>
  <c r="K24" i="4"/>
  <c r="P23" i="4"/>
  <c r="O23" i="4"/>
  <c r="M23" i="4"/>
  <c r="L23" i="4"/>
  <c r="K23" i="4"/>
  <c r="P22" i="4"/>
  <c r="O22" i="4"/>
  <c r="M22" i="4"/>
  <c r="L22" i="4"/>
  <c r="K22" i="4"/>
  <c r="P20" i="4"/>
  <c r="O20" i="4"/>
  <c r="P19" i="4"/>
  <c r="O19" i="4"/>
  <c r="P18" i="4"/>
  <c r="O18" i="4"/>
  <c r="P17" i="4"/>
  <c r="O17" i="4"/>
  <c r="P16" i="4"/>
  <c r="O16" i="4"/>
  <c r="M20" i="4"/>
  <c r="M19" i="4"/>
  <c r="M18" i="4"/>
  <c r="M17" i="4"/>
  <c r="M16" i="4"/>
  <c r="L20" i="4"/>
  <c r="L19" i="4"/>
  <c r="L18" i="4"/>
  <c r="L16" i="4"/>
  <c r="K20" i="4"/>
  <c r="K19" i="4"/>
  <c r="K18" i="4"/>
  <c r="K17" i="4"/>
  <c r="K16" i="4"/>
  <c r="P14" i="4"/>
  <c r="P13" i="4"/>
  <c r="P12" i="4"/>
  <c r="P11" i="4"/>
  <c r="P10" i="4"/>
  <c r="O14" i="4"/>
  <c r="O13" i="4"/>
  <c r="O12" i="4"/>
  <c r="O11" i="4"/>
  <c r="O10" i="4"/>
  <c r="M14" i="4"/>
  <c r="M13" i="4"/>
  <c r="M12" i="4"/>
  <c r="M11" i="4"/>
  <c r="M10" i="4"/>
  <c r="L10" i="4"/>
  <c r="L11" i="4"/>
  <c r="L12" i="4"/>
  <c r="L13" i="4"/>
  <c r="L14" i="4"/>
  <c r="K14" i="4"/>
  <c r="K13" i="4"/>
  <c r="K12" i="4"/>
  <c r="K11" i="4"/>
  <c r="K10" i="4"/>
</calcChain>
</file>

<file path=xl/sharedStrings.xml><?xml version="1.0" encoding="utf-8"?>
<sst xmlns="http://schemas.openxmlformats.org/spreadsheetml/2006/main" count="167" uniqueCount="137">
  <si>
    <t>Receive messages from an input queue</t>
  </si>
  <si>
    <t>Retrieve data from a 'data pod'</t>
  </si>
  <si>
    <t>Support querying  MySQL and CSV files</t>
  </si>
  <si>
    <t>Query Service</t>
  </si>
  <si>
    <t>Make use of side-car pattern for RabbitMQ connectivity</t>
  </si>
  <si>
    <t>To query CSV files data should be loaded into SQLite</t>
  </si>
  <si>
    <t>This loading should only be done if the data changed (hash comparison)</t>
  </si>
  <si>
    <t>Send query result to next Microservice</t>
  </si>
  <si>
    <t>Proper error handling</t>
  </si>
  <si>
    <t>Original user request should be enriched with next MS destinations</t>
  </si>
  <si>
    <t>Requirement:</t>
  </si>
  <si>
    <t>Specification</t>
  </si>
  <si>
    <t>General requirements</t>
  </si>
  <si>
    <t>Implement proper logging, forwarded to a dashboard</t>
  </si>
  <si>
    <t>Make use of side-car pattern for logging</t>
  </si>
  <si>
    <t>Implement distirbuted tracing</t>
  </si>
  <si>
    <t>Install Istio in the Kubernetes cluster</t>
  </si>
  <si>
    <t>Breaking errors are thrown to side-car to handle being returned to user. Computation stops</t>
  </si>
  <si>
    <t>Anonymize Service</t>
  </si>
  <si>
    <t>Nice to have: Caching of sql results</t>
  </si>
  <si>
    <t>Create a datastore where datasets are matched to query type</t>
  </si>
  <si>
    <t>Identify columns that need anonymization</t>
  </si>
  <si>
    <t>Information should be stored as metadata with the dataset</t>
  </si>
  <si>
    <t>Recognize a type of anonymizing (Generalization, Masking or Perturbation)</t>
  </si>
  <si>
    <t>Do anonymizing</t>
  </si>
  <si>
    <t>Create anonymization functions generalized for different types of data (strings, dates etc.)</t>
  </si>
  <si>
    <t>Create generic functions that can calculate average and sum and others</t>
  </si>
  <si>
    <t>Perform calculations on SQL results</t>
  </si>
  <si>
    <t>Recognize what to calculate from message input</t>
  </si>
  <si>
    <t xml:space="preserve">Generalize for different types of datasets </t>
  </si>
  <si>
    <t>Graph service:</t>
  </si>
  <si>
    <t>Convert data to graphs</t>
  </si>
  <si>
    <t>Graph type based on input</t>
  </si>
  <si>
    <t>Convert the charts to PNG</t>
  </si>
  <si>
    <t>Policy Enforcer</t>
  </si>
  <si>
    <t>Check if "providers" in request match users policy agreements</t>
  </si>
  <si>
    <t>Generate access and refresh token for providers (mocked)</t>
  </si>
  <si>
    <t>Send archetype data matched to users request to Orchestrator</t>
  </si>
  <si>
    <t>Check if those "providers" are online and accepting requests</t>
  </si>
  <si>
    <t>Add endpoints/queues for the user to send data-requests to</t>
  </si>
  <si>
    <t>Accept message ``RequestApproval"</t>
  </si>
  <si>
    <t>Return message ``AcceptedDataRequest"</t>
  </si>
  <si>
    <t>Send message ``OrchestratorRequest"</t>
  </si>
  <si>
    <t>Orchestrator:</t>
  </si>
  <si>
    <t>Send message ``CompositionRequest"</t>
  </si>
  <si>
    <t>Allow admin to upload new archetypes</t>
  </si>
  <si>
    <t>Allow admin to send a ``NewArchetype request"</t>
  </si>
  <si>
    <t>Distributed Agent</t>
  </si>
  <si>
    <t>Create datastore to capture metadata on known microservices</t>
  </si>
  <si>
    <t>Create Kubernetes adapter to parse and store Kubernetes deployment files</t>
  </si>
  <si>
    <t>Nice to have/investigate: Create Docker Swarm adapter to parse and store Docker Swarm stack files</t>
  </si>
  <si>
    <t>Create API endpoint, to create new Microservice schema through an API call</t>
  </si>
  <si>
    <t>Create Microservice compositions</t>
  </si>
  <si>
    <t>Read from existing datastore to parse Microservice specifications</t>
  </si>
  <si>
    <t>Send archetype and microservice configuration to Distributed agents</t>
  </si>
  <si>
    <t>Map user to metadata</t>
  </si>
  <si>
    <t>Add queue route to users message</t>
  </si>
  <si>
    <t>Check whether user's ms configuration is deployed and ready to serve</t>
  </si>
  <si>
    <t>Store incoming messages temporarily if MS composition is not yet ready</t>
  </si>
  <si>
    <t>Either a delayed message queue or a database like solution</t>
  </si>
  <si>
    <t>An insertMicroservice algorithm</t>
  </si>
  <si>
    <t>Required microservices need to be inserted into standard ms flows</t>
  </si>
  <si>
    <t>Handle queue not existing on message sent</t>
  </si>
  <si>
    <t>Set up consumer of dead-letter-queue. Analyze whether the architecture is being created or that there really is some error</t>
  </si>
  <si>
    <t>Generate a unique name based on the given job name</t>
  </si>
  <si>
    <t>X</t>
  </si>
  <si>
    <t>X </t>
  </si>
  <si>
    <t>Register composition request for later use</t>
  </si>
  <si>
    <t>Create a queue with that unique name, as input for the jobs</t>
  </si>
  <si>
    <t>Wait for incoming HTTP data requests from the data analyst</t>
  </si>
  <si>
    <t>Generate microservice chain and deploy job</t>
  </si>
  <si>
    <t>1: Composition request</t>
  </si>
  <si>
    <t>Data steward (Role: DataProvider)</t>
  </si>
  <si>
    <t>Third party (Role: ComputerProvider)</t>
  </si>
  <si>
    <t>Wait for incoming request from third party</t>
  </si>
  <si>
    <t>2: Data Request</t>
  </si>
  <si>
    <t>Generate and deploy microservice chain, possibly including optional services from the HTTP request</t>
  </si>
  <si>
    <t>Forward request to other data stewards</t>
  </si>
  <si>
    <t>Wait for results</t>
  </si>
  <si>
    <t>Put the request into the queue for this job</t>
  </si>
  <si>
    <t>3: Results</t>
  </si>
  <si>
    <t>Send result to ComputeProvider</t>
  </si>
  <si>
    <t>After processing, return results to data analyst</t>
  </si>
  <si>
    <t>Limit</t>
  </si>
  <si>
    <t>JSON string</t>
  </si>
  <si>
    <t>JSON bytes</t>
  </si>
  <si>
    <t>proto-wire format</t>
  </si>
  <si>
    <t>disk (bytes)</t>
  </si>
  <si>
    <t>Seconds to write to file</t>
  </si>
  <si>
    <t>0.055</t>
  </si>
  <si>
    <t>0.117</t>
  </si>
  <si>
    <t>0.168</t>
  </si>
  <si>
    <t>Total time</t>
  </si>
  <si>
    <t>6.77</t>
  </si>
  <si>
    <t>TraceID DataThroughTtp</t>
  </si>
  <si>
    <t>TraceID ComputeToData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</si>
  <si>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</si>
  <si>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</si>
  <si>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</si>
  <si>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</si>
  <si>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</si>
  <si>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</si>
  <si>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</si>
  <si>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</si>
  <si>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</si>
  <si>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Compute to data</t>
  </si>
  <si>
    <t>671b13bd98f809825dc37030fa95903f</t>
  </si>
  <si>
    <t>4.49</t>
  </si>
  <si>
    <t>Data through a trusted third party</t>
  </si>
  <si>
    <t>c8da236bd443a1a4837744b37f8239d8</t>
  </si>
  <si>
    <t>4.41</t>
  </si>
  <si>
    <t>397fa67094492151620db74873ce64e9</t>
  </si>
  <si>
    <t>4.9</t>
  </si>
  <si>
    <t>8080d41bbd78431993f023220c4ec912</t>
  </si>
  <si>
    <t>4.58</t>
  </si>
  <si>
    <t>a792aeb2d0f5ba7cbc4f452d98a74607</t>
  </si>
  <si>
    <t>4.5</t>
  </si>
  <si>
    <t>bebfc6fd</t>
  </si>
  <si>
    <t>f4e494e3a7607fcee24b4e29d7c26eb3</t>
  </si>
  <si>
    <t>5.45</t>
  </si>
  <si>
    <t>fb45bd6c7bc2eb420e483a207144f227</t>
  </si>
  <si>
    <t>728a3fa50bb27a80c109f0b66e2730c5</t>
  </si>
  <si>
    <t>6.09</t>
  </si>
  <si>
    <t>981def94b6abf804d5b92b03a5b5eab3</t>
  </si>
  <si>
    <t>5.95</t>
  </si>
  <si>
    <t>999c62f1951388f4e1aec67b0f19d23f</t>
  </si>
  <si>
    <t>6.01</t>
  </si>
  <si>
    <t>9117661af5e0d2e6682a926fc40c79d6</t>
  </si>
  <si>
    <t>7.82</t>
  </si>
  <si>
    <t>5ee3f6aa83282c996e7e61ca4a5c8da0</t>
  </si>
  <si>
    <t>8.08</t>
  </si>
  <si>
    <t>c7bb8be8cb5c585b27de791211148a52</t>
  </si>
  <si>
    <t>8.06</t>
  </si>
  <si>
    <t>3ff6b1cc4294cfba7c2a2a06ab995cdd</t>
  </si>
  <si>
    <t>8.22</t>
  </si>
  <si>
    <t>4bfc4fe9a001ca2b2a5baec9e6a40fb9</t>
  </si>
  <si>
    <t>8.01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</si>
</sst>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0" borderId="0" xfId="1"/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28a3fa50bb27a80c109f0b66e2730c5%22%7D%5D%7D" TargetMode="External"/><Relationship Id="rId1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7bb8be8cb5c585b27de791211148a52%22%7D%5D%7D" TargetMode="External"/><Relationship Id="rId3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397fa67094492151620db74873ce64e9%22%7D%5D%7D" TargetMode="External"/><Relationship Id="rId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b45bd6c7bc2eb420e483a207144f227%22%7D%5D%7D" TargetMode="External"/><Relationship Id="rId1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ee3f6aa83282c996e7e61ca4a5c8da0%22%7D%5D%7D" TargetMode="External"/><Relationship Id="rId2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c8da236bd443a1a4837744b37f8239d8%22%7D%5D%7D" TargetMode="External"/><Relationship Id="rId1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671b13bd98f809825dc37030fa95903f%22%7D%5D%7D" TargetMode="External"/><Relationship Id="rId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4e494e3a7607fcee24b4e29d7c26eb3%22%7D%5D%7D" TargetMode="External"/><Relationship Id="rId1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117661af5e0d2e6682a926fc40c79d6%22%7D%5D%7D" TargetMode="External"/><Relationship Id="rId5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a792aeb2d0f5ba7cbc4f452d98a74607%22%7D%5D%7D" TargetMode="External"/><Relationship Id="rId1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bfc4fe9a001ca2b2a5baec9e6a40fb9%22%7D%5D%7D" TargetMode="External"/><Relationship Id="rId1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99c62f1951388f4e1aec67b0f19d23f%22%7D%5D%7D" TargetMode="External"/><Relationship Id="rId4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8080d41bbd78431993f023220c4ec912%22%7D%5D%7D" TargetMode="External"/><Relationship Id="rId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1def94b6abf804d5b92b03a5b5eab3%22%7D%5D%7D" TargetMode="External"/><Relationship Id="rId1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ff6b1cc4294cfba7c2a2a06ab995cdd%22%7D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03E5-5A9B-B045-91DD-31FCAE949AFA}">
  <dimension ref="A1:B37"/>
  <sheetViews>
    <sheetView workbookViewId="0">
      <selection activeCell="B9" sqref="B9"/>
    </sheetView>
  </sheetViews>
  <sheetFormatPr baseColWidth="10" defaultRowHeight="16" x14ac:dyDescent="0.2"/>
  <cols>
    <col min="1" max="1" width="58.33203125" bestFit="1" customWidth="1"/>
    <col min="2" max="2" width="61.1640625" bestFit="1" customWidth="1"/>
  </cols>
  <sheetData>
    <row r="1" spans="1:2" x14ac:dyDescent="0.2">
      <c r="A1" s="1" t="s">
        <v>12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13</v>
      </c>
      <c r="B4" t="s">
        <v>14</v>
      </c>
    </row>
    <row r="5" spans="1:2" x14ac:dyDescent="0.2">
      <c r="A5" t="s">
        <v>7</v>
      </c>
      <c r="B5" t="s">
        <v>9</v>
      </c>
    </row>
    <row r="6" spans="1:2" x14ac:dyDescent="0.2">
      <c r="A6" t="s">
        <v>8</v>
      </c>
      <c r="B6" t="s">
        <v>17</v>
      </c>
    </row>
    <row r="7" spans="1:2" x14ac:dyDescent="0.2">
      <c r="A7" t="s">
        <v>15</v>
      </c>
      <c r="B7" t="s">
        <v>16</v>
      </c>
    </row>
    <row r="8" spans="1:2" x14ac:dyDescent="0.2">
      <c r="A8" t="s">
        <v>62</v>
      </c>
      <c r="B8" t="s">
        <v>63</v>
      </c>
    </row>
    <row r="11" spans="1:2" x14ac:dyDescent="0.2">
      <c r="A11" s="1" t="s">
        <v>3</v>
      </c>
    </row>
    <row r="12" spans="1:2" x14ac:dyDescent="0.2">
      <c r="A12" t="s">
        <v>10</v>
      </c>
      <c r="B12" s="1" t="s">
        <v>11</v>
      </c>
    </row>
    <row r="13" spans="1:2" x14ac:dyDescent="0.2">
      <c r="A13" t="s">
        <v>1</v>
      </c>
      <c r="B13" t="s">
        <v>2</v>
      </c>
    </row>
    <row r="14" spans="1:2" x14ac:dyDescent="0.2">
      <c r="B14" t="s">
        <v>5</v>
      </c>
    </row>
    <row r="15" spans="1:2" x14ac:dyDescent="0.2">
      <c r="B15" t="s">
        <v>6</v>
      </c>
    </row>
    <row r="16" spans="1:2" x14ac:dyDescent="0.2">
      <c r="B16" t="s">
        <v>20</v>
      </c>
    </row>
    <row r="17" spans="1:2" x14ac:dyDescent="0.2">
      <c r="A17" t="s">
        <v>19</v>
      </c>
      <c r="B17" s="2"/>
    </row>
    <row r="18" spans="1:2" x14ac:dyDescent="0.2">
      <c r="B18" s="2"/>
    </row>
    <row r="20" spans="1:2" x14ac:dyDescent="0.2">
      <c r="A20" s="1" t="s">
        <v>18</v>
      </c>
    </row>
    <row r="21" spans="1:2" x14ac:dyDescent="0.2">
      <c r="A21" t="s">
        <v>10</v>
      </c>
      <c r="B21" s="1" t="s">
        <v>11</v>
      </c>
    </row>
    <row r="22" spans="1:2" x14ac:dyDescent="0.2">
      <c r="A22" t="s">
        <v>21</v>
      </c>
      <c r="B22" t="s">
        <v>22</v>
      </c>
    </row>
    <row r="23" spans="1:2" x14ac:dyDescent="0.2">
      <c r="A23" s="3" t="s">
        <v>23</v>
      </c>
      <c r="B23" t="s">
        <v>22</v>
      </c>
    </row>
    <row r="24" spans="1:2" x14ac:dyDescent="0.2">
      <c r="A24" t="s">
        <v>24</v>
      </c>
      <c r="B24" t="s">
        <v>25</v>
      </c>
    </row>
    <row r="27" spans="1:2" x14ac:dyDescent="0.2">
      <c r="A27" s="1" t="s">
        <v>18</v>
      </c>
    </row>
    <row r="28" spans="1:2" x14ac:dyDescent="0.2">
      <c r="A28" t="s">
        <v>10</v>
      </c>
      <c r="B28" s="1" t="s">
        <v>11</v>
      </c>
    </row>
    <row r="29" spans="1:2" x14ac:dyDescent="0.2">
      <c r="A29" t="s">
        <v>27</v>
      </c>
      <c r="B29" t="s">
        <v>26</v>
      </c>
    </row>
    <row r="30" spans="1:2" x14ac:dyDescent="0.2">
      <c r="B30" t="s">
        <v>28</v>
      </c>
    </row>
    <row r="31" spans="1:2" x14ac:dyDescent="0.2">
      <c r="B31" t="s">
        <v>29</v>
      </c>
    </row>
    <row r="34" spans="1:2" x14ac:dyDescent="0.2">
      <c r="A34" t="s">
        <v>30</v>
      </c>
    </row>
    <row r="35" spans="1:2" x14ac:dyDescent="0.2">
      <c r="A35" t="s">
        <v>10</v>
      </c>
      <c r="B35" s="1" t="s">
        <v>11</v>
      </c>
    </row>
    <row r="36" spans="1:2" x14ac:dyDescent="0.2">
      <c r="A36" t="s">
        <v>31</v>
      </c>
      <c r="B36" s="1" t="s">
        <v>32</v>
      </c>
    </row>
    <row r="37" spans="1:2" x14ac:dyDescent="0.2">
      <c r="A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F638-91F0-0947-A05F-FF90DFB48E58}">
  <dimension ref="A1:C19"/>
  <sheetViews>
    <sheetView workbookViewId="0">
      <selection activeCell="D22" sqref="D22"/>
    </sheetView>
  </sheetViews>
  <sheetFormatPr baseColWidth="10" defaultRowHeight="16" x14ac:dyDescent="0.2"/>
  <cols>
    <col min="1" max="1" width="51" bestFit="1" customWidth="1"/>
    <col min="2" max="2" width="29.33203125" bestFit="1" customWidth="1"/>
  </cols>
  <sheetData>
    <row r="1" spans="1:3" x14ac:dyDescent="0.2">
      <c r="A1" s="4"/>
      <c r="B1" s="5" t="s">
        <v>72</v>
      </c>
      <c r="C1" s="5" t="s">
        <v>73</v>
      </c>
    </row>
    <row r="2" spans="1:3" x14ac:dyDescent="0.2">
      <c r="A2" s="7" t="s">
        <v>71</v>
      </c>
      <c r="B2" s="8"/>
      <c r="C2" s="8"/>
    </row>
    <row r="3" spans="1:3" x14ac:dyDescent="0.2">
      <c r="A3" s="5" t="s">
        <v>64</v>
      </c>
      <c r="B3" s="6" t="s">
        <v>65</v>
      </c>
      <c r="C3" s="6" t="s">
        <v>66</v>
      </c>
    </row>
    <row r="4" spans="1:3" x14ac:dyDescent="0.2">
      <c r="A4" s="5" t="s">
        <v>67</v>
      </c>
      <c r="B4" s="6" t="s">
        <v>66</v>
      </c>
      <c r="C4" s="6" t="s">
        <v>66</v>
      </c>
    </row>
    <row r="5" spans="1:3" x14ac:dyDescent="0.2">
      <c r="A5" s="5" t="s">
        <v>68</v>
      </c>
      <c r="B5" s="6" t="s">
        <v>65</v>
      </c>
      <c r="C5" s="6" t="s">
        <v>65</v>
      </c>
    </row>
    <row r="6" spans="1:3" x14ac:dyDescent="0.2">
      <c r="A6" s="5" t="s">
        <v>69</v>
      </c>
      <c r="B6" s="4"/>
      <c r="C6" s="6" t="s">
        <v>65</v>
      </c>
    </row>
    <row r="7" spans="1:3" x14ac:dyDescent="0.2">
      <c r="A7" s="5" t="s">
        <v>70</v>
      </c>
      <c r="B7" s="6" t="s">
        <v>65</v>
      </c>
      <c r="C7" s="4"/>
    </row>
    <row r="8" spans="1:3" x14ac:dyDescent="0.2">
      <c r="A8" s="5" t="s">
        <v>74</v>
      </c>
    </row>
    <row r="10" spans="1:3" x14ac:dyDescent="0.2">
      <c r="A10" s="5" t="s">
        <v>75</v>
      </c>
    </row>
    <row r="11" spans="1:3" x14ac:dyDescent="0.2">
      <c r="A11" t="s">
        <v>76</v>
      </c>
      <c r="C11" t="s">
        <v>65</v>
      </c>
    </row>
    <row r="12" spans="1:3" x14ac:dyDescent="0.2">
      <c r="A12" s="5" t="s">
        <v>77</v>
      </c>
      <c r="C12" t="s">
        <v>65</v>
      </c>
    </row>
    <row r="13" spans="1:3" x14ac:dyDescent="0.2">
      <c r="A13" t="s">
        <v>78</v>
      </c>
      <c r="C13" t="s">
        <v>65</v>
      </c>
    </row>
    <row r="14" spans="1:3" x14ac:dyDescent="0.2">
      <c r="A14" t="s">
        <v>79</v>
      </c>
      <c r="B14" t="s">
        <v>65</v>
      </c>
    </row>
    <row r="16" spans="1:3" x14ac:dyDescent="0.2">
      <c r="A16" t="s">
        <v>80</v>
      </c>
    </row>
    <row r="17" spans="1:3" x14ac:dyDescent="0.2">
      <c r="A17" t="s">
        <v>81</v>
      </c>
      <c r="B17" t="s">
        <v>65</v>
      </c>
    </row>
    <row r="18" spans="1:3" x14ac:dyDescent="0.2">
      <c r="A18" t="s">
        <v>79</v>
      </c>
      <c r="C18" t="s">
        <v>65</v>
      </c>
    </row>
    <row r="19" spans="1:3" x14ac:dyDescent="0.2">
      <c r="A19" t="s">
        <v>82</v>
      </c>
      <c r="C19" t="s">
        <v>65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D8-EEB6-994D-9F38-3AD51C0357E5}">
  <dimension ref="B5:P42"/>
  <sheetViews>
    <sheetView tabSelected="1" topLeftCell="C2" workbookViewId="0">
      <selection activeCell="P27" sqref="P27"/>
    </sheetView>
  </sheetViews>
  <sheetFormatPr baseColWidth="10" defaultRowHeight="16" x14ac:dyDescent="0.2"/>
  <cols>
    <col min="2" max="2" width="32.1640625" bestFit="1" customWidth="1"/>
    <col min="4" max="4" width="16" bestFit="1" customWidth="1"/>
    <col min="5" max="6" width="16" customWidth="1"/>
    <col min="7" max="7" width="16" bestFit="1" customWidth="1"/>
    <col min="8" max="8" width="16" customWidth="1"/>
    <col min="9" max="9" width="33.33203125" bestFit="1" customWidth="1"/>
    <col min="10" max="10" width="16" customWidth="1"/>
    <col min="11" max="11" width="10.6640625" bestFit="1" customWidth="1"/>
    <col min="13" max="13" width="25.6640625" customWidth="1"/>
    <col min="14" max="14" width="20.33203125" bestFit="1" customWidth="1"/>
    <col min="19" max="19" width="18.6640625" customWidth="1"/>
    <col min="20" max="21" width="19.6640625" customWidth="1"/>
    <col min="22" max="22" width="35" customWidth="1"/>
    <col min="23" max="23" width="35.1640625" bestFit="1" customWidth="1"/>
    <col min="24" max="24" width="36.33203125" bestFit="1" customWidth="1"/>
  </cols>
  <sheetData>
    <row r="5" spans="2:16" x14ac:dyDescent="0.2">
      <c r="I5" t="s">
        <v>117</v>
      </c>
    </row>
    <row r="8" spans="2:16" x14ac:dyDescent="0.2">
      <c r="B8" s="9" t="s">
        <v>95</v>
      </c>
      <c r="D8" s="16" t="s">
        <v>105</v>
      </c>
      <c r="E8" s="17"/>
      <c r="F8" s="17"/>
      <c r="G8" s="17"/>
      <c r="H8" s="27"/>
      <c r="J8" s="13" t="s">
        <v>108</v>
      </c>
      <c r="K8" s="14"/>
      <c r="L8" s="14"/>
      <c r="M8" s="14"/>
      <c r="N8" s="14"/>
      <c r="O8" s="14"/>
      <c r="P8" s="15"/>
    </row>
    <row r="9" spans="2:16" x14ac:dyDescent="0.2">
      <c r="C9" s="9" t="s">
        <v>83</v>
      </c>
      <c r="D9" s="9" t="s">
        <v>92</v>
      </c>
      <c r="E9" s="9" t="s">
        <v>96</v>
      </c>
      <c r="F9" s="9" t="s">
        <v>97</v>
      </c>
      <c r="G9" s="9" t="s">
        <v>98</v>
      </c>
      <c r="H9" s="9"/>
      <c r="I9" s="9" t="s">
        <v>94</v>
      </c>
      <c r="J9" s="18" t="s">
        <v>92</v>
      </c>
      <c r="K9" s="19" t="s">
        <v>99</v>
      </c>
      <c r="L9" s="19" t="s">
        <v>100</v>
      </c>
      <c r="M9" s="19" t="s">
        <v>101</v>
      </c>
      <c r="N9" s="19" t="s">
        <v>102</v>
      </c>
      <c r="O9" s="19" t="s">
        <v>103</v>
      </c>
      <c r="P9" s="20" t="s">
        <v>104</v>
      </c>
    </row>
    <row r="10" spans="2:16" x14ac:dyDescent="0.2">
      <c r="C10" s="10">
        <v>10000</v>
      </c>
      <c r="D10" s="10"/>
      <c r="E10" s="10"/>
      <c r="F10" s="10"/>
      <c r="I10" s="12" t="s">
        <v>106</v>
      </c>
      <c r="J10" s="21" t="s">
        <v>107</v>
      </c>
      <c r="K10" s="22">
        <f>322-238</f>
        <v>84</v>
      </c>
      <c r="L10" s="22">
        <f>759-609</f>
        <v>150</v>
      </c>
      <c r="M10" s="22">
        <f>1071-848</f>
        <v>223</v>
      </c>
      <c r="N10" s="22">
        <v>98</v>
      </c>
      <c r="O10" s="22">
        <f>994-870</f>
        <v>124</v>
      </c>
      <c r="P10" s="22">
        <f>1124-994</f>
        <v>130</v>
      </c>
    </row>
    <row r="11" spans="2:16" x14ac:dyDescent="0.2">
      <c r="C11" s="10">
        <v>10000</v>
      </c>
      <c r="D11" s="10"/>
      <c r="E11" s="10"/>
      <c r="F11" s="10"/>
      <c r="I11" s="12" t="s">
        <v>109</v>
      </c>
      <c r="J11" s="21" t="s">
        <v>110</v>
      </c>
      <c r="K11" s="22">
        <f>322-238</f>
        <v>84</v>
      </c>
      <c r="L11" s="22">
        <f>508-345</f>
        <v>163</v>
      </c>
      <c r="M11" s="22">
        <f>858-605</f>
        <v>253</v>
      </c>
      <c r="N11" s="22">
        <v>96</v>
      </c>
      <c r="O11" s="22">
        <f>388-291</f>
        <v>97</v>
      </c>
      <c r="P11" s="22">
        <f>525-388</f>
        <v>137</v>
      </c>
    </row>
    <row r="12" spans="2:16" x14ac:dyDescent="0.2">
      <c r="B12" s="12"/>
      <c r="C12" s="10">
        <v>10000</v>
      </c>
      <c r="D12" s="10"/>
      <c r="E12" s="10"/>
      <c r="F12" s="10"/>
      <c r="I12" s="12" t="s">
        <v>111</v>
      </c>
      <c r="J12" s="21" t="s">
        <v>112</v>
      </c>
      <c r="K12" s="22">
        <f>326-226</f>
        <v>100</v>
      </c>
      <c r="L12" s="22">
        <f>501-326</f>
        <v>175</v>
      </c>
      <c r="M12" s="22">
        <f>850-586</f>
        <v>264</v>
      </c>
      <c r="N12" s="22">
        <v>95</v>
      </c>
      <c r="O12" s="22">
        <f>361-273</f>
        <v>88</v>
      </c>
      <c r="P12" s="22">
        <f>478-361</f>
        <v>117</v>
      </c>
    </row>
    <row r="13" spans="2:16" x14ac:dyDescent="0.2">
      <c r="B13" s="12"/>
      <c r="C13" s="10">
        <v>10000</v>
      </c>
      <c r="D13" s="10"/>
      <c r="E13" s="10"/>
      <c r="F13" s="10"/>
      <c r="I13" s="12" t="s">
        <v>113</v>
      </c>
      <c r="J13" s="21" t="s">
        <v>114</v>
      </c>
      <c r="K13" s="22">
        <f>345-258</f>
        <v>87</v>
      </c>
      <c r="L13" s="22">
        <f>474-322</f>
        <v>152</v>
      </c>
      <c r="M13" s="22">
        <f>831-575</f>
        <v>256</v>
      </c>
      <c r="N13" s="28">
        <v>111</v>
      </c>
      <c r="O13" s="22">
        <f>368-260</f>
        <v>108</v>
      </c>
      <c r="P13" s="22">
        <f>492-368</f>
        <v>124</v>
      </c>
    </row>
    <row r="14" spans="2:16" x14ac:dyDescent="0.2">
      <c r="B14" s="12"/>
      <c r="C14" s="10">
        <v>10000</v>
      </c>
      <c r="D14" s="10"/>
      <c r="E14" s="10"/>
      <c r="F14" s="10"/>
      <c r="I14" s="12" t="s">
        <v>115</v>
      </c>
      <c r="J14" s="21" t="s">
        <v>116</v>
      </c>
      <c r="K14" s="22">
        <f>609-517</f>
        <v>92</v>
      </c>
      <c r="L14" s="22">
        <f>759-609</f>
        <v>150</v>
      </c>
      <c r="M14" s="22">
        <f>1107-864</f>
        <v>243</v>
      </c>
      <c r="N14" s="28">
        <v>97</v>
      </c>
      <c r="O14" s="22">
        <f>594-493</f>
        <v>101</v>
      </c>
      <c r="P14" s="22">
        <f>720-594</f>
        <v>126</v>
      </c>
    </row>
    <row r="15" spans="2:16" x14ac:dyDescent="0.2">
      <c r="B15" s="10"/>
      <c r="C15" s="10"/>
      <c r="D15" s="10"/>
      <c r="E15" s="10"/>
      <c r="F15" s="10"/>
      <c r="I15" s="10"/>
      <c r="J15" s="21"/>
      <c r="K15" s="22"/>
      <c r="L15" s="22"/>
      <c r="M15" s="22"/>
      <c r="N15" s="22"/>
      <c r="O15" s="22"/>
      <c r="P15" s="23"/>
    </row>
    <row r="16" spans="2:16" x14ac:dyDescent="0.2">
      <c r="C16" s="10">
        <v>20000</v>
      </c>
      <c r="D16" s="10"/>
      <c r="E16" s="10"/>
      <c r="F16" s="10"/>
      <c r="I16" s="12" t="s">
        <v>118</v>
      </c>
      <c r="J16" s="21" t="s">
        <v>119</v>
      </c>
      <c r="K16" s="22">
        <f>656-465</f>
        <v>191</v>
      </c>
      <c r="L16" s="22">
        <f>979-656</f>
        <v>323</v>
      </c>
      <c r="M16" s="22">
        <f>890-120</f>
        <v>770</v>
      </c>
      <c r="N16" s="22">
        <v>273</v>
      </c>
      <c r="O16" s="22">
        <f>18328-18123</f>
        <v>205</v>
      </c>
      <c r="P16" s="23">
        <f>18592-18328</f>
        <v>264</v>
      </c>
    </row>
    <row r="17" spans="2:16" x14ac:dyDescent="0.2">
      <c r="B17" s="12"/>
      <c r="C17" s="10">
        <v>20000</v>
      </c>
      <c r="D17" s="10"/>
      <c r="E17" s="10"/>
      <c r="F17" s="10"/>
      <c r="I17" s="12" t="s">
        <v>120</v>
      </c>
      <c r="J17" s="21" t="s">
        <v>93</v>
      </c>
      <c r="K17" s="22">
        <f>1059-832</f>
        <v>227</v>
      </c>
      <c r="L17" s="22">
        <v>300</v>
      </c>
      <c r="M17" s="22">
        <f>46971-46491</f>
        <v>480</v>
      </c>
      <c r="N17" s="22">
        <v>211</v>
      </c>
      <c r="O17" s="22">
        <f>47931-47750</f>
        <v>181</v>
      </c>
      <c r="P17" s="23">
        <f>48190-47931</f>
        <v>259</v>
      </c>
    </row>
    <row r="18" spans="2:16" x14ac:dyDescent="0.2">
      <c r="B18" s="12"/>
      <c r="C18" s="10">
        <v>20000</v>
      </c>
      <c r="D18" s="10"/>
      <c r="E18" s="10"/>
      <c r="F18" s="10"/>
      <c r="I18" s="12" t="s">
        <v>121</v>
      </c>
      <c r="J18" s="21" t="s">
        <v>122</v>
      </c>
      <c r="K18" s="22">
        <f>1085-930</f>
        <v>155</v>
      </c>
      <c r="L18" s="22">
        <f>377-86</f>
        <v>291</v>
      </c>
      <c r="M18" s="22">
        <f>14954-14500</f>
        <v>454</v>
      </c>
      <c r="N18" s="22">
        <v>211</v>
      </c>
      <c r="O18" s="22">
        <f>15875-15702</f>
        <v>173</v>
      </c>
      <c r="P18" s="23">
        <f>16114-15875</f>
        <v>239</v>
      </c>
    </row>
    <row r="19" spans="2:16" x14ac:dyDescent="0.2">
      <c r="B19" s="12"/>
      <c r="C19" s="10">
        <v>20000</v>
      </c>
      <c r="D19" s="10"/>
      <c r="E19" s="10"/>
      <c r="F19" s="10"/>
      <c r="I19" s="12" t="s">
        <v>123</v>
      </c>
      <c r="J19" s="21" t="s">
        <v>124</v>
      </c>
      <c r="K19" s="22">
        <f>299-142</f>
        <v>157</v>
      </c>
      <c r="L19" s="22">
        <f>580-299</f>
        <v>281</v>
      </c>
      <c r="M19" s="28">
        <f>38129-37707</f>
        <v>422</v>
      </c>
      <c r="N19" s="28">
        <v>190</v>
      </c>
      <c r="O19" s="22">
        <f>39069-38879</f>
        <v>190</v>
      </c>
      <c r="P19" s="23">
        <f>39295-39069</f>
        <v>226</v>
      </c>
    </row>
    <row r="20" spans="2:16" x14ac:dyDescent="0.2">
      <c r="B20" s="12"/>
      <c r="C20" s="10">
        <v>20000</v>
      </c>
      <c r="D20" s="10"/>
      <c r="E20" s="10"/>
      <c r="F20" s="10"/>
      <c r="I20" s="12" t="s">
        <v>125</v>
      </c>
      <c r="J20" s="21" t="s">
        <v>126</v>
      </c>
      <c r="K20" s="22">
        <f>764-599</f>
        <v>165</v>
      </c>
      <c r="L20" s="22">
        <f>1076-764</f>
        <v>312</v>
      </c>
      <c r="M20" s="28">
        <f>56625-56178</f>
        <v>447</v>
      </c>
      <c r="N20" s="28">
        <v>202</v>
      </c>
      <c r="O20" s="22">
        <f>57580-57395</f>
        <v>185</v>
      </c>
      <c r="P20" s="23">
        <f>57812-57580</f>
        <v>232</v>
      </c>
    </row>
    <row r="21" spans="2:16" x14ac:dyDescent="0.2">
      <c r="B21" s="10"/>
      <c r="C21" s="10"/>
      <c r="D21" s="10"/>
      <c r="E21" s="10"/>
      <c r="F21" s="10"/>
      <c r="I21" s="10"/>
      <c r="J21" s="21"/>
      <c r="K21" s="22"/>
      <c r="L21" s="22"/>
      <c r="M21" s="22"/>
      <c r="N21" s="22"/>
      <c r="O21" s="22"/>
      <c r="P21" s="23"/>
    </row>
    <row r="22" spans="2:16" x14ac:dyDescent="0.2">
      <c r="B22" s="12"/>
      <c r="C22" s="10">
        <v>30000</v>
      </c>
      <c r="D22" s="10"/>
      <c r="E22" s="10"/>
      <c r="F22" s="10"/>
      <c r="I22" s="12" t="s">
        <v>127</v>
      </c>
      <c r="J22" s="21" t="s">
        <v>128</v>
      </c>
      <c r="K22" s="22">
        <f>18421-18174</f>
        <v>247</v>
      </c>
      <c r="L22" s="22">
        <f>18845-18421</f>
        <v>424</v>
      </c>
      <c r="M22" s="22">
        <f>19736-19039</f>
        <v>697</v>
      </c>
      <c r="N22" s="28">
        <v>320</v>
      </c>
      <c r="O22" s="22">
        <f>21336-21024</f>
        <v>312</v>
      </c>
      <c r="P22" s="23">
        <f>21732-21336</f>
        <v>396</v>
      </c>
    </row>
    <row r="23" spans="2:16" x14ac:dyDescent="0.2">
      <c r="B23" s="12"/>
      <c r="C23" s="10">
        <v>30000</v>
      </c>
      <c r="D23" s="10"/>
      <c r="I23" s="12" t="s">
        <v>129</v>
      </c>
      <c r="J23" s="21" t="s">
        <v>130</v>
      </c>
      <c r="K23" s="22">
        <f>35955-35585</f>
        <v>370</v>
      </c>
      <c r="L23" s="22">
        <f>36415-35955</f>
        <v>460</v>
      </c>
      <c r="M23" s="22">
        <f>37294-36627</f>
        <v>667</v>
      </c>
      <c r="N23" s="28">
        <v>278</v>
      </c>
      <c r="O23" s="22">
        <f>38700-38434</f>
        <v>266</v>
      </c>
      <c r="P23" s="23">
        <f>39057-38700</f>
        <v>357</v>
      </c>
    </row>
    <row r="24" spans="2:16" x14ac:dyDescent="0.2">
      <c r="B24" s="12"/>
      <c r="C24" s="10">
        <v>30000</v>
      </c>
      <c r="D24" s="10"/>
      <c r="I24" s="12" t="s">
        <v>131</v>
      </c>
      <c r="J24" s="21" t="s">
        <v>132</v>
      </c>
      <c r="K24" s="22">
        <f>1067-666</f>
        <v>401</v>
      </c>
      <c r="L24" s="22">
        <f>642-167</f>
        <v>475</v>
      </c>
      <c r="M24" s="22">
        <f>1506-840</f>
        <v>666</v>
      </c>
      <c r="N24" s="22">
        <v>287</v>
      </c>
      <c r="O24" s="22">
        <f>2882-2619</f>
        <v>263</v>
      </c>
      <c r="P24" s="23">
        <f>3233-2882</f>
        <v>351</v>
      </c>
    </row>
    <row r="25" spans="2:16" x14ac:dyDescent="0.2">
      <c r="B25" s="12"/>
      <c r="C25" s="10">
        <v>30000</v>
      </c>
      <c r="D25" s="10"/>
      <c r="I25" s="12" t="s">
        <v>133</v>
      </c>
      <c r="J25" s="21" t="s">
        <v>134</v>
      </c>
      <c r="K25" s="22">
        <f>15283-15030</f>
        <v>253</v>
      </c>
      <c r="L25" s="22">
        <f>15751-15283</f>
        <v>468</v>
      </c>
      <c r="M25" s="22">
        <f>16632-15954</f>
        <v>678</v>
      </c>
      <c r="N25" s="22">
        <f>309</f>
        <v>309</v>
      </c>
      <c r="O25" s="22">
        <f>18290-17859</f>
        <v>431</v>
      </c>
      <c r="P25" s="23">
        <f>18681-18290</f>
        <v>391</v>
      </c>
    </row>
    <row r="26" spans="2:16" x14ac:dyDescent="0.2">
      <c r="B26" s="12"/>
      <c r="C26" s="10">
        <v>30000</v>
      </c>
      <c r="D26" s="10"/>
      <c r="I26" s="12" t="s">
        <v>135</v>
      </c>
      <c r="J26" s="24" t="s">
        <v>136</v>
      </c>
      <c r="K26" s="25">
        <f>31457-31217</f>
        <v>240</v>
      </c>
      <c r="L26" s="25">
        <f>31943-31457</f>
        <v>486</v>
      </c>
      <c r="M26" s="25">
        <f>32866-32218</f>
        <v>648</v>
      </c>
      <c r="N26" s="25">
        <v>283</v>
      </c>
      <c r="O26" s="25">
        <f>34310-34032</f>
        <v>278</v>
      </c>
      <c r="P26" s="26">
        <f>34674-34310</f>
        <v>364</v>
      </c>
    </row>
    <row r="27" spans="2:16" x14ac:dyDescent="0.2">
      <c r="I27" s="10"/>
    </row>
    <row r="30" spans="2:16" x14ac:dyDescent="0.2">
      <c r="C30" s="9" t="s">
        <v>83</v>
      </c>
      <c r="D30" s="9" t="s">
        <v>86</v>
      </c>
      <c r="E30" s="9" t="s">
        <v>85</v>
      </c>
      <c r="F30" s="9" t="s">
        <v>84</v>
      </c>
      <c r="G30" s="9" t="s">
        <v>87</v>
      </c>
      <c r="H30" s="9" t="s">
        <v>88</v>
      </c>
    </row>
    <row r="31" spans="2:16" x14ac:dyDescent="0.2">
      <c r="C31" s="10">
        <v>10000</v>
      </c>
      <c r="D31" s="11">
        <v>1344899</v>
      </c>
      <c r="E31" s="11">
        <v>1180220</v>
      </c>
      <c r="F31" s="11">
        <v>307</v>
      </c>
      <c r="G31" s="11">
        <v>983455</v>
      </c>
      <c r="H31" s="10" t="s">
        <v>89</v>
      </c>
    </row>
    <row r="32" spans="2:16" x14ac:dyDescent="0.2">
      <c r="C32">
        <v>20000</v>
      </c>
      <c r="D32" s="11">
        <v>2693365</v>
      </c>
      <c r="E32" s="11">
        <v>2364465</v>
      </c>
      <c r="F32" s="11">
        <v>307</v>
      </c>
      <c r="G32" s="11">
        <v>2463677</v>
      </c>
      <c r="H32" s="10" t="s">
        <v>90</v>
      </c>
    </row>
    <row r="33" spans="3:11" x14ac:dyDescent="0.2">
      <c r="C33">
        <v>30000</v>
      </c>
      <c r="D33" s="11">
        <v>4036759</v>
      </c>
      <c r="E33" s="11">
        <v>3542934</v>
      </c>
      <c r="F33" s="11">
        <v>307</v>
      </c>
      <c r="G33" s="11">
        <v>2955314</v>
      </c>
      <c r="H33" s="10" t="s">
        <v>91</v>
      </c>
    </row>
    <row r="34" spans="3:11" x14ac:dyDescent="0.2">
      <c r="D34" s="10"/>
      <c r="E34" s="10"/>
      <c r="F34" s="10"/>
      <c r="G34" s="10"/>
      <c r="H34" s="10"/>
      <c r="J34" s="10"/>
      <c r="K34" s="10"/>
    </row>
    <row r="35" spans="3:11" x14ac:dyDescent="0.2">
      <c r="D35" s="10"/>
      <c r="E35" s="10"/>
      <c r="F35" s="10"/>
      <c r="G35" s="10"/>
      <c r="H35" s="10"/>
      <c r="J35" s="10"/>
      <c r="K35" s="10"/>
    </row>
    <row r="36" spans="3:11" x14ac:dyDescent="0.2">
      <c r="D36" s="10"/>
      <c r="E36" s="10"/>
      <c r="F36" s="10"/>
      <c r="G36" s="10"/>
      <c r="H36" s="10"/>
      <c r="J36" s="10"/>
      <c r="K36" s="10"/>
    </row>
    <row r="39" spans="3:11" x14ac:dyDescent="0.2">
      <c r="D39" s="11"/>
      <c r="E39" s="11"/>
      <c r="F39" s="10"/>
    </row>
    <row r="40" spans="3:11" x14ac:dyDescent="0.2">
      <c r="D40" s="10"/>
      <c r="E40" s="10"/>
      <c r="F40" s="10"/>
    </row>
    <row r="41" spans="3:11" x14ac:dyDescent="0.2">
      <c r="D41" s="10"/>
      <c r="E41" s="10"/>
      <c r="F41" s="10"/>
      <c r="G41" s="10"/>
      <c r="H41" s="10"/>
      <c r="J41" s="10"/>
      <c r="K41" s="10"/>
    </row>
    <row r="42" spans="3:11" x14ac:dyDescent="0.2">
      <c r="D42" s="10"/>
      <c r="E42" s="10"/>
      <c r="F42" s="10"/>
      <c r="G42" s="10"/>
      <c r="H42" s="10"/>
      <c r="J42" s="10"/>
      <c r="K42" s="10"/>
    </row>
  </sheetData>
  <mergeCells count="2">
    <mergeCell ref="J8:P8"/>
    <mergeCell ref="D8:G8"/>
  </mergeCells>
  <phoneticPr fontId="8" type="noConversion"/>
  <hyperlinks>
    <hyperlink ref="I10" r:id="rId1" tooltip="Trace: 671b13bd98f809825dc37030fa95903f" display="http://localhost:30001/grafana/explore?left=%7B%22range%22%3A%7B%22from%22%3A%22now-5m%22%2C%22to%22%3A%22now%22%7D%2C%22datasource%22%3A%22PC9A941E8F2E49454%22%2C%22queries%22%3A%5B%7B%22query%22%3A%22671b13bd98f809825dc37030fa95903f%22%7D%5D%7D" xr:uid="{424B5E4F-49DC-C541-8233-FD3C2F1232DD}"/>
    <hyperlink ref="I11" r:id="rId2" tooltip="Trace: c8da236bd443a1a4837744b37f8239d8" display="http://localhost:30001/grafana/explore?left=%7B%22range%22%3A%7B%22from%22%3A%22now-5m%22%2C%22to%22%3A%22now%22%7D%2C%22datasource%22%3A%22PC9A941E8F2E49454%22%2C%22queries%22%3A%5B%7B%22query%22%3A%22c8da236bd443a1a4837744b37f8239d8%22%7D%5D%7D" xr:uid="{C5CD8A30-58DB-B348-98A1-FD4CEBACC3D5}"/>
    <hyperlink ref="I12" r:id="rId3" tooltip="Trace: 397fa67094492151620db74873ce64e9" display="http://localhost:30001/grafana/explore?left=%7B%22range%22%3A%7B%22from%22%3A%22now-5m%22%2C%22to%22%3A%22now%22%7D%2C%22datasource%22%3A%22PC9A941E8F2E49454%22%2C%22queries%22%3A%5B%7B%22query%22%3A%22397fa67094492151620db74873ce64e9%22%7D%5D%7D" xr:uid="{1DF3CC91-4E08-7945-8971-5BB4311C6F33}"/>
    <hyperlink ref="I13" r:id="rId4" tooltip="Trace: 8080d41bbd78431993f023220c4ec912" display="http://localhost:30001/grafana/explore?left=%7B%22range%22%3A%7B%22from%22%3A%22now-5m%22%2C%22to%22%3A%22now%22%7D%2C%22datasource%22%3A%22PC9A941E8F2E49454%22%2C%22queries%22%3A%5B%7B%22query%22%3A%228080d41bbd78431993f023220c4ec912%22%7D%5D%7D" xr:uid="{5A6E4631-6FED-B14B-A622-24F56EF73F4B}"/>
    <hyperlink ref="I14" r:id="rId5" tooltip="Trace: a792aeb2d0f5ba7cbc4f452d98a74607" display="http://localhost:30001/grafana/explore?left=%7B%22range%22%3A%7B%22from%22%3A%22now-5m%22%2C%22to%22%3A%22now%22%7D%2C%22datasource%22%3A%22PC9A941E8F2E49454%22%2C%22queries%22%3A%5B%7B%22query%22%3A%22a792aeb2d0f5ba7cbc4f452d98a74607%22%7D%5D%7D" xr:uid="{4706F2A4-ECB6-644F-B94C-B5B5BBE98AC3}"/>
    <hyperlink ref="I16" r:id="rId6" tooltip="Trace: f4e494e3a7607fcee24b4e29d7c26eb3" display="http://localhost:30001/grafana/explore?left=%7B%22range%22%3A%7B%22from%22%3A%22now-1h%22%2C%22to%22%3A%22now%22%7D%2C%22datasource%22%3A%22PC9A941E8F2E49454%22%2C%22queries%22%3A%5B%7B%22query%22%3A%22f4e494e3a7607fcee24b4e29d7c26eb3%22%7D%5D%7D" xr:uid="{598D7319-A4E7-4D45-BB6E-E40098F995FA}"/>
    <hyperlink ref="I17" r:id="rId7" tooltip="Trace: fb45bd6c7bc2eb420e483a207144f227" display="http://localhost:30001/grafana/explore?left=%7B%22range%22%3A%7B%22from%22%3A%22now-1h%22%2C%22to%22%3A%22now%22%7D%2C%22datasource%22%3A%22PC9A941E8F2E49454%22%2C%22queries%22%3A%5B%7B%22query%22%3A%22fb45bd6c7bc2eb420e483a207144f227%22%7D%5D%7D" xr:uid="{5CD9EEC9-45B7-2C48-89A6-3A2118552EEE}"/>
    <hyperlink ref="I18" r:id="rId8" tooltip="Trace: 728a3fa50bb27a80c109f0b66e2730c5" display="http://localhost:30001/grafana/explore?left=%7B%22range%22%3A%7B%22from%22%3A%22now-1h%22%2C%22to%22%3A%22now%22%7D%2C%22datasource%22%3A%22PC9A941E8F2E49454%22%2C%22queries%22%3A%5B%7B%22query%22%3A%22728a3fa50bb27a80c109f0b66e2730c5%22%7D%5D%7D" xr:uid="{A66AB600-B40C-934D-BDF6-477AF3685AA3}"/>
    <hyperlink ref="I19" r:id="rId9" tooltip="Trace: 981def94b6abf804d5b92b03a5b5eab3" display="http://localhost:30001/grafana/explore?left=%7B%22range%22%3A%7B%22from%22%3A%22now-1h%22%2C%22to%22%3A%22now%22%7D%2C%22datasource%22%3A%22PC9A941E8F2E49454%22%2C%22queries%22%3A%5B%7B%22query%22%3A%22981def94b6abf804d5b92b03a5b5eab3%22%7D%5D%7D" xr:uid="{B2D953F2-1223-654C-B261-2C6BBB0A31D1}"/>
    <hyperlink ref="I20" r:id="rId10" tooltip="Trace: 999c62f1951388f4e1aec67b0f19d23f" display="http://localhost:30001/grafana/explore?left=%7B%22range%22%3A%7B%22from%22%3A%22now-1h%22%2C%22to%22%3A%22now%22%7D%2C%22datasource%22%3A%22PC9A941E8F2E49454%22%2C%22queries%22%3A%5B%7B%22query%22%3A%22999c62f1951388f4e1aec67b0f19d23f%22%7D%5D%7D" xr:uid="{1157093E-6648-6F45-890A-984670D78C33}"/>
    <hyperlink ref="I22" r:id="rId11" tooltip="Trace: 9117661af5e0d2e6682a926fc40c79d6" display="http://localhost:30001/grafana/explore?left=%7B%22range%22%3A%7B%22from%22%3A%22now-1h%22%2C%22to%22%3A%22now%22%7D%2C%22datasource%22%3A%22PC9A941E8F2E49454%22%2C%22queries%22%3A%5B%7B%22query%22%3A%229117661af5e0d2e6682a926fc40c79d6%22%7D%5D%7D" xr:uid="{DA697E46-769A-C640-948B-3A352DE40249}"/>
    <hyperlink ref="I23" r:id="rId12" tooltip="Trace: 5ee3f6aa83282c996e7e61ca4a5c8da0" display="http://localhost:30001/grafana/explore?left=%7B%22range%22%3A%7B%22from%22%3A%22now-1h%22%2C%22to%22%3A%22now%22%7D%2C%22datasource%22%3A%22PC9A941E8F2E49454%22%2C%22queries%22%3A%5B%7B%22query%22%3A%225ee3f6aa83282c996e7e61ca4a5c8da0%22%7D%5D%7D" xr:uid="{7AB21127-74D1-D245-AF18-B3794BF6303C}"/>
    <hyperlink ref="I24" r:id="rId13" tooltip="Trace: c7bb8be8cb5c585b27de791211148a52" display="http://localhost:30001/grafana/explore?left=%7B%22range%22%3A%7B%22from%22%3A%22now-1h%22%2C%22to%22%3A%22now%22%7D%2C%22datasource%22%3A%22PC9A941E8F2E49454%22%2C%22queries%22%3A%5B%7B%22query%22%3A%22c7bb8be8cb5c585b27de791211148a52%22%7D%5D%7D" xr:uid="{1E0A3D41-6DC1-F647-8CE9-A56ED16DEF0F}"/>
    <hyperlink ref="I25" r:id="rId14" tooltip="Trace: 3ff6b1cc4294cfba7c2a2a06ab995cdd" display="http://localhost:30001/grafana/explore?left=%7B%22range%22%3A%7B%22from%22%3A%22now-1h%22%2C%22to%22%3A%22now%22%7D%2C%22datasource%22%3A%22PC9A941E8F2E49454%22%2C%22queries%22%3A%5B%7B%22query%22%3A%223ff6b1cc4294cfba7c2a2a06ab995cdd%22%7D%5D%7D" xr:uid="{68A7FFE1-4779-9E47-AFEC-D9909871537C}"/>
    <hyperlink ref="I26" r:id="rId15" tooltip="Trace: 4bfc4fe9a001ca2b2a5baec9e6a40fb9" display="http://localhost:30001/grafana/explore?left=%7B%22range%22%3A%7B%22from%22%3A%22now-1h%22%2C%22to%22%3A%22now%22%7D%2C%22datasource%22%3A%22PC9A941E8F2E49454%22%2C%22queries%22%3A%5B%7B%22query%22%3A%224bfc4fe9a001ca2b2a5baec9e6a40fb9%22%7D%5D%7D" xr:uid="{B6C09F00-3DD7-474A-B68F-1E3E96AB61D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EDB9-BA4C-4942-8C93-E43D2C82CF7F}">
  <dimension ref="A1:B36"/>
  <sheetViews>
    <sheetView topLeftCell="A5" workbookViewId="0">
      <selection activeCell="B37" sqref="B37"/>
    </sheetView>
  </sheetViews>
  <sheetFormatPr baseColWidth="10" defaultRowHeight="16" x14ac:dyDescent="0.2"/>
  <cols>
    <col min="1" max="1" width="62" bestFit="1" customWidth="1"/>
    <col min="2" max="2" width="23" bestFit="1" customWidth="1"/>
  </cols>
  <sheetData>
    <row r="1" spans="1:2" x14ac:dyDescent="0.2">
      <c r="A1" t="s">
        <v>34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40</v>
      </c>
      <c r="B3" s="1" t="s">
        <v>35</v>
      </c>
    </row>
    <row r="4" spans="1:2" x14ac:dyDescent="0.2">
      <c r="B4" t="s">
        <v>38</v>
      </c>
    </row>
    <row r="5" spans="1:2" x14ac:dyDescent="0.2">
      <c r="A5" t="s">
        <v>41</v>
      </c>
      <c r="B5" t="s">
        <v>36</v>
      </c>
    </row>
    <row r="6" spans="1:2" x14ac:dyDescent="0.2">
      <c r="B6" t="s">
        <v>39</v>
      </c>
    </row>
    <row r="7" spans="1:2" x14ac:dyDescent="0.2">
      <c r="A7" t="s">
        <v>42</v>
      </c>
      <c r="B7" t="s">
        <v>37</v>
      </c>
    </row>
    <row r="19" spans="1:2" x14ac:dyDescent="0.2">
      <c r="A19" t="s">
        <v>43</v>
      </c>
    </row>
    <row r="20" spans="1:2" x14ac:dyDescent="0.2">
      <c r="A20" t="s">
        <v>10</v>
      </c>
      <c r="B20" s="1" t="s">
        <v>11</v>
      </c>
    </row>
    <row r="21" spans="1:2" x14ac:dyDescent="0.2">
      <c r="A21" t="s">
        <v>44</v>
      </c>
      <c r="B21" t="s">
        <v>54</v>
      </c>
    </row>
    <row r="22" spans="1:2" x14ac:dyDescent="0.2">
      <c r="A22" t="s">
        <v>45</v>
      </c>
    </row>
    <row r="23" spans="1:2" x14ac:dyDescent="0.2">
      <c r="A23" t="s">
        <v>46</v>
      </c>
    </row>
    <row r="24" spans="1:2" x14ac:dyDescent="0.2">
      <c r="A24" t="s">
        <v>48</v>
      </c>
      <c r="B24" t="s">
        <v>49</v>
      </c>
    </row>
    <row r="25" spans="1:2" x14ac:dyDescent="0.2">
      <c r="B25" t="s">
        <v>51</v>
      </c>
    </row>
    <row r="26" spans="1:2" x14ac:dyDescent="0.2">
      <c r="B26" t="s">
        <v>50</v>
      </c>
    </row>
    <row r="31" spans="1:2" x14ac:dyDescent="0.2">
      <c r="A31" t="s">
        <v>47</v>
      </c>
    </row>
    <row r="32" spans="1:2" x14ac:dyDescent="0.2">
      <c r="A32" t="s">
        <v>52</v>
      </c>
      <c r="B32" t="s">
        <v>53</v>
      </c>
    </row>
    <row r="33" spans="1:2" x14ac:dyDescent="0.2">
      <c r="A33" t="s">
        <v>55</v>
      </c>
      <c r="B33" t="s">
        <v>56</v>
      </c>
    </row>
    <row r="34" spans="1:2" x14ac:dyDescent="0.2"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Microservices</vt:lpstr>
      <vt:lpstr>agent actions</vt:lpstr>
      <vt:lpstr>results</vt:lpstr>
      <vt:lpstr>Dynamos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2023-05-24T14:01:29Z</dcterms:created>
  <dcterms:modified xsi:type="dcterms:W3CDTF">2023-07-29T19:25:28Z</dcterms:modified>
</cp:coreProperties>
</file>