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h\Documents\GitHub\hegsrr\RPr-Chakraborty2020\results\tables\"/>
    </mc:Choice>
  </mc:AlternateContent>
  <bookViews>
    <workbookView xWindow="-120" yWindow="555" windowWidth="28800" windowHeight="15840" activeTab="3"/>
  </bookViews>
  <sheets>
    <sheet name="OriginalData" sheetId="5" r:id="rId1"/>
    <sheet name="LocalRR" sheetId="1" r:id="rId2"/>
    <sheet name="ClusterRR" sheetId="2" r:id="rId3"/>
    <sheet name="CompareCoefficients" sheetId="6" r:id="rId4"/>
    <sheet name="ComareAverageCoefficients" sheetId="7" r:id="rId5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6" l="1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I4" i="7"/>
  <c r="I3" i="7"/>
  <c r="I2" i="7"/>
  <c r="I1" i="7"/>
  <c r="G4" i="7"/>
  <c r="H4" i="7" s="1"/>
  <c r="G3" i="7"/>
  <c r="H3" i="7" s="1"/>
  <c r="H2" i="7"/>
  <c r="G2" i="7"/>
  <c r="H1" i="7"/>
  <c r="G1" i="7"/>
  <c r="F4" i="7"/>
  <c r="F3" i="7"/>
  <c r="F1" i="7"/>
  <c r="F2" i="7"/>
  <c r="K30" i="6"/>
  <c r="K28" i="6"/>
  <c r="K27" i="6"/>
  <c r="K24" i="6"/>
  <c r="K23" i="6"/>
  <c r="K22" i="6"/>
  <c r="K21" i="6"/>
  <c r="K20" i="6"/>
  <c r="K17" i="6"/>
  <c r="K16" i="6"/>
  <c r="K13" i="6"/>
  <c r="K12" i="6"/>
  <c r="K11" i="6"/>
  <c r="K8" i="6"/>
  <c r="K7" i="6"/>
  <c r="K6" i="6"/>
  <c r="K5" i="6"/>
  <c r="K4" i="6"/>
  <c r="I31" i="1"/>
  <c r="I31" i="2"/>
  <c r="L28" i="6"/>
  <c r="L27" i="6"/>
  <c r="L26" i="6"/>
  <c r="L24" i="6"/>
  <c r="L23" i="6"/>
  <c r="L22" i="6"/>
  <c r="L21" i="6"/>
  <c r="L20" i="6"/>
  <c r="L19" i="6"/>
  <c r="L17" i="6"/>
  <c r="L16" i="6"/>
  <c r="L15" i="6"/>
  <c r="L13" i="6"/>
  <c r="L12" i="6"/>
  <c r="L11" i="6"/>
  <c r="L10" i="6"/>
  <c r="L8" i="6"/>
  <c r="L7" i="6"/>
  <c r="L6" i="6"/>
  <c r="L5" i="6"/>
  <c r="L4" i="6"/>
  <c r="L3" i="6"/>
  <c r="J28" i="6"/>
  <c r="J27" i="6"/>
  <c r="J24" i="6"/>
  <c r="J23" i="6"/>
  <c r="J22" i="6"/>
  <c r="J21" i="6"/>
  <c r="J20" i="6"/>
  <c r="J17" i="6"/>
  <c r="J16" i="6"/>
  <c r="J13" i="6"/>
  <c r="J12" i="6"/>
  <c r="J11" i="6"/>
  <c r="J8" i="6"/>
  <c r="J7" i="6"/>
  <c r="J6" i="6"/>
  <c r="J5" i="6"/>
  <c r="J4" i="6"/>
  <c r="G28" i="6"/>
  <c r="G27" i="6"/>
  <c r="G24" i="6"/>
  <c r="G23" i="6"/>
  <c r="G22" i="6"/>
  <c r="G21" i="6"/>
  <c r="G20" i="6"/>
  <c r="G17" i="6"/>
  <c r="G16" i="6"/>
  <c r="G13" i="6"/>
  <c r="G12" i="6"/>
  <c r="G11" i="6"/>
  <c r="G8" i="6"/>
  <c r="G7" i="6"/>
  <c r="G6" i="6"/>
  <c r="G5" i="6"/>
  <c r="G4" i="6"/>
  <c r="I28" i="6"/>
  <c r="I27" i="6"/>
  <c r="I24" i="6"/>
  <c r="I23" i="6"/>
  <c r="I22" i="6"/>
  <c r="I21" i="6"/>
  <c r="I20" i="6"/>
  <c r="I17" i="6"/>
  <c r="I16" i="6"/>
  <c r="I13" i="6"/>
  <c r="I12" i="6"/>
  <c r="I11" i="6"/>
  <c r="I8" i="6"/>
  <c r="I7" i="6"/>
  <c r="I6" i="6"/>
  <c r="I5" i="6"/>
  <c r="I4" i="6"/>
  <c r="F28" i="6"/>
  <c r="F27" i="6"/>
  <c r="F24" i="6"/>
  <c r="F23" i="6"/>
  <c r="F22" i="6"/>
  <c r="F21" i="6"/>
  <c r="F20" i="6"/>
  <c r="F17" i="6"/>
  <c r="F16" i="6"/>
  <c r="F13" i="6"/>
  <c r="F12" i="6"/>
  <c r="F11" i="6"/>
  <c r="F8" i="6"/>
  <c r="F7" i="6"/>
  <c r="F6" i="6"/>
  <c r="F5" i="6"/>
  <c r="F4" i="6"/>
  <c r="D28" i="6"/>
  <c r="D27" i="6"/>
  <c r="D24" i="6"/>
  <c r="D23" i="6"/>
  <c r="D22" i="6"/>
  <c r="D21" i="6"/>
  <c r="D20" i="6"/>
  <c r="D17" i="6"/>
  <c r="D16" i="6"/>
  <c r="D13" i="6"/>
  <c r="D12" i="6"/>
  <c r="D11" i="6"/>
  <c r="D8" i="6"/>
  <c r="D7" i="6"/>
  <c r="D6" i="6"/>
  <c r="D5" i="6"/>
  <c r="D4" i="6"/>
  <c r="D30" i="6" l="1"/>
  <c r="J30" i="6"/>
  <c r="F30" i="6"/>
  <c r="I30" i="6"/>
  <c r="G30" i="6"/>
  <c r="D29" i="5" l="1"/>
  <c r="D28" i="5"/>
  <c r="D27" i="5"/>
  <c r="I26" i="5"/>
  <c r="D25" i="5"/>
  <c r="D24" i="5"/>
  <c r="D23" i="5"/>
  <c r="D22" i="5"/>
  <c r="D21" i="5"/>
  <c r="D20" i="5"/>
  <c r="I19" i="5"/>
  <c r="D18" i="5"/>
  <c r="D17" i="5"/>
  <c r="D16" i="5"/>
  <c r="I15" i="5"/>
  <c r="D14" i="5"/>
  <c r="D13" i="5"/>
  <c r="D12" i="5"/>
  <c r="D11" i="5"/>
  <c r="I10" i="5"/>
  <c r="D9" i="5"/>
  <c r="D8" i="5"/>
  <c r="D7" i="5"/>
  <c r="D6" i="5"/>
  <c r="D5" i="5"/>
  <c r="D4" i="5"/>
  <c r="I3" i="5"/>
  <c r="D29" i="2" l="1"/>
  <c r="D28" i="2"/>
  <c r="D27" i="2"/>
  <c r="I26" i="2"/>
  <c r="D25" i="2"/>
  <c r="D24" i="2"/>
  <c r="D23" i="2"/>
  <c r="D22" i="2"/>
  <c r="D21" i="2"/>
  <c r="D20" i="2"/>
  <c r="I19" i="2"/>
  <c r="D18" i="2"/>
  <c r="D17" i="2"/>
  <c r="D16" i="2"/>
  <c r="I15" i="2"/>
  <c r="D14" i="2"/>
  <c r="D13" i="2"/>
  <c r="D12" i="2"/>
  <c r="D11" i="2"/>
  <c r="I10" i="2"/>
  <c r="D9" i="2"/>
  <c r="D8" i="2"/>
  <c r="D7" i="2"/>
  <c r="D6" i="2"/>
  <c r="D5" i="2"/>
  <c r="D4" i="2"/>
  <c r="I3" i="2"/>
  <c r="D29" i="1"/>
  <c r="D28" i="1"/>
  <c r="D27" i="1"/>
  <c r="D25" i="1"/>
  <c r="D24" i="1"/>
  <c r="D23" i="1"/>
  <c r="D22" i="1"/>
  <c r="D21" i="1"/>
  <c r="D20" i="1"/>
  <c r="D18" i="1"/>
  <c r="D17" i="1"/>
  <c r="D16" i="1"/>
  <c r="D14" i="1"/>
  <c r="D13" i="1"/>
  <c r="D12" i="1"/>
  <c r="D11" i="1"/>
  <c r="D9" i="1"/>
  <c r="D8" i="1"/>
  <c r="D7" i="1"/>
  <c r="D6" i="1"/>
  <c r="D5" i="1"/>
  <c r="D4" i="1"/>
  <c r="I26" i="1" l="1"/>
  <c r="I19" i="1"/>
  <c r="I15" i="1"/>
  <c r="I10" i="1"/>
  <c r="I3" i="1"/>
</calcChain>
</file>

<file path=xl/sharedStrings.xml><?xml version="1.0" encoding="utf-8"?>
<sst xmlns="http://schemas.openxmlformats.org/spreadsheetml/2006/main" count="272" uniqueCount="56">
  <si>
    <t>(Intercept)</t>
  </si>
  <si>
    <t>white_pct</t>
  </si>
  <si>
    <t>black_pct</t>
  </si>
  <si>
    <t>native_pct</t>
  </si>
  <si>
    <t>asian_pct</t>
  </si>
  <si>
    <t>other_pct</t>
  </si>
  <si>
    <t>non_hisp_non_white_pct</t>
  </si>
  <si>
    <t>hisp_pct</t>
  </si>
  <si>
    <t>bpov_pct</t>
  </si>
  <si>
    <t>apov_pct</t>
  </si>
  <si>
    <t>pct_5_17</t>
  </si>
  <si>
    <t>pct_18_34</t>
  </si>
  <si>
    <t>pct_35_64</t>
  </si>
  <si>
    <t>pct_65_74</t>
  </si>
  <si>
    <t>pct_75</t>
  </si>
  <si>
    <t>male_pct</t>
  </si>
  <si>
    <t>female_pct</t>
  </si>
  <si>
    <t>non_hisp_white_pct</t>
  </si>
  <si>
    <t>Our sig</t>
  </si>
  <si>
    <t>Jay QIC</t>
  </si>
  <si>
    <t>Our QIC</t>
  </si>
  <si>
    <t>race</t>
  </si>
  <si>
    <t>ethnicity</t>
  </si>
  <si>
    <t>poverty status</t>
  </si>
  <si>
    <t>age</t>
  </si>
  <si>
    <t>biological sex</t>
  </si>
  <si>
    <t>&lt; 0.01</t>
  </si>
  <si>
    <t>&lt; 0.05</t>
  </si>
  <si>
    <t>&lt; 0.001</t>
  </si>
  <si>
    <t>* The published paper did not report p value levels more significant than 0.01</t>
  </si>
  <si>
    <t>Our Coef</t>
  </si>
  <si>
    <t>Coef Diff</t>
  </si>
  <si>
    <t>QIC Diff</t>
  </si>
  <si>
    <t>Orig Coef</t>
  </si>
  <si>
    <t>Orig sig*</t>
  </si>
  <si>
    <t>Table 1: GEE using local RR</t>
  </si>
  <si>
    <t>Table 2: GEE using cluster RR</t>
  </si>
  <si>
    <t>Table 1: GEE using author's data</t>
  </si>
  <si>
    <t>Variance</t>
  </si>
  <si>
    <t>Original Publication</t>
  </si>
  <si>
    <t>Reproduce with Author's Data in R</t>
  </si>
  <si>
    <t>Reanalyze with Local RR in R</t>
  </si>
  <si>
    <t>Reanalyze with Cluster RR in R</t>
  </si>
  <si>
    <t>Diff to Original</t>
  </si>
  <si>
    <t>Diff to Orig in R</t>
  </si>
  <si>
    <t>Average Difference</t>
  </si>
  <si>
    <t>Original Study</t>
  </si>
  <si>
    <t>Original Data in R/geepack</t>
  </si>
  <si>
    <t>Reproduced local relative risk</t>
  </si>
  <si>
    <t>Reproduced cluster relative risk</t>
  </si>
  <si>
    <t>Diff to Local RR</t>
  </si>
  <si>
    <t>H2.1 Race Model</t>
  </si>
  <si>
    <t>H2.2 Ethnicity Model</t>
  </si>
  <si>
    <t>H2.3 Poverty Model</t>
  </si>
  <si>
    <t>H2.4 Age Model</t>
  </si>
  <si>
    <t>H2.5 Biological Sex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</si>
</sst>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4" workbookViewId="0">
      <selection activeCell="A34" sqref="A34"/>
    </sheetView>
  </sheetViews>
  <sheetFormatPr defaultColWidth="11.42578125" defaultRowHeight="15" x14ac:dyDescent="0.25"/>
  <cols>
    <col min="1" max="1" width="20.28515625" customWidth="1"/>
    <col min="2" max="2" width="17.85546875" customWidth="1"/>
    <col min="3" max="3" width="13.42578125" customWidth="1"/>
    <col min="4" max="4" width="23.42578125" customWidth="1"/>
  </cols>
  <sheetData>
    <row r="1" spans="1:9" x14ac:dyDescent="0.25">
      <c r="A1" s="2" t="s">
        <v>37</v>
      </c>
      <c r="B1" s="6"/>
      <c r="C1" s="6"/>
      <c r="D1" s="6"/>
      <c r="F1" s="1"/>
      <c r="G1" s="4"/>
      <c r="H1" s="4"/>
      <c r="I1" s="1"/>
    </row>
    <row r="2" spans="1:9" x14ac:dyDescent="0.25">
      <c r="A2" s="1"/>
      <c r="B2" s="6" t="s">
        <v>30</v>
      </c>
      <c r="C2" s="6" t="s">
        <v>33</v>
      </c>
      <c r="D2" s="6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5">
      <c r="A3" s="2" t="s">
        <v>21</v>
      </c>
      <c r="B3" s="6"/>
      <c r="C3" s="6"/>
      <c r="D3" s="6"/>
      <c r="E3" s="1"/>
      <c r="F3" s="1"/>
      <c r="G3" s="4">
        <v>6181.4120000000003</v>
      </c>
      <c r="H3" s="4">
        <v>2582.5300000000002</v>
      </c>
      <c r="I3" s="4">
        <f>G3-H3</f>
        <v>3598.8820000000001</v>
      </c>
    </row>
    <row r="4" spans="1:9" x14ac:dyDescent="0.25">
      <c r="A4" s="3" t="s">
        <v>0</v>
      </c>
      <c r="B4" s="6">
        <v>6.7809999999999997</v>
      </c>
      <c r="C4" s="14">
        <v>7.1059999999999999</v>
      </c>
      <c r="D4" s="14">
        <f>ABS(B4)-ABS(C4)</f>
        <v>-0.32500000000000018</v>
      </c>
      <c r="E4" s="1" t="s">
        <v>26</v>
      </c>
      <c r="F4" s="1" t="s">
        <v>26</v>
      </c>
      <c r="G4" s="4"/>
      <c r="H4" s="4"/>
      <c r="I4" s="1"/>
    </row>
    <row r="5" spans="1:9" x14ac:dyDescent="0.25">
      <c r="A5" s="1" t="s">
        <v>1</v>
      </c>
      <c r="B5" s="6">
        <v>-0.20300000000000001</v>
      </c>
      <c r="C5" s="14">
        <v>-0.20300000000000001</v>
      </c>
      <c r="D5" s="14">
        <f t="shared" ref="D5:D9" si="0">ABS(B5)-ABS(C5)</f>
        <v>0</v>
      </c>
      <c r="E5" s="1" t="s">
        <v>26</v>
      </c>
      <c r="F5" s="1" t="s">
        <v>26</v>
      </c>
      <c r="G5" s="4"/>
      <c r="H5" s="4"/>
      <c r="I5" s="1"/>
    </row>
    <row r="6" spans="1:9" x14ac:dyDescent="0.25">
      <c r="A6" s="1" t="s">
        <v>2</v>
      </c>
      <c r="B6" s="6">
        <v>0.33900000000000002</v>
      </c>
      <c r="C6" s="14">
        <v>0.111</v>
      </c>
      <c r="D6" s="14">
        <f t="shared" si="0"/>
        <v>0.22800000000000004</v>
      </c>
      <c r="E6" s="9" t="s">
        <v>26</v>
      </c>
      <c r="F6" s="9" t="s">
        <v>26</v>
      </c>
      <c r="G6" s="4"/>
      <c r="H6" s="4"/>
      <c r="I6" s="1"/>
    </row>
    <row r="7" spans="1:9" x14ac:dyDescent="0.25">
      <c r="A7" s="1" t="s">
        <v>3</v>
      </c>
      <c r="B7" s="6">
        <v>0.02</v>
      </c>
      <c r="C7" s="14">
        <v>5.0999999999999997E-2</v>
      </c>
      <c r="D7" s="14">
        <f t="shared" si="0"/>
        <v>-3.0999999999999996E-2</v>
      </c>
      <c r="E7" s="7">
        <v>0.39100000000000001</v>
      </c>
      <c r="F7" s="7" t="s">
        <v>26</v>
      </c>
      <c r="G7" s="4"/>
      <c r="H7" s="4"/>
      <c r="I7" s="1"/>
    </row>
    <row r="8" spans="1:9" x14ac:dyDescent="0.25">
      <c r="A8" s="1" t="s">
        <v>4</v>
      </c>
      <c r="B8" s="6">
        <v>5.8000000000000003E-2</v>
      </c>
      <c r="C8" s="14">
        <v>0.08</v>
      </c>
      <c r="D8" s="14">
        <f t="shared" si="0"/>
        <v>-2.1999999999999999E-2</v>
      </c>
      <c r="E8" s="1" t="s">
        <v>26</v>
      </c>
      <c r="F8" s="1" t="s">
        <v>26</v>
      </c>
      <c r="G8" s="4"/>
      <c r="H8" s="4"/>
      <c r="I8" s="1"/>
    </row>
    <row r="9" spans="1:9" x14ac:dyDescent="0.25">
      <c r="A9" s="1" t="s">
        <v>5</v>
      </c>
      <c r="B9" s="6">
        <v>0.108</v>
      </c>
      <c r="C9" s="14">
        <v>7.6999999999999999E-2</v>
      </c>
      <c r="D9" s="14">
        <f t="shared" si="0"/>
        <v>3.1E-2</v>
      </c>
      <c r="E9" s="9" t="s">
        <v>26</v>
      </c>
      <c r="F9" s="1" t="s">
        <v>26</v>
      </c>
      <c r="G9" s="4"/>
      <c r="H9" s="4"/>
      <c r="I9" s="1"/>
    </row>
    <row r="10" spans="1:9" x14ac:dyDescent="0.25">
      <c r="A10" s="2" t="s">
        <v>22</v>
      </c>
      <c r="B10" s="6"/>
      <c r="C10" s="14"/>
      <c r="D10" s="14"/>
      <c r="E10" s="1"/>
      <c r="F10" s="1"/>
      <c r="G10" s="4">
        <v>6176.2079999999996</v>
      </c>
      <c r="H10" s="4">
        <v>2586.5500000000002</v>
      </c>
      <c r="I10" s="4">
        <f>G10-H10</f>
        <v>3589.6579999999994</v>
      </c>
    </row>
    <row r="11" spans="1:9" x14ac:dyDescent="0.25">
      <c r="A11" s="1" t="s">
        <v>0</v>
      </c>
      <c r="B11" s="6">
        <v>6.7720000000000002</v>
      </c>
      <c r="C11" s="14">
        <v>7.1859999999999999</v>
      </c>
      <c r="D11" s="14">
        <f t="shared" ref="D11:D14" si="1">ABS(B11)-ABS(C11)</f>
        <v>-0.4139999999999997</v>
      </c>
      <c r="E11" s="1" t="s">
        <v>28</v>
      </c>
      <c r="F11" s="1" t="s">
        <v>26</v>
      </c>
      <c r="G11" s="4"/>
      <c r="H11" s="4"/>
      <c r="I11" s="1"/>
    </row>
    <row r="12" spans="1:9" x14ac:dyDescent="0.25">
      <c r="A12" s="1" t="s">
        <v>17</v>
      </c>
      <c r="B12" s="6">
        <v>-0.22800000000000001</v>
      </c>
      <c r="C12" s="14">
        <v>-0.23699999999999999</v>
      </c>
      <c r="D12" s="14">
        <f t="shared" si="1"/>
        <v>-8.9999999999999802E-3</v>
      </c>
      <c r="E12" s="1" t="s">
        <v>28</v>
      </c>
      <c r="F12" s="1" t="s">
        <v>26</v>
      </c>
      <c r="G12" s="4"/>
      <c r="H12" s="4"/>
      <c r="I12" s="1"/>
    </row>
    <row r="13" spans="1:9" x14ac:dyDescent="0.25">
      <c r="A13" s="1" t="s">
        <v>7</v>
      </c>
      <c r="B13" s="6">
        <v>0.13200000000000001</v>
      </c>
      <c r="C13" s="14">
        <v>0.11899999999999999</v>
      </c>
      <c r="D13" s="14">
        <f t="shared" si="1"/>
        <v>1.3000000000000012E-2</v>
      </c>
      <c r="E13" s="9" t="s">
        <v>28</v>
      </c>
      <c r="F13" s="9" t="s">
        <v>26</v>
      </c>
      <c r="G13" s="4"/>
      <c r="H13" s="4"/>
      <c r="I13" s="1"/>
    </row>
    <row r="14" spans="1:9" x14ac:dyDescent="0.25">
      <c r="A14" s="1" t="s">
        <v>6</v>
      </c>
      <c r="B14" s="6">
        <v>0.33500000000000002</v>
      </c>
      <c r="C14" s="14">
        <v>0.11799999999999999</v>
      </c>
      <c r="D14" s="14">
        <f t="shared" si="1"/>
        <v>0.21700000000000003</v>
      </c>
      <c r="E14" s="1" t="s">
        <v>26</v>
      </c>
      <c r="F14" s="1" t="s">
        <v>26</v>
      </c>
      <c r="G14" s="4"/>
      <c r="H14" s="4"/>
      <c r="I14" s="1"/>
    </row>
    <row r="15" spans="1:9" x14ac:dyDescent="0.25">
      <c r="A15" s="2" t="s">
        <v>23</v>
      </c>
      <c r="B15" s="6"/>
      <c r="C15" s="14"/>
      <c r="D15" s="14"/>
      <c r="F15" s="1"/>
      <c r="G15" s="4">
        <v>6171.74</v>
      </c>
      <c r="H15" s="4">
        <v>2801.46</v>
      </c>
      <c r="I15" s="4">
        <f>G15-H15</f>
        <v>3370.2799999999997</v>
      </c>
    </row>
    <row r="16" spans="1:9" x14ac:dyDescent="0.25">
      <c r="A16" s="1" t="s">
        <v>0</v>
      </c>
      <c r="B16" s="6">
        <v>6.8490000000000002</v>
      </c>
      <c r="C16" s="14">
        <v>7.1829999999999998</v>
      </c>
      <c r="D16" s="14">
        <f t="shared" ref="D16:D18" si="2">ABS(B16)-ABS(C16)</f>
        <v>-0.33399999999999963</v>
      </c>
      <c r="E16" s="1" t="s">
        <v>28</v>
      </c>
      <c r="F16" s="1" t="s">
        <v>26</v>
      </c>
      <c r="G16" s="4"/>
      <c r="H16" s="4"/>
      <c r="I16" s="1"/>
    </row>
    <row r="17" spans="1:9" x14ac:dyDescent="0.25">
      <c r="A17" s="1" t="s">
        <v>8</v>
      </c>
      <c r="B17" s="6">
        <v>0.28299999999999997</v>
      </c>
      <c r="C17" s="14">
        <v>0.14799999999999999</v>
      </c>
      <c r="D17" s="14">
        <f t="shared" si="2"/>
        <v>0.13499999999999998</v>
      </c>
      <c r="E17" s="1" t="s">
        <v>28</v>
      </c>
      <c r="F17" s="1" t="s">
        <v>26</v>
      </c>
      <c r="G17" s="4"/>
      <c r="H17" s="4"/>
      <c r="I17" s="1"/>
    </row>
    <row r="18" spans="1:9" x14ac:dyDescent="0.25">
      <c r="A18" s="1" t="s">
        <v>9</v>
      </c>
      <c r="B18" s="6">
        <v>-0.315</v>
      </c>
      <c r="C18" s="14">
        <v>-0.26700000000000002</v>
      </c>
      <c r="D18" s="14">
        <f t="shared" si="2"/>
        <v>4.7999999999999987E-2</v>
      </c>
      <c r="E18" s="1" t="s">
        <v>28</v>
      </c>
      <c r="F18" s="1" t="s">
        <v>26</v>
      </c>
      <c r="G18" s="4"/>
      <c r="H18" s="4"/>
      <c r="I18" s="1"/>
    </row>
    <row r="19" spans="1:9" x14ac:dyDescent="0.25">
      <c r="A19" s="2" t="s">
        <v>24</v>
      </c>
      <c r="B19" s="6"/>
      <c r="C19" s="14"/>
      <c r="D19" s="14"/>
      <c r="F19" s="1"/>
      <c r="G19" s="4">
        <v>6180.9669999999996</v>
      </c>
      <c r="H19" s="4">
        <v>2978.7370000000001</v>
      </c>
      <c r="I19" s="4">
        <f>G19-H19</f>
        <v>3202.2299999999996</v>
      </c>
    </row>
    <row r="20" spans="1:9" x14ac:dyDescent="0.25">
      <c r="A20" s="1" t="s">
        <v>0</v>
      </c>
      <c r="B20" s="6">
        <v>6.8639999999999999</v>
      </c>
      <c r="C20" s="14">
        <v>7.242</v>
      </c>
      <c r="D20" s="14">
        <f t="shared" ref="D20:D25" si="3">ABS(B20)-ABS(C20)</f>
        <v>-0.37800000000000011</v>
      </c>
      <c r="E20" s="1" t="s">
        <v>28</v>
      </c>
      <c r="F20" s="1" t="s">
        <v>26</v>
      </c>
      <c r="G20" s="4"/>
      <c r="H20" s="4"/>
      <c r="I20" s="1"/>
    </row>
    <row r="21" spans="1:9" x14ac:dyDescent="0.25">
      <c r="A21" s="1" t="s">
        <v>10</v>
      </c>
      <c r="B21" s="6">
        <v>7.6999999999999999E-2</v>
      </c>
      <c r="C21" s="14">
        <v>4.7E-2</v>
      </c>
      <c r="D21" s="14">
        <f t="shared" si="3"/>
        <v>0.03</v>
      </c>
      <c r="E21" s="1" t="s">
        <v>28</v>
      </c>
      <c r="F21" s="1" t="s">
        <v>26</v>
      </c>
      <c r="G21" s="4"/>
      <c r="H21" s="4"/>
      <c r="I21" s="1"/>
    </row>
    <row r="22" spans="1:9" x14ac:dyDescent="0.25">
      <c r="A22" s="1" t="s">
        <v>11</v>
      </c>
      <c r="B22" s="6">
        <v>2.5999999999999999E-2</v>
      </c>
      <c r="C22" s="14">
        <v>3.7999999999999999E-2</v>
      </c>
      <c r="D22" s="14">
        <f t="shared" si="3"/>
        <v>-1.2E-2</v>
      </c>
      <c r="E22" s="7">
        <v>0.39600000000000002</v>
      </c>
      <c r="F22" s="7"/>
      <c r="G22" s="4"/>
      <c r="H22" s="4"/>
      <c r="I22" s="1"/>
    </row>
    <row r="23" spans="1:9" x14ac:dyDescent="0.25">
      <c r="A23" s="1" t="s">
        <v>12</v>
      </c>
      <c r="B23" s="6">
        <v>0.04</v>
      </c>
      <c r="C23" s="14">
        <v>-2.5999999999999999E-2</v>
      </c>
      <c r="D23" s="14">
        <f t="shared" si="3"/>
        <v>1.4000000000000002E-2</v>
      </c>
      <c r="E23" s="7">
        <v>0.28100000000000003</v>
      </c>
      <c r="F23" s="7"/>
      <c r="G23" s="4"/>
      <c r="H23" s="4"/>
      <c r="I23" s="1"/>
    </row>
    <row r="24" spans="1:9" x14ac:dyDescent="0.25">
      <c r="A24" s="1" t="s">
        <v>13</v>
      </c>
      <c r="B24" s="6">
        <v>-2.4E-2</v>
      </c>
      <c r="C24" s="14">
        <v>-8.8999999999999996E-2</v>
      </c>
      <c r="D24" s="14">
        <f t="shared" si="3"/>
        <v>-6.5000000000000002E-2</v>
      </c>
      <c r="E24" s="7">
        <v>0.53500000000000003</v>
      </c>
      <c r="F24" s="7" t="s">
        <v>26</v>
      </c>
      <c r="G24" s="4"/>
      <c r="H24" s="4"/>
      <c r="I24" s="1"/>
    </row>
    <row r="25" spans="1:9" x14ac:dyDescent="0.25">
      <c r="A25" s="1" t="s">
        <v>14</v>
      </c>
      <c r="B25" s="6">
        <v>-0.2</v>
      </c>
      <c r="C25" s="14">
        <v>-0.108</v>
      </c>
      <c r="D25" s="14">
        <f t="shared" si="3"/>
        <v>9.2000000000000012E-2</v>
      </c>
      <c r="E25" s="1" t="s">
        <v>28</v>
      </c>
      <c r="F25" s="1" t="s">
        <v>26</v>
      </c>
      <c r="G25" s="4"/>
      <c r="H25" s="4"/>
      <c r="I25" s="1"/>
    </row>
    <row r="26" spans="1:9" x14ac:dyDescent="0.25">
      <c r="A26" s="2" t="s">
        <v>25</v>
      </c>
      <c r="B26" s="6"/>
      <c r="C26" s="14"/>
      <c r="D26" s="14"/>
      <c r="F26" s="1"/>
      <c r="G26" s="4">
        <v>6173.25</v>
      </c>
      <c r="H26" s="4">
        <v>2892.35</v>
      </c>
      <c r="I26" s="4">
        <f>G26-H26</f>
        <v>3280.9</v>
      </c>
    </row>
    <row r="27" spans="1:9" x14ac:dyDescent="0.25">
      <c r="A27" s="1" t="s">
        <v>0</v>
      </c>
      <c r="B27" s="6">
        <v>6.85</v>
      </c>
      <c r="C27" s="14">
        <v>7.2229999999999999</v>
      </c>
      <c r="D27" s="14">
        <f t="shared" ref="D27:D29" si="4">ABS(B27)-ABS(C27)</f>
        <v>-0.37300000000000022</v>
      </c>
      <c r="E27" s="1" t="s">
        <v>28</v>
      </c>
      <c r="F27" s="1" t="s">
        <v>26</v>
      </c>
      <c r="G27" s="4"/>
      <c r="H27" s="4"/>
      <c r="I27" s="1"/>
    </row>
    <row r="28" spans="1:9" x14ac:dyDescent="0.25">
      <c r="A28" s="1" t="s">
        <v>15</v>
      </c>
      <c r="B28" s="6">
        <v>-0.46700000000000003</v>
      </c>
      <c r="C28" s="14">
        <v>-0.29799999999999999</v>
      </c>
      <c r="D28" s="14">
        <f t="shared" si="4"/>
        <v>0.16900000000000004</v>
      </c>
      <c r="E28" s="1" t="s">
        <v>28</v>
      </c>
      <c r="F28" s="1" t="s">
        <v>26</v>
      </c>
      <c r="G28" s="4"/>
      <c r="H28" s="4"/>
      <c r="I28" s="1"/>
    </row>
    <row r="29" spans="1:9" x14ac:dyDescent="0.25">
      <c r="A29" s="1" t="s">
        <v>16</v>
      </c>
      <c r="B29" s="6">
        <v>0.38</v>
      </c>
      <c r="C29" s="14">
        <v>0.153</v>
      </c>
      <c r="D29" s="14">
        <f t="shared" si="4"/>
        <v>0.22700000000000001</v>
      </c>
      <c r="E29" s="1" t="s">
        <v>28</v>
      </c>
      <c r="F29" s="1" t="s">
        <v>26</v>
      </c>
      <c r="G29" s="4"/>
      <c r="H29" s="4"/>
      <c r="I29" s="1"/>
    </row>
    <row r="31" spans="1:9" x14ac:dyDescent="0.25">
      <c r="I31" s="4"/>
    </row>
  </sheetData>
  <conditionalFormatting sqref="D1: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{5813707B-5655-9542-8634-B28E191F8129}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3707B-5655-9542-8634-B28E191F8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H38" sqref="H38"/>
    </sheetView>
  </sheetViews>
  <sheetFormatPr defaultColWidth="8.85546875" defaultRowHeight="15" x14ac:dyDescent="0.25"/>
  <cols>
    <col min="1" max="1" width="28.7109375" style="1" customWidth="1"/>
    <col min="2" max="2" width="10.28515625" style="14" customWidth="1"/>
    <col min="3" max="3" width="9.140625" style="14" customWidth="1"/>
    <col min="4" max="4" width="21" style="14" customWidth="1"/>
    <col min="5" max="5" width="8.85546875" bestFit="1" customWidth="1"/>
    <col min="6" max="6" width="8.7109375" style="1" bestFit="1" customWidth="1"/>
    <col min="7" max="8" width="8.7109375" style="4"/>
    <col min="9" max="9" width="8.85546875" style="1"/>
  </cols>
  <sheetData>
    <row r="1" spans="1:9" x14ac:dyDescent="0.25">
      <c r="A1" s="2" t="s">
        <v>35</v>
      </c>
    </row>
    <row r="2" spans="1:9" x14ac:dyDescent="0.25">
      <c r="B2" s="14" t="s">
        <v>30</v>
      </c>
      <c r="C2" s="14" t="s">
        <v>33</v>
      </c>
      <c r="D2" s="14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5">
      <c r="A3" s="2" t="s">
        <v>21</v>
      </c>
      <c r="E3" s="1"/>
      <c r="G3" s="4">
        <v>2616.4169999999999</v>
      </c>
      <c r="H3" s="4">
        <v>2582.5300000000002</v>
      </c>
      <c r="I3" s="4">
        <f>G3-H3</f>
        <v>33.886999999999716</v>
      </c>
    </row>
    <row r="4" spans="1:9" x14ac:dyDescent="0.25">
      <c r="A4" s="3" t="s">
        <v>0</v>
      </c>
      <c r="B4" s="14">
        <v>7.7229999999999999</v>
      </c>
      <c r="C4" s="14">
        <v>7.1059999999999999</v>
      </c>
      <c r="D4" s="14">
        <f>ABS(B4)-ABS(C4)</f>
        <v>0.61699999999999999</v>
      </c>
      <c r="E4" s="1" t="s">
        <v>28</v>
      </c>
      <c r="F4" s="1" t="s">
        <v>26</v>
      </c>
    </row>
    <row r="5" spans="1:9" x14ac:dyDescent="0.25">
      <c r="A5" s="1" t="s">
        <v>1</v>
      </c>
      <c r="B5" s="14">
        <v>-0.129</v>
      </c>
      <c r="C5" s="14">
        <v>-0.20300000000000001</v>
      </c>
      <c r="D5" s="14">
        <f t="shared" ref="D5:D9" si="0">ABS(B5)-ABS(C5)</f>
        <v>-7.400000000000001E-2</v>
      </c>
      <c r="E5" s="1" t="s">
        <v>28</v>
      </c>
      <c r="F5" s="1" t="s">
        <v>26</v>
      </c>
    </row>
    <row r="6" spans="1:9" x14ac:dyDescent="0.25">
      <c r="A6" s="1" t="s">
        <v>2</v>
      </c>
      <c r="B6" s="14">
        <v>1.9E-2</v>
      </c>
      <c r="C6" s="14">
        <v>0.111</v>
      </c>
      <c r="D6" s="14">
        <f t="shared" si="0"/>
        <v>-9.1999999999999998E-2</v>
      </c>
      <c r="E6" s="7" t="s">
        <v>27</v>
      </c>
      <c r="F6" s="7" t="s">
        <v>26</v>
      </c>
    </row>
    <row r="7" spans="1:9" x14ac:dyDescent="0.25">
      <c r="A7" s="1" t="s">
        <v>3</v>
      </c>
      <c r="B7" s="14">
        <v>1.7999999999999999E-2</v>
      </c>
      <c r="C7" s="14">
        <v>5.0999999999999997E-2</v>
      </c>
      <c r="D7" s="14">
        <f t="shared" si="0"/>
        <v>-3.3000000000000002E-2</v>
      </c>
      <c r="E7" s="1" t="s">
        <v>28</v>
      </c>
      <c r="F7" s="1" t="s">
        <v>26</v>
      </c>
    </row>
    <row r="8" spans="1:9" x14ac:dyDescent="0.25">
      <c r="A8" s="1" t="s">
        <v>4</v>
      </c>
      <c r="B8" s="14">
        <v>2.1999999999999999E-2</v>
      </c>
      <c r="C8" s="14">
        <v>0.08</v>
      </c>
      <c r="D8" s="14">
        <f t="shared" si="0"/>
        <v>-5.8000000000000003E-2</v>
      </c>
      <c r="E8" s="1" t="s">
        <v>28</v>
      </c>
      <c r="F8" s="1" t="s">
        <v>26</v>
      </c>
    </row>
    <row r="9" spans="1:9" x14ac:dyDescent="0.25">
      <c r="A9" s="1" t="s">
        <v>5</v>
      </c>
      <c r="B9" s="14">
        <v>2.1999999999999999E-2</v>
      </c>
      <c r="C9" s="14">
        <v>7.6999999999999999E-2</v>
      </c>
      <c r="D9" s="14">
        <f t="shared" si="0"/>
        <v>-5.5E-2</v>
      </c>
      <c r="E9" s="1" t="s">
        <v>28</v>
      </c>
      <c r="F9" s="1" t="s">
        <v>26</v>
      </c>
    </row>
    <row r="10" spans="1:9" x14ac:dyDescent="0.25">
      <c r="A10" s="2" t="s">
        <v>22</v>
      </c>
      <c r="E10" s="1"/>
      <c r="G10" s="4">
        <v>2616.3000000000002</v>
      </c>
      <c r="H10" s="4">
        <v>2586.5500000000002</v>
      </c>
      <c r="I10" s="4">
        <f>G10-H10</f>
        <v>29.75</v>
      </c>
    </row>
    <row r="11" spans="1:9" x14ac:dyDescent="0.25">
      <c r="A11" s="1" t="s">
        <v>0</v>
      </c>
      <c r="B11" s="14">
        <v>7.7160000000000002</v>
      </c>
      <c r="C11" s="14">
        <v>7.1859999999999999</v>
      </c>
      <c r="D11" s="14">
        <f t="shared" ref="D11:D14" si="1">ABS(B11)-ABS(C11)</f>
        <v>0.53000000000000025</v>
      </c>
      <c r="E11" s="1" t="s">
        <v>28</v>
      </c>
      <c r="F11" s="1" t="s">
        <v>26</v>
      </c>
    </row>
    <row r="12" spans="1:9" x14ac:dyDescent="0.25">
      <c r="A12" s="1" t="s">
        <v>17</v>
      </c>
      <c r="B12" s="14">
        <v>-0.15</v>
      </c>
      <c r="C12" s="14">
        <v>-0.23699999999999999</v>
      </c>
      <c r="D12" s="14">
        <f t="shared" si="1"/>
        <v>-8.6999999999999994E-2</v>
      </c>
      <c r="E12" s="1" t="s">
        <v>28</v>
      </c>
      <c r="F12" s="1" t="s">
        <v>26</v>
      </c>
    </row>
    <row r="13" spans="1:9" x14ac:dyDescent="0.25">
      <c r="A13" s="1" t="s">
        <v>7</v>
      </c>
      <c r="B13" s="14">
        <v>6.0000000000000001E-3</v>
      </c>
      <c r="C13" s="14">
        <v>0.11899999999999999</v>
      </c>
      <c r="D13" s="14">
        <f t="shared" si="1"/>
        <v>-0.11299999999999999</v>
      </c>
      <c r="E13" s="7">
        <v>0.19800000000000001</v>
      </c>
      <c r="F13" s="7" t="s">
        <v>26</v>
      </c>
    </row>
    <row r="14" spans="1:9" x14ac:dyDescent="0.25">
      <c r="A14" s="1" t="s">
        <v>6</v>
      </c>
      <c r="B14" s="14">
        <v>2.3E-2</v>
      </c>
      <c r="C14" s="14">
        <v>0.11799999999999999</v>
      </c>
      <c r="D14" s="14">
        <f t="shared" si="1"/>
        <v>-9.5000000000000001E-2</v>
      </c>
      <c r="E14" s="1" t="s">
        <v>26</v>
      </c>
      <c r="F14" s="1" t="s">
        <v>26</v>
      </c>
    </row>
    <row r="15" spans="1:9" x14ac:dyDescent="0.25">
      <c r="A15" s="2" t="s">
        <v>23</v>
      </c>
      <c r="G15" s="4">
        <v>2562.674</v>
      </c>
      <c r="H15" s="4">
        <v>2801.46</v>
      </c>
      <c r="I15" s="4">
        <f>G15-H15</f>
        <v>-238.78600000000006</v>
      </c>
    </row>
    <row r="16" spans="1:9" x14ac:dyDescent="0.25">
      <c r="A16" s="1" t="s">
        <v>0</v>
      </c>
      <c r="B16" s="14">
        <v>7.774</v>
      </c>
      <c r="C16" s="14">
        <v>7.1829999999999998</v>
      </c>
      <c r="D16" s="14">
        <f t="shared" ref="D16:D18" si="2">ABS(B16)-ABS(C16)</f>
        <v>0.59100000000000019</v>
      </c>
      <c r="E16" s="1" t="s">
        <v>28</v>
      </c>
      <c r="F16" s="1" t="s">
        <v>26</v>
      </c>
    </row>
    <row r="17" spans="1:9" x14ac:dyDescent="0.25">
      <c r="A17" s="1" t="s">
        <v>8</v>
      </c>
      <c r="B17" s="14">
        <v>1.7999999999999999E-2</v>
      </c>
      <c r="C17" s="14">
        <v>0.14799999999999999</v>
      </c>
      <c r="D17" s="14">
        <f t="shared" si="2"/>
        <v>-0.13</v>
      </c>
      <c r="E17" s="1" t="s">
        <v>26</v>
      </c>
      <c r="F17" s="1" t="s">
        <v>26</v>
      </c>
    </row>
    <row r="18" spans="1:9" x14ac:dyDescent="0.25">
      <c r="A18" s="1" t="s">
        <v>9</v>
      </c>
      <c r="B18" s="14">
        <v>-0.11</v>
      </c>
      <c r="C18" s="14">
        <v>-0.26700000000000002</v>
      </c>
      <c r="D18" s="14">
        <f t="shared" si="2"/>
        <v>-0.15700000000000003</v>
      </c>
      <c r="E18" s="1" t="s">
        <v>28</v>
      </c>
      <c r="F18" s="1" t="s">
        <v>26</v>
      </c>
    </row>
    <row r="19" spans="1:9" x14ac:dyDescent="0.25">
      <c r="A19" s="2" t="s">
        <v>24</v>
      </c>
      <c r="G19" s="4">
        <v>3577.0720000000001</v>
      </c>
      <c r="H19" s="4">
        <v>2978.7370000000001</v>
      </c>
      <c r="I19" s="4">
        <f>G19-H19</f>
        <v>598.33500000000004</v>
      </c>
    </row>
    <row r="20" spans="1:9" x14ac:dyDescent="0.25">
      <c r="A20" s="1" t="s">
        <v>0</v>
      </c>
      <c r="B20" s="14">
        <v>7.7830000000000004</v>
      </c>
      <c r="C20" s="14">
        <v>7.242</v>
      </c>
      <c r="D20" s="14">
        <f t="shared" ref="D20:D25" si="3">ABS(B20)-ABS(C20)</f>
        <v>0.54100000000000037</v>
      </c>
      <c r="F20" s="1" t="s">
        <v>26</v>
      </c>
    </row>
    <row r="21" spans="1:9" x14ac:dyDescent="0.25">
      <c r="A21" s="1" t="s">
        <v>10</v>
      </c>
      <c r="B21" s="14">
        <v>2.1999999999999999E-2</v>
      </c>
      <c r="C21" s="14">
        <v>4.7E-2</v>
      </c>
      <c r="D21" s="14">
        <f t="shared" si="3"/>
        <v>-2.5000000000000001E-2</v>
      </c>
      <c r="E21" s="1" t="s">
        <v>28</v>
      </c>
      <c r="F21" s="1" t="s">
        <v>26</v>
      </c>
    </row>
    <row r="22" spans="1:9" x14ac:dyDescent="0.25">
      <c r="A22" s="1" t="s">
        <v>11</v>
      </c>
      <c r="B22" s="14">
        <v>1.4E-2</v>
      </c>
      <c r="C22" s="14">
        <v>3.7999999999999999E-2</v>
      </c>
      <c r="D22" s="14">
        <f t="shared" si="3"/>
        <v>-2.4E-2</v>
      </c>
      <c r="E22" s="8" t="s">
        <v>28</v>
      </c>
      <c r="F22" s="8"/>
    </row>
    <row r="23" spans="1:9" x14ac:dyDescent="0.25">
      <c r="A23" s="1" t="s">
        <v>12</v>
      </c>
      <c r="B23" s="14">
        <v>-2.4E-2</v>
      </c>
      <c r="C23" s="14">
        <v>-2.5999999999999999E-2</v>
      </c>
      <c r="D23" s="14">
        <f t="shared" si="3"/>
        <v>-1.9999999999999983E-3</v>
      </c>
      <c r="E23" s="8" t="s">
        <v>26</v>
      </c>
      <c r="F23" s="8"/>
    </row>
    <row r="24" spans="1:9" x14ac:dyDescent="0.25">
      <c r="A24" s="1" t="s">
        <v>13</v>
      </c>
      <c r="B24" s="14">
        <v>-5.6000000000000001E-2</v>
      </c>
      <c r="C24" s="14">
        <v>-8.8999999999999996E-2</v>
      </c>
      <c r="D24" s="14">
        <f t="shared" si="3"/>
        <v>-3.2999999999999995E-2</v>
      </c>
      <c r="E24" s="1" t="s">
        <v>28</v>
      </c>
      <c r="F24" s="1" t="s">
        <v>26</v>
      </c>
    </row>
    <row r="25" spans="1:9" x14ac:dyDescent="0.25">
      <c r="A25" s="1" t="s">
        <v>14</v>
      </c>
      <c r="B25" s="14">
        <v>-5.2999999999999999E-2</v>
      </c>
      <c r="C25" s="14">
        <v>-0.108</v>
      </c>
      <c r="D25" s="14">
        <f t="shared" si="3"/>
        <v>-5.5E-2</v>
      </c>
      <c r="E25" s="1" t="s">
        <v>28</v>
      </c>
      <c r="F25" s="1" t="s">
        <v>26</v>
      </c>
    </row>
    <row r="26" spans="1:9" x14ac:dyDescent="0.25">
      <c r="A26" s="2" t="s">
        <v>25</v>
      </c>
      <c r="G26" s="4">
        <v>2012.2660000000001</v>
      </c>
      <c r="H26" s="4">
        <v>2892.35</v>
      </c>
      <c r="I26" s="4">
        <f>G26-H26</f>
        <v>-880.08399999999983</v>
      </c>
    </row>
    <row r="27" spans="1:9" x14ac:dyDescent="0.25">
      <c r="A27" s="1" t="s">
        <v>0</v>
      </c>
      <c r="B27" s="14">
        <v>7.7839999999999998</v>
      </c>
      <c r="C27" s="14">
        <v>7.2229999999999999</v>
      </c>
      <c r="D27" s="14">
        <f t="shared" ref="D27:D29" si="4">ABS(B27)-ABS(C27)</f>
        <v>0.56099999999999994</v>
      </c>
      <c r="E27" s="1" t="s">
        <v>28</v>
      </c>
      <c r="F27" s="1" t="s">
        <v>26</v>
      </c>
    </row>
    <row r="28" spans="1:9" x14ac:dyDescent="0.25">
      <c r="A28" s="1" t="s">
        <v>15</v>
      </c>
      <c r="B28" s="14">
        <v>-0.13500000000000001</v>
      </c>
      <c r="C28" s="14">
        <v>-0.29799999999999999</v>
      </c>
      <c r="D28" s="14">
        <f t="shared" si="4"/>
        <v>-0.16299999999999998</v>
      </c>
      <c r="E28" s="1" t="s">
        <v>28</v>
      </c>
      <c r="F28" s="1" t="s">
        <v>26</v>
      </c>
    </row>
    <row r="29" spans="1:9" x14ac:dyDescent="0.25">
      <c r="A29" s="1" t="s">
        <v>16</v>
      </c>
      <c r="B29" s="14">
        <v>4.1000000000000002E-2</v>
      </c>
      <c r="C29" s="14">
        <v>0.153</v>
      </c>
      <c r="D29" s="14">
        <f t="shared" si="4"/>
        <v>-0.11199999999999999</v>
      </c>
      <c r="E29" s="1" t="s">
        <v>28</v>
      </c>
      <c r="F29" s="1" t="s">
        <v>26</v>
      </c>
    </row>
    <row r="31" spans="1:9" x14ac:dyDescent="0.25">
      <c r="A31" s="5" t="s">
        <v>29</v>
      </c>
      <c r="I31" s="4">
        <f>AVERAGE(I3:I28)</f>
        <v>-91.379600000000025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{721784E6-9D62-4EE9-85B5-EA2C180A44E7}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1784E6-9D62-4EE9-85B5-EA2C180A4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I31" sqref="I31"/>
    </sheetView>
  </sheetViews>
  <sheetFormatPr defaultColWidth="11.42578125" defaultRowHeight="15" x14ac:dyDescent="0.25"/>
  <cols>
    <col min="1" max="1" width="34.85546875" customWidth="1"/>
    <col min="2" max="3" width="11.42578125" style="17"/>
    <col min="4" max="4" width="19.28515625" style="17" customWidth="1"/>
  </cols>
  <sheetData>
    <row r="1" spans="1:9" x14ac:dyDescent="0.25">
      <c r="A1" s="2" t="s">
        <v>36</v>
      </c>
      <c r="B1" s="14"/>
      <c r="C1" s="14"/>
      <c r="D1" s="14"/>
      <c r="F1" s="1"/>
      <c r="G1" s="4"/>
      <c r="H1" s="4"/>
      <c r="I1" s="1"/>
    </row>
    <row r="2" spans="1:9" x14ac:dyDescent="0.25">
      <c r="A2" s="1"/>
      <c r="B2" s="14" t="s">
        <v>30</v>
      </c>
      <c r="C2" s="14" t="s">
        <v>33</v>
      </c>
      <c r="D2" s="14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5">
      <c r="A3" s="2" t="s">
        <v>21</v>
      </c>
      <c r="B3" s="14"/>
      <c r="C3" s="14"/>
      <c r="D3" s="14"/>
      <c r="E3" s="1"/>
      <c r="F3" s="1"/>
      <c r="G3" s="4">
        <v>3536.585</v>
      </c>
      <c r="H3" s="4">
        <v>2582.5300000000002</v>
      </c>
      <c r="I3" s="4">
        <f>G3-H3</f>
        <v>954.05499999999984</v>
      </c>
    </row>
    <row r="4" spans="1:9" x14ac:dyDescent="0.25">
      <c r="A4" s="3" t="s">
        <v>0</v>
      </c>
      <c r="B4" s="14">
        <v>7.37</v>
      </c>
      <c r="C4" s="14">
        <v>7.1059999999999999</v>
      </c>
      <c r="D4" s="14">
        <f>ABS(B4)-ABS(C4)</f>
        <v>0.26400000000000023</v>
      </c>
      <c r="E4" s="1" t="s">
        <v>28</v>
      </c>
      <c r="F4" s="1" t="s">
        <v>26</v>
      </c>
      <c r="G4" s="4"/>
      <c r="H4" s="4"/>
      <c r="I4" s="1"/>
    </row>
    <row r="5" spans="1:9" x14ac:dyDescent="0.25">
      <c r="A5" s="1" t="s">
        <v>1</v>
      </c>
      <c r="B5" s="14">
        <v>-0.16300000000000001</v>
      </c>
      <c r="C5" s="14">
        <v>-0.20300000000000001</v>
      </c>
      <c r="D5" s="14">
        <f t="shared" ref="D5:D9" si="0">ABS(B5)-ABS(C5)</f>
        <v>-4.0000000000000008E-2</v>
      </c>
      <c r="E5" s="1" t="s">
        <v>28</v>
      </c>
      <c r="F5" s="1" t="s">
        <v>26</v>
      </c>
      <c r="G5" s="4"/>
      <c r="H5" s="4"/>
      <c r="I5" s="1"/>
    </row>
    <row r="6" spans="1:9" x14ac:dyDescent="0.25">
      <c r="A6" s="1" t="s">
        <v>2</v>
      </c>
      <c r="B6" s="14">
        <v>0.104</v>
      </c>
      <c r="C6" s="14">
        <v>0.111</v>
      </c>
      <c r="D6" s="14">
        <f t="shared" si="0"/>
        <v>-7.0000000000000062E-3</v>
      </c>
      <c r="E6" s="9" t="s">
        <v>28</v>
      </c>
      <c r="F6" s="9" t="s">
        <v>26</v>
      </c>
      <c r="G6" s="4"/>
      <c r="H6" s="4"/>
      <c r="I6" s="1"/>
    </row>
    <row r="7" spans="1:9" x14ac:dyDescent="0.25">
      <c r="A7" s="1" t="s">
        <v>3</v>
      </c>
      <c r="B7" s="14">
        <v>3.5999999999999997E-2</v>
      </c>
      <c r="C7" s="14">
        <v>5.0999999999999997E-2</v>
      </c>
      <c r="D7" s="14">
        <f t="shared" si="0"/>
        <v>-1.4999999999999999E-2</v>
      </c>
      <c r="E7" s="1" t="s">
        <v>28</v>
      </c>
      <c r="F7" s="1" t="s">
        <v>26</v>
      </c>
      <c r="G7" s="4"/>
      <c r="H7" s="4"/>
      <c r="I7" s="1"/>
    </row>
    <row r="8" spans="1:9" x14ac:dyDescent="0.25">
      <c r="A8" s="1" t="s">
        <v>4</v>
      </c>
      <c r="B8" s="14">
        <v>3.9E-2</v>
      </c>
      <c r="C8" s="14">
        <v>0.08</v>
      </c>
      <c r="D8" s="14">
        <f t="shared" si="0"/>
        <v>-4.1000000000000002E-2</v>
      </c>
      <c r="E8" s="1" t="s">
        <v>28</v>
      </c>
      <c r="F8" s="1" t="s">
        <v>26</v>
      </c>
      <c r="G8" s="4"/>
      <c r="H8" s="4"/>
      <c r="I8" s="1"/>
    </row>
    <row r="9" spans="1:9" x14ac:dyDescent="0.25">
      <c r="A9" s="1" t="s">
        <v>5</v>
      </c>
      <c r="B9" s="14">
        <v>0.01</v>
      </c>
      <c r="C9" s="14">
        <v>7.6999999999999999E-2</v>
      </c>
      <c r="D9" s="14">
        <f t="shared" si="0"/>
        <v>-6.7000000000000004E-2</v>
      </c>
      <c r="E9" s="7">
        <v>0.31</v>
      </c>
      <c r="F9" s="7" t="s">
        <v>26</v>
      </c>
      <c r="G9" s="4"/>
      <c r="H9" s="4"/>
      <c r="I9" s="1"/>
    </row>
    <row r="10" spans="1:9" x14ac:dyDescent="0.25">
      <c r="A10" s="2" t="s">
        <v>22</v>
      </c>
      <c r="B10" s="14"/>
      <c r="C10" s="14"/>
      <c r="D10" s="14"/>
      <c r="E10" s="1"/>
      <c r="F10" s="1"/>
      <c r="G10" s="4">
        <v>3551.125</v>
      </c>
      <c r="H10" s="4">
        <v>2586.5500000000002</v>
      </c>
      <c r="I10" s="4">
        <f>G10-H10</f>
        <v>964.57499999999982</v>
      </c>
    </row>
    <row r="11" spans="1:9" x14ac:dyDescent="0.25">
      <c r="A11" s="1" t="s">
        <v>0</v>
      </c>
      <c r="B11" s="14">
        <v>7.36</v>
      </c>
      <c r="C11" s="14">
        <v>7.1859999999999999</v>
      </c>
      <c r="D11" s="14">
        <f t="shared" ref="D11:D14" si="1">ABS(B11)-ABS(C11)</f>
        <v>0.17400000000000038</v>
      </c>
      <c r="E11" s="1" t="s">
        <v>28</v>
      </c>
      <c r="F11" s="1" t="s">
        <v>26</v>
      </c>
      <c r="G11" s="4"/>
      <c r="H11" s="4"/>
      <c r="I11" s="1"/>
    </row>
    <row r="12" spans="1:9" x14ac:dyDescent="0.25">
      <c r="A12" s="1" t="s">
        <v>17</v>
      </c>
      <c r="B12" s="14">
        <v>-0.19</v>
      </c>
      <c r="C12" s="14">
        <v>-0.23699999999999999</v>
      </c>
      <c r="D12" s="14">
        <f t="shared" si="1"/>
        <v>-4.6999999999999986E-2</v>
      </c>
      <c r="E12" s="1" t="s">
        <v>28</v>
      </c>
      <c r="F12" s="1" t="s">
        <v>26</v>
      </c>
      <c r="G12" s="4"/>
      <c r="H12" s="4"/>
      <c r="I12" s="1"/>
    </row>
    <row r="13" spans="1:9" x14ac:dyDescent="0.25">
      <c r="A13" s="1" t="s">
        <v>7</v>
      </c>
      <c r="B13" s="14">
        <v>5.0000000000000001E-3</v>
      </c>
      <c r="C13" s="14">
        <v>0.11899999999999999</v>
      </c>
      <c r="D13" s="14">
        <f t="shared" si="1"/>
        <v>-0.11399999999999999</v>
      </c>
      <c r="E13" s="7">
        <v>0.85699999999999998</v>
      </c>
      <c r="F13" s="7" t="s">
        <v>26</v>
      </c>
      <c r="G13" s="4"/>
      <c r="H13" s="4"/>
      <c r="I13" s="1"/>
    </row>
    <row r="14" spans="1:9" x14ac:dyDescent="0.25">
      <c r="A14" s="1" t="s">
        <v>6</v>
      </c>
      <c r="B14" s="14">
        <v>0.105</v>
      </c>
      <c r="C14" s="14">
        <v>0.11799999999999999</v>
      </c>
      <c r="D14" s="14">
        <f t="shared" si="1"/>
        <v>-1.2999999999999998E-2</v>
      </c>
      <c r="E14" s="1" t="s">
        <v>26</v>
      </c>
      <c r="F14" s="1" t="s">
        <v>26</v>
      </c>
      <c r="G14" s="4"/>
      <c r="H14" s="4"/>
      <c r="I14" s="1"/>
    </row>
    <row r="15" spans="1:9" x14ac:dyDescent="0.25">
      <c r="A15" s="2" t="s">
        <v>23</v>
      </c>
      <c r="B15" s="14"/>
      <c r="C15" s="14"/>
      <c r="D15" s="14"/>
      <c r="F15" s="1"/>
      <c r="G15" s="4">
        <v>3661.1990000000001</v>
      </c>
      <c r="H15" s="4">
        <v>2801.46</v>
      </c>
      <c r="I15" s="4">
        <f>G15-H15</f>
        <v>859.73900000000003</v>
      </c>
    </row>
    <row r="16" spans="1:9" x14ac:dyDescent="0.25">
      <c r="A16" s="1" t="s">
        <v>0</v>
      </c>
      <c r="B16" s="14">
        <v>7.3819999999999997</v>
      </c>
      <c r="C16" s="14">
        <v>7.1829999999999998</v>
      </c>
      <c r="D16" s="14">
        <f t="shared" ref="D16:D18" si="2">ABS(B16)-ABS(C16)</f>
        <v>0.19899999999999984</v>
      </c>
      <c r="E16" s="1" t="s">
        <v>28</v>
      </c>
      <c r="F16" s="1" t="s">
        <v>26</v>
      </c>
      <c r="G16" s="4"/>
      <c r="H16" s="4"/>
      <c r="I16" s="1"/>
    </row>
    <row r="17" spans="1:9" x14ac:dyDescent="0.25">
      <c r="A17" s="1" t="s">
        <v>8</v>
      </c>
      <c r="B17" s="14">
        <v>0.109</v>
      </c>
      <c r="C17" s="14">
        <v>0.14799999999999999</v>
      </c>
      <c r="D17" s="14">
        <f t="shared" si="2"/>
        <v>-3.8999999999999993E-2</v>
      </c>
      <c r="E17" s="1" t="s">
        <v>28</v>
      </c>
      <c r="F17" s="1" t="s">
        <v>26</v>
      </c>
      <c r="G17" s="4"/>
      <c r="H17" s="4"/>
      <c r="I17" s="1"/>
    </row>
    <row r="18" spans="1:9" x14ac:dyDescent="0.25">
      <c r="A18" s="1" t="s">
        <v>9</v>
      </c>
      <c r="B18" s="14">
        <v>-0.19400000000000001</v>
      </c>
      <c r="C18" s="14">
        <v>-0.26700000000000002</v>
      </c>
      <c r="D18" s="14">
        <f t="shared" si="2"/>
        <v>-7.3000000000000009E-2</v>
      </c>
      <c r="E18" s="1" t="s">
        <v>28</v>
      </c>
      <c r="F18" s="1" t="s">
        <v>26</v>
      </c>
      <c r="G18" s="4"/>
      <c r="H18" s="4"/>
      <c r="I18" s="1"/>
    </row>
    <row r="19" spans="1:9" x14ac:dyDescent="0.25">
      <c r="A19" s="2" t="s">
        <v>24</v>
      </c>
      <c r="B19" s="14"/>
      <c r="C19" s="14"/>
      <c r="D19" s="14"/>
      <c r="F19" s="1"/>
      <c r="G19" s="4">
        <v>3570.62</v>
      </c>
      <c r="H19" s="4">
        <v>2978.7370000000001</v>
      </c>
      <c r="I19" s="4">
        <f>G19-H19</f>
        <v>591.88299999999981</v>
      </c>
    </row>
    <row r="20" spans="1:9" x14ac:dyDescent="0.25">
      <c r="A20" s="1" t="s">
        <v>0</v>
      </c>
      <c r="B20" s="14">
        <v>7.4219999999999997</v>
      </c>
      <c r="C20" s="14">
        <v>7.242</v>
      </c>
      <c r="D20" s="14">
        <f t="shared" ref="D20:D25" si="3">ABS(B20)-ABS(C20)</f>
        <v>0.17999999999999972</v>
      </c>
      <c r="E20" s="1" t="s">
        <v>28</v>
      </c>
      <c r="F20" s="1" t="s">
        <v>26</v>
      </c>
      <c r="G20" s="4"/>
      <c r="H20" s="4"/>
      <c r="I20" s="1"/>
    </row>
    <row r="21" spans="1:9" x14ac:dyDescent="0.25">
      <c r="A21" s="1" t="s">
        <v>10</v>
      </c>
      <c r="B21" s="14">
        <v>2.8000000000000001E-2</v>
      </c>
      <c r="C21" s="14">
        <v>4.7E-2</v>
      </c>
      <c r="D21" s="14">
        <f t="shared" si="3"/>
        <v>-1.9E-2</v>
      </c>
      <c r="E21" s="1" t="s">
        <v>26</v>
      </c>
      <c r="F21" s="1" t="s">
        <v>26</v>
      </c>
      <c r="G21" s="4"/>
      <c r="H21" s="4"/>
      <c r="I21" s="1"/>
    </row>
    <row r="22" spans="1:9" x14ac:dyDescent="0.25">
      <c r="A22" s="1" t="s">
        <v>11</v>
      </c>
      <c r="B22" s="14">
        <v>4.8000000000000001E-2</v>
      </c>
      <c r="C22" s="14">
        <v>3.7999999999999999E-2</v>
      </c>
      <c r="D22" s="14">
        <f t="shared" si="3"/>
        <v>1.0000000000000002E-2</v>
      </c>
      <c r="E22" s="8" t="s">
        <v>26</v>
      </c>
      <c r="F22" s="8"/>
      <c r="G22" s="4"/>
      <c r="H22" s="4"/>
      <c r="I22" s="1"/>
    </row>
    <row r="23" spans="1:9" x14ac:dyDescent="0.25">
      <c r="A23" s="1" t="s">
        <v>12</v>
      </c>
      <c r="B23" s="14">
        <v>-1.4E-2</v>
      </c>
      <c r="C23" s="14">
        <v>-2.5999999999999999E-2</v>
      </c>
      <c r="D23" s="14">
        <f t="shared" si="3"/>
        <v>-1.1999999999999999E-2</v>
      </c>
      <c r="E23" s="9">
        <v>0.48799999999999999</v>
      </c>
      <c r="F23" s="9"/>
      <c r="G23" s="4"/>
      <c r="H23" s="4"/>
      <c r="I23" s="1"/>
    </row>
    <row r="24" spans="1:9" x14ac:dyDescent="0.25">
      <c r="A24" s="1" t="s">
        <v>13</v>
      </c>
      <c r="B24" s="14">
        <v>-7.2999999999999995E-2</v>
      </c>
      <c r="C24" s="14">
        <v>-8.8999999999999996E-2</v>
      </c>
      <c r="D24" s="14">
        <f t="shared" si="3"/>
        <v>-1.6E-2</v>
      </c>
      <c r="E24" s="1" t="s">
        <v>28</v>
      </c>
      <c r="F24" s="1" t="s">
        <v>26</v>
      </c>
      <c r="G24" s="4"/>
      <c r="H24" s="4"/>
      <c r="I24" s="1"/>
    </row>
    <row r="25" spans="1:9" x14ac:dyDescent="0.25">
      <c r="A25" s="1" t="s">
        <v>14</v>
      </c>
      <c r="B25" s="14">
        <v>-7.9000000000000001E-2</v>
      </c>
      <c r="C25" s="14">
        <v>-0.108</v>
      </c>
      <c r="D25" s="14">
        <f t="shared" si="3"/>
        <v>-2.8999999999999998E-2</v>
      </c>
      <c r="E25" s="1" t="s">
        <v>28</v>
      </c>
      <c r="F25" s="1" t="s">
        <v>26</v>
      </c>
      <c r="G25" s="4"/>
      <c r="H25" s="4"/>
      <c r="I25" s="1"/>
    </row>
    <row r="26" spans="1:9" x14ac:dyDescent="0.25">
      <c r="A26" s="2" t="s">
        <v>25</v>
      </c>
      <c r="B26" s="14"/>
      <c r="C26" s="14"/>
      <c r="D26" s="14"/>
      <c r="F26" s="1"/>
      <c r="G26" s="4">
        <v>3534.64</v>
      </c>
      <c r="H26" s="4">
        <v>2892.35</v>
      </c>
      <c r="I26" s="4">
        <f>G26-H26</f>
        <v>642.29</v>
      </c>
    </row>
    <row r="27" spans="1:9" x14ac:dyDescent="0.25">
      <c r="A27" s="1" t="s">
        <v>0</v>
      </c>
      <c r="B27" s="14">
        <v>7.4210000000000003</v>
      </c>
      <c r="C27" s="14">
        <v>7.2229999999999999</v>
      </c>
      <c r="D27" s="14">
        <f t="shared" ref="D27:D29" si="4">ABS(B27)-ABS(C27)</f>
        <v>0.1980000000000004</v>
      </c>
      <c r="E27" s="1" t="s">
        <v>28</v>
      </c>
      <c r="F27" s="1" t="s">
        <v>26</v>
      </c>
      <c r="G27" s="4"/>
      <c r="H27" s="4"/>
      <c r="I27" s="1"/>
    </row>
    <row r="28" spans="1:9" x14ac:dyDescent="0.25">
      <c r="A28" s="1" t="s">
        <v>15</v>
      </c>
      <c r="B28" s="14">
        <v>-0.222</v>
      </c>
      <c r="C28" s="14">
        <v>-0.29799999999999999</v>
      </c>
      <c r="D28" s="14">
        <f t="shared" si="4"/>
        <v>-7.5999999999999984E-2</v>
      </c>
      <c r="E28" s="1" t="s">
        <v>28</v>
      </c>
      <c r="F28" s="1" t="s">
        <v>26</v>
      </c>
      <c r="G28" s="4"/>
      <c r="H28" s="4"/>
      <c r="I28" s="1"/>
    </row>
    <row r="29" spans="1:9" x14ac:dyDescent="0.25">
      <c r="A29" s="1" t="s">
        <v>16</v>
      </c>
      <c r="B29" s="14">
        <v>0.121</v>
      </c>
      <c r="C29" s="14">
        <v>0.153</v>
      </c>
      <c r="D29" s="14">
        <f t="shared" si="4"/>
        <v>-3.2000000000000001E-2</v>
      </c>
      <c r="E29" s="1" t="s">
        <v>28</v>
      </c>
      <c r="F29" s="1" t="s">
        <v>26</v>
      </c>
      <c r="G29" s="4"/>
      <c r="H29" s="4"/>
      <c r="I29" s="1"/>
    </row>
    <row r="30" spans="1:9" x14ac:dyDescent="0.25">
      <c r="A30" s="1"/>
      <c r="B30" s="14"/>
      <c r="C30" s="14"/>
      <c r="D30" s="14"/>
      <c r="F30" s="1"/>
      <c r="G30" s="4"/>
      <c r="H30" s="4"/>
      <c r="I30" s="1"/>
    </row>
    <row r="31" spans="1:9" x14ac:dyDescent="0.25">
      <c r="A31" s="5" t="s">
        <v>29</v>
      </c>
      <c r="B31" s="14"/>
      <c r="C31" s="14"/>
      <c r="D31" s="14"/>
      <c r="F31" s="1"/>
      <c r="G31" s="4"/>
      <c r="H31" s="4"/>
      <c r="I31" s="4">
        <f>AVERAGE(I3:I28)</f>
        <v>802.50839999999994</v>
      </c>
    </row>
  </sheetData>
  <conditionalFormatting sqref="D1:D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{5B23843F-3191-144B-9978-0CA7C943994D}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23843F-3191-144B-9978-0CA7C9439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Normal="100" workbookViewId="0">
      <selection activeCell="A26" sqref="A26"/>
    </sheetView>
  </sheetViews>
  <sheetFormatPr defaultRowHeight="15" x14ac:dyDescent="0.25"/>
  <cols>
    <col min="1" max="1" width="29.7109375" bestFit="1" customWidth="1"/>
    <col min="2" max="2" width="18.7109375" bestFit="1" customWidth="1"/>
    <col min="3" max="4" width="17.5703125" customWidth="1"/>
    <col min="5" max="7" width="18" customWidth="1"/>
    <col min="8" max="9" width="21.5703125" customWidth="1"/>
    <col min="10" max="11" width="18" customWidth="1"/>
    <col min="12" max="12" width="14.42578125" style="14" customWidth="1"/>
    <col min="14" max="14" width="9.140625" style="22"/>
  </cols>
  <sheetData>
    <row r="1" spans="1:14" s="10" customFormat="1" ht="30" x14ac:dyDescent="0.25">
      <c r="B1" s="11" t="s">
        <v>39</v>
      </c>
      <c r="C1" s="12" t="s">
        <v>40</v>
      </c>
      <c r="D1" s="15" t="s">
        <v>43</v>
      </c>
      <c r="E1" s="11" t="s">
        <v>41</v>
      </c>
      <c r="F1" s="15" t="s">
        <v>43</v>
      </c>
      <c r="G1" s="15" t="s">
        <v>44</v>
      </c>
      <c r="H1" s="12" t="s">
        <v>42</v>
      </c>
      <c r="I1" s="15" t="s">
        <v>43</v>
      </c>
      <c r="J1" s="15" t="s">
        <v>44</v>
      </c>
      <c r="K1" s="15" t="s">
        <v>50</v>
      </c>
      <c r="L1" s="13" t="s">
        <v>38</v>
      </c>
      <c r="N1" s="22" t="str">
        <f>CONCATENATE("|",A1,"|",B1,"|",C1,"|",E1,"|",H1,"|",L1,"|")</f>
        <v>||Original Publication|Reproduce with Author's Data in R|Reanalyze with Local RR in R|Reanalyze with Cluster RR in R|Variance|</v>
      </c>
    </row>
    <row r="2" spans="1:14" x14ac:dyDescent="0.25">
      <c r="A2" s="2" t="s">
        <v>51</v>
      </c>
      <c r="B2" s="6"/>
      <c r="E2" s="6"/>
      <c r="F2" s="6"/>
      <c r="G2" s="6"/>
      <c r="J2" s="6"/>
      <c r="K2" s="6"/>
      <c r="N2" s="22" t="str">
        <f t="shared" ref="N2:N28" si="0">CONCATENATE("|",A2,"|",B2,"|",C2,"|",E2,"|",H2,"|",L2,"|")</f>
        <v>|H2.1 Race Model||||||</v>
      </c>
    </row>
    <row r="3" spans="1:14" x14ac:dyDescent="0.25">
      <c r="A3" s="3" t="s">
        <v>0</v>
      </c>
      <c r="B3" s="14">
        <v>7.1059999999999999</v>
      </c>
      <c r="C3" s="14">
        <v>6.7809999999999997</v>
      </c>
      <c r="D3" s="14"/>
      <c r="E3" s="14">
        <v>7.7229999999999999</v>
      </c>
      <c r="F3" s="14"/>
      <c r="G3" s="14"/>
      <c r="H3" s="14">
        <v>7.37</v>
      </c>
      <c r="I3" s="14"/>
      <c r="J3" s="14"/>
      <c r="K3" s="14"/>
      <c r="L3" s="14">
        <f>_xlfn.VAR.P(B3,C3,E3,H3)</f>
        <v>0.11968150000000005</v>
      </c>
      <c r="N3" s="22" t="str">
        <f t="shared" si="0"/>
        <v>|(Intercept)|7.106|6.781|7.723|7.37|0.1196815|</v>
      </c>
    </row>
    <row r="4" spans="1:14" x14ac:dyDescent="0.25">
      <c r="A4" s="1" t="s">
        <v>1</v>
      </c>
      <c r="B4" s="14">
        <v>-0.20300000000000001</v>
      </c>
      <c r="C4" s="14">
        <v>-0.20300000000000001</v>
      </c>
      <c r="D4" s="14">
        <f>ABS(C4-B4)</f>
        <v>0</v>
      </c>
      <c r="E4" s="14">
        <v>-0.129</v>
      </c>
      <c r="F4" s="14">
        <f>ABS(E4-$B4)</f>
        <v>7.400000000000001E-2</v>
      </c>
      <c r="G4" s="14">
        <f>ABS(E4-$C4)</f>
        <v>7.400000000000001E-2</v>
      </c>
      <c r="H4" s="14">
        <v>-0.16300000000000001</v>
      </c>
      <c r="I4" s="14">
        <f>ABS(H4-$B4)</f>
        <v>4.0000000000000008E-2</v>
      </c>
      <c r="J4" s="14">
        <f>ABS(H4-$C4)</f>
        <v>4.0000000000000008E-2</v>
      </c>
      <c r="K4" s="14">
        <f>ABS(H4-E4)</f>
        <v>3.4000000000000002E-2</v>
      </c>
      <c r="L4" s="14">
        <f t="shared" ref="L4:L8" si="1">_xlfn.VAR.P(B4,C4,E4,H4)</f>
        <v>9.5674999999999927E-4</v>
      </c>
      <c r="N4" s="22" t="str">
        <f t="shared" si="0"/>
        <v>|white_pct|-0.203|-0.203|-0.129|-0.163|0.000956749999999999|</v>
      </c>
    </row>
    <row r="5" spans="1:14" x14ac:dyDescent="0.25">
      <c r="A5" s="1" t="s">
        <v>2</v>
      </c>
      <c r="B5" s="14">
        <v>0.111</v>
      </c>
      <c r="C5" s="14">
        <v>0.33900000000000002</v>
      </c>
      <c r="D5" s="14">
        <f t="shared" ref="D5:D8" si="2">ABS(C5-B5)</f>
        <v>0.22800000000000004</v>
      </c>
      <c r="E5" s="14">
        <v>1.9E-2</v>
      </c>
      <c r="F5" s="14">
        <f t="shared" ref="F5:I8" si="3">ABS(E5-$B5)</f>
        <v>9.1999999999999998E-2</v>
      </c>
      <c r="G5" s="14">
        <f t="shared" ref="G5:G8" si="4">ABS(E5-$C5)</f>
        <v>0.32</v>
      </c>
      <c r="H5" s="14">
        <v>0.104</v>
      </c>
      <c r="I5" s="14">
        <f t="shared" si="3"/>
        <v>7.0000000000000062E-3</v>
      </c>
      <c r="J5" s="14">
        <f t="shared" ref="J5:J8" si="5">ABS(H5-$C5)</f>
        <v>0.23500000000000004</v>
      </c>
      <c r="K5" s="14">
        <f t="shared" ref="K5:K8" si="6">ABS(H5-E5)</f>
        <v>8.4999999999999992E-2</v>
      </c>
      <c r="L5" s="14">
        <f t="shared" si="1"/>
        <v>1.4084187499999998E-2</v>
      </c>
      <c r="N5" s="22" t="str">
        <f t="shared" si="0"/>
        <v>|black_pct|0.111|0.339|0.019|0.104|0.0140841875|</v>
      </c>
    </row>
    <row r="6" spans="1:14" x14ac:dyDescent="0.25">
      <c r="A6" s="1" t="s">
        <v>3</v>
      </c>
      <c r="B6" s="14">
        <v>5.0999999999999997E-2</v>
      </c>
      <c r="C6" s="14">
        <v>0.02</v>
      </c>
      <c r="D6" s="14">
        <f t="shared" si="2"/>
        <v>3.0999999999999996E-2</v>
      </c>
      <c r="E6" s="14">
        <v>1.7999999999999999E-2</v>
      </c>
      <c r="F6" s="14">
        <f t="shared" si="3"/>
        <v>3.3000000000000002E-2</v>
      </c>
      <c r="G6" s="14">
        <f t="shared" si="4"/>
        <v>2.0000000000000018E-3</v>
      </c>
      <c r="H6" s="14">
        <v>3.5999999999999997E-2</v>
      </c>
      <c r="I6" s="14">
        <f t="shared" si="3"/>
        <v>1.4999999999999999E-2</v>
      </c>
      <c r="J6" s="14">
        <f t="shared" si="5"/>
        <v>1.5999999999999997E-2</v>
      </c>
      <c r="K6" s="14">
        <f t="shared" si="6"/>
        <v>1.7999999999999999E-2</v>
      </c>
      <c r="L6" s="14">
        <f t="shared" si="1"/>
        <v>1.7868750000000003E-4</v>
      </c>
      <c r="N6" s="22" t="str">
        <f t="shared" si="0"/>
        <v>|native_pct|0.051|0.02|0.018|0.036|0.0001786875|</v>
      </c>
    </row>
    <row r="7" spans="1:14" x14ac:dyDescent="0.25">
      <c r="A7" s="1" t="s">
        <v>4</v>
      </c>
      <c r="B7" s="14">
        <v>0.08</v>
      </c>
      <c r="C7" s="14">
        <v>5.8000000000000003E-2</v>
      </c>
      <c r="D7" s="14">
        <f t="shared" si="2"/>
        <v>2.1999999999999999E-2</v>
      </c>
      <c r="E7" s="14">
        <v>2.1999999999999999E-2</v>
      </c>
      <c r="F7" s="14">
        <f t="shared" si="3"/>
        <v>5.8000000000000003E-2</v>
      </c>
      <c r="G7" s="14">
        <f t="shared" si="4"/>
        <v>3.6000000000000004E-2</v>
      </c>
      <c r="H7" s="14">
        <v>3.9E-2</v>
      </c>
      <c r="I7" s="14">
        <f t="shared" si="3"/>
        <v>4.1000000000000002E-2</v>
      </c>
      <c r="J7" s="14">
        <f t="shared" si="5"/>
        <v>1.9000000000000003E-2</v>
      </c>
      <c r="K7" s="14">
        <f t="shared" si="6"/>
        <v>1.7000000000000001E-2</v>
      </c>
      <c r="L7" s="14">
        <f t="shared" si="1"/>
        <v>4.6718749999999972E-4</v>
      </c>
      <c r="N7" s="22" t="str">
        <f t="shared" si="0"/>
        <v>|asian_pct|0.08|0.058|0.022|0.039|0.0004671875|</v>
      </c>
    </row>
    <row r="8" spans="1:14" x14ac:dyDescent="0.25">
      <c r="A8" s="1" t="s">
        <v>5</v>
      </c>
      <c r="B8" s="14">
        <v>7.6999999999999999E-2</v>
      </c>
      <c r="C8" s="14">
        <v>0.108</v>
      </c>
      <c r="D8" s="14">
        <f t="shared" si="2"/>
        <v>3.1E-2</v>
      </c>
      <c r="E8" s="14">
        <v>2.1999999999999999E-2</v>
      </c>
      <c r="F8" s="14">
        <f t="shared" si="3"/>
        <v>5.5E-2</v>
      </c>
      <c r="G8" s="14">
        <f t="shared" si="4"/>
        <v>8.5999999999999993E-2</v>
      </c>
      <c r="H8" s="14">
        <v>0.01</v>
      </c>
      <c r="I8" s="14">
        <f t="shared" si="3"/>
        <v>6.7000000000000004E-2</v>
      </c>
      <c r="J8" s="14">
        <f t="shared" si="5"/>
        <v>9.8000000000000004E-2</v>
      </c>
      <c r="K8" s="14">
        <f t="shared" si="6"/>
        <v>1.1999999999999999E-2</v>
      </c>
      <c r="L8" s="14">
        <f t="shared" si="1"/>
        <v>1.6011874999999989E-3</v>
      </c>
      <c r="N8" s="22" t="str">
        <f t="shared" si="0"/>
        <v>|other_pct|0.077|0.108|0.022|0.01|0.0016011875|</v>
      </c>
    </row>
    <row r="9" spans="1:14" x14ac:dyDescent="0.25">
      <c r="A9" s="2" t="s">
        <v>52</v>
      </c>
      <c r="B9" s="14"/>
      <c r="C9" s="14"/>
      <c r="D9" s="14"/>
      <c r="E9" s="14"/>
      <c r="F9" s="14"/>
      <c r="G9" s="14"/>
      <c r="H9" s="14"/>
      <c r="I9" s="14"/>
      <c r="J9" s="14"/>
      <c r="K9" s="14"/>
      <c r="N9" s="22" t="str">
        <f t="shared" si="0"/>
        <v>|H2.2 Ethnicity Model||||||</v>
      </c>
    </row>
    <row r="10" spans="1:14" x14ac:dyDescent="0.25">
      <c r="A10" s="1" t="s">
        <v>0</v>
      </c>
      <c r="B10" s="14">
        <v>7.1859999999999999</v>
      </c>
      <c r="C10" s="14">
        <v>6.7720000000000002</v>
      </c>
      <c r="D10" s="14"/>
      <c r="E10" s="14">
        <v>7.7160000000000002</v>
      </c>
      <c r="F10" s="14"/>
      <c r="G10" s="14"/>
      <c r="H10" s="14">
        <v>7.36</v>
      </c>
      <c r="I10" s="14"/>
      <c r="J10" s="14"/>
      <c r="K10" s="14"/>
      <c r="L10" s="14">
        <f t="shared" ref="L10:L13" si="7">_xlfn.VAR.P(B10,C10,E10,H10)</f>
        <v>0.11538675</v>
      </c>
      <c r="N10" s="22" t="str">
        <f t="shared" si="0"/>
        <v>|(Intercept)|7.186|6.772|7.716|7.36|0.11538675|</v>
      </c>
    </row>
    <row r="11" spans="1:14" x14ac:dyDescent="0.25">
      <c r="A11" s="1" t="s">
        <v>17</v>
      </c>
      <c r="B11" s="14">
        <v>-0.23699999999999999</v>
      </c>
      <c r="C11" s="14">
        <v>-0.22800000000000001</v>
      </c>
      <c r="D11" s="14">
        <f t="shared" ref="D11:D13" si="8">ABS(C11-B11)</f>
        <v>8.9999999999999802E-3</v>
      </c>
      <c r="E11" s="14">
        <v>-0.15</v>
      </c>
      <c r="F11" s="14">
        <f t="shared" ref="F11:I13" si="9">ABS(E11-$B11)</f>
        <v>8.6999999999999994E-2</v>
      </c>
      <c r="G11" s="14">
        <f t="shared" ref="G11:G13" si="10">ABS(E11-$C11)</f>
        <v>7.8000000000000014E-2</v>
      </c>
      <c r="H11" s="14">
        <v>-0.19</v>
      </c>
      <c r="I11" s="14">
        <f t="shared" si="9"/>
        <v>4.6999999999999986E-2</v>
      </c>
      <c r="J11" s="14">
        <f t="shared" ref="J11:J13" si="11">ABS(H11-$C11)</f>
        <v>3.8000000000000006E-2</v>
      </c>
      <c r="K11" s="14">
        <f t="shared" ref="K11:K13" si="12">ABS(H11-E11)</f>
        <v>4.0000000000000008E-2</v>
      </c>
      <c r="L11" s="14">
        <f t="shared" si="7"/>
        <v>1.1866875000000054E-3</v>
      </c>
      <c r="N11" s="22" t="str">
        <f t="shared" si="0"/>
        <v>|non_hisp_white_pct|-0.237|-0.228|-0.15|-0.19|0.00118668750000001|</v>
      </c>
    </row>
    <row r="12" spans="1:14" x14ac:dyDescent="0.25">
      <c r="A12" s="1" t="s">
        <v>7</v>
      </c>
      <c r="B12" s="14">
        <v>0.11899999999999999</v>
      </c>
      <c r="C12" s="14">
        <v>0.13200000000000001</v>
      </c>
      <c r="D12" s="14">
        <f t="shared" si="8"/>
        <v>1.3000000000000012E-2</v>
      </c>
      <c r="E12" s="14">
        <v>6.0000000000000001E-3</v>
      </c>
      <c r="F12" s="14">
        <f t="shared" si="9"/>
        <v>0.11299999999999999</v>
      </c>
      <c r="G12" s="14">
        <f t="shared" si="10"/>
        <v>0.126</v>
      </c>
      <c r="H12" s="14">
        <v>5.0000000000000001E-3</v>
      </c>
      <c r="I12" s="14">
        <f t="shared" si="9"/>
        <v>0.11399999999999999</v>
      </c>
      <c r="J12" s="14">
        <f t="shared" si="11"/>
        <v>0.127</v>
      </c>
      <c r="K12" s="14">
        <f t="shared" si="12"/>
        <v>1E-3</v>
      </c>
      <c r="L12" s="14">
        <f t="shared" si="7"/>
        <v>3.6212499999999995E-3</v>
      </c>
      <c r="N12" s="22" t="str">
        <f t="shared" si="0"/>
        <v>|hisp_pct|0.119|0.132|0.006|0.005|0.00362125|</v>
      </c>
    </row>
    <row r="13" spans="1:14" x14ac:dyDescent="0.25">
      <c r="A13" s="1" t="s">
        <v>6</v>
      </c>
      <c r="B13" s="14">
        <v>0.11799999999999999</v>
      </c>
      <c r="C13" s="14">
        <v>0.33500000000000002</v>
      </c>
      <c r="D13" s="14">
        <f t="shared" si="8"/>
        <v>0.21700000000000003</v>
      </c>
      <c r="E13" s="14">
        <v>2.3E-2</v>
      </c>
      <c r="F13" s="14">
        <f t="shared" si="9"/>
        <v>9.5000000000000001E-2</v>
      </c>
      <c r="G13" s="14">
        <f t="shared" si="10"/>
        <v>0.312</v>
      </c>
      <c r="H13" s="14">
        <v>0.105</v>
      </c>
      <c r="I13" s="14">
        <f t="shared" si="9"/>
        <v>1.2999999999999998E-2</v>
      </c>
      <c r="J13" s="14">
        <f t="shared" si="11"/>
        <v>0.23000000000000004</v>
      </c>
      <c r="K13" s="14">
        <f t="shared" si="12"/>
        <v>8.199999999999999E-2</v>
      </c>
      <c r="L13" s="14">
        <f t="shared" si="7"/>
        <v>1.3328187499999998E-2</v>
      </c>
      <c r="N13" s="22" t="str">
        <f t="shared" si="0"/>
        <v>|non_hisp_non_white_pct|0.118|0.335|0.023|0.105|0.0133281875|</v>
      </c>
    </row>
    <row r="14" spans="1:14" x14ac:dyDescent="0.25">
      <c r="A14" s="2" t="s">
        <v>53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N14" s="22" t="str">
        <f t="shared" si="0"/>
        <v>|H2.3 Poverty Model||||||</v>
      </c>
    </row>
    <row r="15" spans="1:14" x14ac:dyDescent="0.25">
      <c r="A15" s="1" t="s">
        <v>0</v>
      </c>
      <c r="B15" s="14">
        <v>7.1829999999999998</v>
      </c>
      <c r="C15" s="14">
        <v>6.8490000000000002</v>
      </c>
      <c r="D15" s="14"/>
      <c r="E15" s="14">
        <v>7.774</v>
      </c>
      <c r="F15" s="14"/>
      <c r="G15" s="14"/>
      <c r="H15" s="14">
        <v>7.3819999999999997</v>
      </c>
      <c r="I15" s="14"/>
      <c r="J15" s="14"/>
      <c r="K15" s="14"/>
      <c r="L15" s="14">
        <f t="shared" ref="L15:L17" si="13">_xlfn.VAR.P(B15,C15,E15,H15)</f>
        <v>0.11211349999999995</v>
      </c>
      <c r="N15" s="22" t="str">
        <f t="shared" si="0"/>
        <v>|(Intercept)|7.183|6.849|7.774|7.382|0.1121135|</v>
      </c>
    </row>
    <row r="16" spans="1:14" x14ac:dyDescent="0.25">
      <c r="A16" s="1" t="s">
        <v>8</v>
      </c>
      <c r="B16" s="14">
        <v>0.14799999999999999</v>
      </c>
      <c r="C16" s="14">
        <v>0.28299999999999997</v>
      </c>
      <c r="D16" s="14">
        <f t="shared" ref="D16:D17" si="14">ABS(C16-B16)</f>
        <v>0.13499999999999998</v>
      </c>
      <c r="E16" s="14">
        <v>1.7999999999999999E-2</v>
      </c>
      <c r="F16" s="14">
        <f t="shared" ref="F16:I17" si="15">ABS(E16-$B16)</f>
        <v>0.13</v>
      </c>
      <c r="G16" s="14">
        <f>ABS(E16-$C16)</f>
        <v>0.26499999999999996</v>
      </c>
      <c r="H16" s="14">
        <v>0.109</v>
      </c>
      <c r="I16" s="14">
        <f t="shared" si="15"/>
        <v>3.8999999999999993E-2</v>
      </c>
      <c r="J16" s="14">
        <f>ABS(H16-$C16)</f>
        <v>0.17399999999999999</v>
      </c>
      <c r="K16" s="14">
        <f t="shared" ref="K16:K17" si="16">ABS(H16-E16)</f>
        <v>9.0999999999999998E-2</v>
      </c>
      <c r="L16" s="14">
        <f t="shared" si="13"/>
        <v>9.0892500000000001E-3</v>
      </c>
      <c r="N16" s="22" t="str">
        <f t="shared" si="0"/>
        <v>|bpov_pct|0.148|0.283|0.018|0.109|0.00908925|</v>
      </c>
    </row>
    <row r="17" spans="1:14" x14ac:dyDescent="0.25">
      <c r="A17" s="1" t="s">
        <v>9</v>
      </c>
      <c r="B17" s="14">
        <v>-0.26700000000000002</v>
      </c>
      <c r="C17" s="14">
        <v>-0.315</v>
      </c>
      <c r="D17" s="14">
        <f t="shared" si="14"/>
        <v>4.7999999999999987E-2</v>
      </c>
      <c r="E17" s="14">
        <v>-0.11</v>
      </c>
      <c r="F17" s="14">
        <f t="shared" si="15"/>
        <v>0.15700000000000003</v>
      </c>
      <c r="G17" s="14">
        <f>ABS(E17-$C17)</f>
        <v>0.20500000000000002</v>
      </c>
      <c r="H17" s="14">
        <v>-0.19400000000000001</v>
      </c>
      <c r="I17" s="14">
        <f t="shared" si="15"/>
        <v>7.3000000000000009E-2</v>
      </c>
      <c r="J17" s="14">
        <f>ABS(H17-$C17)</f>
        <v>0.121</v>
      </c>
      <c r="K17" s="14">
        <f t="shared" si="16"/>
        <v>8.4000000000000005E-2</v>
      </c>
      <c r="L17" s="14">
        <f t="shared" si="13"/>
        <v>6.0002499999999848E-3</v>
      </c>
      <c r="N17" s="22" t="str">
        <f t="shared" si="0"/>
        <v>|apov_pct|-0.267|-0.315|-0.11|-0.194|0.00600024999999998|</v>
      </c>
    </row>
    <row r="18" spans="1:14" x14ac:dyDescent="0.25">
      <c r="A18" s="2" t="s">
        <v>54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N18" s="22" t="str">
        <f t="shared" si="0"/>
        <v>|H2.4 Age Model||||||</v>
      </c>
    </row>
    <row r="19" spans="1:14" x14ac:dyDescent="0.25">
      <c r="A19" s="1" t="s">
        <v>0</v>
      </c>
      <c r="B19" s="14">
        <v>7.242</v>
      </c>
      <c r="C19" s="14">
        <v>6.8639999999999999</v>
      </c>
      <c r="D19" s="14"/>
      <c r="E19" s="14">
        <v>7.7830000000000004</v>
      </c>
      <c r="F19" s="14"/>
      <c r="G19" s="14"/>
      <c r="H19" s="14">
        <v>7.4219999999999997</v>
      </c>
      <c r="I19" s="14"/>
      <c r="J19" s="14"/>
      <c r="K19" s="14"/>
      <c r="L19" s="14">
        <f t="shared" ref="L19:L24" si="17">_xlfn.VAR.P(B19,C19,E19,H19)</f>
        <v>0.10963818750000009</v>
      </c>
      <c r="N19" s="22" t="str">
        <f t="shared" si="0"/>
        <v>|(Intercept)|7.242|6.864|7.783|7.422|0.1096381875|</v>
      </c>
    </row>
    <row r="20" spans="1:14" x14ac:dyDescent="0.25">
      <c r="A20" s="1" t="s">
        <v>10</v>
      </c>
      <c r="B20" s="14">
        <v>4.7E-2</v>
      </c>
      <c r="C20" s="14">
        <v>7.6999999999999999E-2</v>
      </c>
      <c r="D20" s="14">
        <f t="shared" ref="D20:D24" si="18">ABS(C20-B20)</f>
        <v>0.03</v>
      </c>
      <c r="E20" s="14">
        <v>2.1999999999999999E-2</v>
      </c>
      <c r="F20" s="14">
        <f t="shared" ref="F20:I24" si="19">ABS(E20-$B20)</f>
        <v>2.5000000000000001E-2</v>
      </c>
      <c r="G20" s="14">
        <f t="shared" ref="G20:G24" si="20">ABS(E20-$C20)</f>
        <v>5.5E-2</v>
      </c>
      <c r="H20" s="14">
        <v>2.8000000000000001E-2</v>
      </c>
      <c r="I20" s="14">
        <f t="shared" si="19"/>
        <v>1.9E-2</v>
      </c>
      <c r="J20" s="14">
        <f t="shared" ref="J20:J24" si="21">ABS(H20-$C20)</f>
        <v>4.9000000000000002E-2</v>
      </c>
      <c r="K20" s="14">
        <f t="shared" ref="K20:K24" si="22">ABS(H20-E20)</f>
        <v>6.0000000000000019E-3</v>
      </c>
      <c r="L20" s="14">
        <f t="shared" si="17"/>
        <v>4.5925000000000002E-4</v>
      </c>
      <c r="N20" s="22" t="str">
        <f t="shared" si="0"/>
        <v>|pct_5_17|0.047|0.077|0.022|0.028|0.00045925|</v>
      </c>
    </row>
    <row r="21" spans="1:14" x14ac:dyDescent="0.25">
      <c r="A21" s="1" t="s">
        <v>11</v>
      </c>
      <c r="B21" s="14">
        <v>3.7999999999999999E-2</v>
      </c>
      <c r="C21" s="14">
        <v>2.5999999999999999E-2</v>
      </c>
      <c r="D21" s="14">
        <f t="shared" si="18"/>
        <v>1.2E-2</v>
      </c>
      <c r="E21" s="14">
        <v>1.4E-2</v>
      </c>
      <c r="F21" s="14">
        <f t="shared" si="19"/>
        <v>2.4E-2</v>
      </c>
      <c r="G21" s="14">
        <f t="shared" si="20"/>
        <v>1.1999999999999999E-2</v>
      </c>
      <c r="H21" s="14">
        <v>4.8000000000000001E-2</v>
      </c>
      <c r="I21" s="14">
        <f t="shared" si="19"/>
        <v>1.0000000000000002E-2</v>
      </c>
      <c r="J21" s="14">
        <f t="shared" si="21"/>
        <v>2.2000000000000002E-2</v>
      </c>
      <c r="K21" s="14">
        <f t="shared" si="22"/>
        <v>3.4000000000000002E-2</v>
      </c>
      <c r="L21" s="14">
        <f t="shared" si="17"/>
        <v>1.6274999999999992E-4</v>
      </c>
      <c r="N21" s="22" t="str">
        <f t="shared" si="0"/>
        <v>|pct_18_34|0.038|0.026|0.014|0.048|0.00016275|</v>
      </c>
    </row>
    <row r="22" spans="1:14" x14ac:dyDescent="0.25">
      <c r="A22" s="1" t="s">
        <v>12</v>
      </c>
      <c r="B22" s="14">
        <v>-2.5999999999999999E-2</v>
      </c>
      <c r="C22" s="14">
        <v>0.04</v>
      </c>
      <c r="D22" s="14">
        <f t="shared" si="18"/>
        <v>6.6000000000000003E-2</v>
      </c>
      <c r="E22" s="14">
        <v>-2.4E-2</v>
      </c>
      <c r="F22" s="14">
        <f t="shared" si="19"/>
        <v>1.9999999999999983E-3</v>
      </c>
      <c r="G22" s="14">
        <f t="shared" si="20"/>
        <v>6.4000000000000001E-2</v>
      </c>
      <c r="H22" s="14">
        <v>-1.4E-2</v>
      </c>
      <c r="I22" s="14">
        <f t="shared" si="19"/>
        <v>1.1999999999999999E-2</v>
      </c>
      <c r="J22" s="14">
        <f t="shared" si="21"/>
        <v>5.3999999999999999E-2</v>
      </c>
      <c r="K22" s="14">
        <f t="shared" si="22"/>
        <v>0.01</v>
      </c>
      <c r="L22" s="14">
        <f t="shared" si="17"/>
        <v>7.2600000000000008E-4</v>
      </c>
      <c r="N22" s="22" t="str">
        <f t="shared" si="0"/>
        <v>|pct_35_64|-0.026|0.04|-0.024|-0.014|0.000726|</v>
      </c>
    </row>
    <row r="23" spans="1:14" x14ac:dyDescent="0.25">
      <c r="A23" s="1" t="s">
        <v>13</v>
      </c>
      <c r="B23" s="14">
        <v>-8.8999999999999996E-2</v>
      </c>
      <c r="C23" s="14">
        <v>-2.4E-2</v>
      </c>
      <c r="D23" s="14">
        <f t="shared" si="18"/>
        <v>6.5000000000000002E-2</v>
      </c>
      <c r="E23" s="14">
        <v>-5.6000000000000001E-2</v>
      </c>
      <c r="F23" s="14">
        <f t="shared" si="19"/>
        <v>3.2999999999999995E-2</v>
      </c>
      <c r="G23" s="14">
        <f t="shared" si="20"/>
        <v>3.2000000000000001E-2</v>
      </c>
      <c r="H23" s="14">
        <v>-7.2999999999999995E-2</v>
      </c>
      <c r="I23" s="14">
        <f t="shared" si="19"/>
        <v>1.6E-2</v>
      </c>
      <c r="J23" s="14">
        <f t="shared" si="21"/>
        <v>4.8999999999999995E-2</v>
      </c>
      <c r="K23" s="14">
        <f t="shared" si="22"/>
        <v>1.6999999999999994E-2</v>
      </c>
      <c r="L23" s="14">
        <f t="shared" si="17"/>
        <v>5.802499999999996E-4</v>
      </c>
      <c r="N23" s="22" t="str">
        <f t="shared" si="0"/>
        <v>|pct_65_74|-0.089|-0.024|-0.056|-0.073|0.00058025|</v>
      </c>
    </row>
    <row r="24" spans="1:14" x14ac:dyDescent="0.25">
      <c r="A24" s="1" t="s">
        <v>14</v>
      </c>
      <c r="B24" s="14">
        <v>-0.108</v>
      </c>
      <c r="C24" s="14">
        <v>-0.2</v>
      </c>
      <c r="D24" s="14">
        <f t="shared" si="18"/>
        <v>9.2000000000000012E-2</v>
      </c>
      <c r="E24" s="14">
        <v>-5.2999999999999999E-2</v>
      </c>
      <c r="F24" s="14">
        <f t="shared" si="19"/>
        <v>5.5E-2</v>
      </c>
      <c r="G24" s="14">
        <f t="shared" si="20"/>
        <v>0.14700000000000002</v>
      </c>
      <c r="H24" s="14">
        <v>-7.9000000000000001E-2</v>
      </c>
      <c r="I24" s="14">
        <f t="shared" si="19"/>
        <v>2.8999999999999998E-2</v>
      </c>
      <c r="J24" s="14">
        <f t="shared" si="21"/>
        <v>0.12100000000000001</v>
      </c>
      <c r="K24" s="14">
        <f t="shared" si="22"/>
        <v>2.6000000000000002E-2</v>
      </c>
      <c r="L24" s="14">
        <f t="shared" si="17"/>
        <v>3.0785000000000014E-3</v>
      </c>
      <c r="N24" s="22" t="str">
        <f t="shared" si="0"/>
        <v>|pct_75|-0.108|-0.2|-0.053|-0.079|0.0030785|</v>
      </c>
    </row>
    <row r="25" spans="1:14" x14ac:dyDescent="0.25">
      <c r="A25" s="2" t="s">
        <v>55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N25" s="22" t="str">
        <f t="shared" si="0"/>
        <v>|H2.5 Biological Sex Model||||||</v>
      </c>
    </row>
    <row r="26" spans="1:14" x14ac:dyDescent="0.25">
      <c r="A26" s="1" t="s">
        <v>0</v>
      </c>
      <c r="B26" s="14">
        <v>7.2229999999999999</v>
      </c>
      <c r="C26" s="14">
        <v>6.85</v>
      </c>
      <c r="D26" s="14"/>
      <c r="E26" s="14">
        <v>7.7839999999999998</v>
      </c>
      <c r="F26" s="14"/>
      <c r="G26" s="14"/>
      <c r="H26" s="14">
        <v>7.4210000000000003</v>
      </c>
      <c r="I26" s="14"/>
      <c r="J26" s="14"/>
      <c r="K26" s="14"/>
      <c r="L26" s="14">
        <f t="shared" ref="L26:L28" si="23">_xlfn.VAR.P(B26,C26,E26,H26)</f>
        <v>0.11395125000000006</v>
      </c>
      <c r="N26" s="22" t="str">
        <f t="shared" si="0"/>
        <v>|(Intercept)|7.223|6.85|7.784|7.421|0.11395125|</v>
      </c>
    </row>
    <row r="27" spans="1:14" x14ac:dyDescent="0.25">
      <c r="A27" s="1" t="s">
        <v>15</v>
      </c>
      <c r="B27" s="14">
        <v>-0.29799999999999999</v>
      </c>
      <c r="C27" s="14">
        <v>-0.46700000000000003</v>
      </c>
      <c r="D27" s="14">
        <f t="shared" ref="D27:D28" si="24">ABS(C27-B27)</f>
        <v>0.16900000000000004</v>
      </c>
      <c r="E27" s="14">
        <v>-0.13500000000000001</v>
      </c>
      <c r="F27" s="14">
        <f t="shared" ref="F27:I28" si="25">ABS(E27-$B27)</f>
        <v>0.16299999999999998</v>
      </c>
      <c r="G27" s="14">
        <f t="shared" ref="G27:G28" si="26">ABS(E27-$C27)</f>
        <v>0.33200000000000002</v>
      </c>
      <c r="H27" s="14">
        <v>-0.222</v>
      </c>
      <c r="I27" s="14">
        <f t="shared" si="25"/>
        <v>7.5999999999999984E-2</v>
      </c>
      <c r="J27" s="14">
        <f t="shared" ref="J27:J28" si="27">ABS(H27-$C27)</f>
        <v>0.24500000000000002</v>
      </c>
      <c r="K27" s="14">
        <f t="shared" ref="K27:K28" si="28">ABS(H27-E27)</f>
        <v>8.6999999999999994E-2</v>
      </c>
      <c r="L27" s="14">
        <f t="shared" si="23"/>
        <v>1.4920249999999982E-2</v>
      </c>
      <c r="N27" s="22" t="str">
        <f t="shared" si="0"/>
        <v>|male_pct|-0.298|-0.467|-0.135|-0.222|0.01492025|</v>
      </c>
    </row>
    <row r="28" spans="1:14" x14ac:dyDescent="0.25">
      <c r="A28" s="1" t="s">
        <v>16</v>
      </c>
      <c r="B28" s="14">
        <v>0.153</v>
      </c>
      <c r="C28" s="14">
        <v>0.38</v>
      </c>
      <c r="D28" s="14">
        <f t="shared" si="24"/>
        <v>0.22700000000000001</v>
      </c>
      <c r="E28" s="14">
        <v>4.1000000000000002E-2</v>
      </c>
      <c r="F28" s="14">
        <f t="shared" si="25"/>
        <v>0.11199999999999999</v>
      </c>
      <c r="G28" s="14">
        <f t="shared" si="26"/>
        <v>0.33900000000000002</v>
      </c>
      <c r="H28" s="14">
        <v>0.121</v>
      </c>
      <c r="I28" s="14">
        <f t="shared" si="25"/>
        <v>3.2000000000000001E-2</v>
      </c>
      <c r="J28" s="14">
        <f t="shared" si="27"/>
        <v>0.25900000000000001</v>
      </c>
      <c r="K28" s="14">
        <f t="shared" si="28"/>
        <v>7.9999999999999988E-2</v>
      </c>
      <c r="L28" s="14">
        <f t="shared" si="23"/>
        <v>1.5843687499999985E-2</v>
      </c>
      <c r="N28" s="22" t="str">
        <f t="shared" si="0"/>
        <v>|female_pct|0.153|0.38|0.041|0.121|0.0158436875|</v>
      </c>
    </row>
    <row r="29" spans="1:14" x14ac:dyDescent="0.25"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4" x14ac:dyDescent="0.25">
      <c r="A30" s="16" t="s">
        <v>45</v>
      </c>
      <c r="B30" s="19"/>
      <c r="C30" s="19"/>
      <c r="D30" s="18">
        <f>AVERAGE(D4:D28)</f>
        <v>8.2058823529411781E-2</v>
      </c>
      <c r="E30" s="19"/>
      <c r="F30" s="18">
        <f>AVERAGE(F4:F28)</f>
        <v>7.6941176470588249E-2</v>
      </c>
      <c r="G30" s="18">
        <f>AVERAGE(G4:G28)</f>
        <v>0.1461764705882353</v>
      </c>
      <c r="H30" s="19"/>
      <c r="I30" s="18">
        <f>AVERAGE(I4:I28)</f>
        <v>3.8235294117647062E-2</v>
      </c>
      <c r="J30" s="18">
        <f>AVERAGE(J4:J28)</f>
        <v>0.11158823529411765</v>
      </c>
      <c r="K30" s="18">
        <f>AVERAGE(K4:K28)</f>
        <v>4.2588235294117649E-2</v>
      </c>
    </row>
    <row r="35" spans="5:5" ht="32.25" customHeight="1" x14ac:dyDescent="0.25">
      <c r="E35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4" sqref="I1:I4"/>
    </sheetView>
  </sheetViews>
  <sheetFormatPr defaultRowHeight="15" x14ac:dyDescent="0.25"/>
  <cols>
    <col min="1" max="1" width="19" style="10" customWidth="1"/>
    <col min="2" max="2" width="16.28515625" customWidth="1"/>
    <col min="3" max="3" width="14.5703125" customWidth="1"/>
    <col min="4" max="4" width="16.28515625" customWidth="1"/>
  </cols>
  <sheetData>
    <row r="1" spans="1:9" ht="30" x14ac:dyDescent="0.25">
      <c r="A1" s="3"/>
      <c r="B1" s="1" t="s">
        <v>46</v>
      </c>
      <c r="C1" s="3" t="s">
        <v>47</v>
      </c>
      <c r="D1" s="3" t="s">
        <v>48</v>
      </c>
      <c r="F1" t="str">
        <f>CONCATENATE("|",A1)</f>
        <v>|</v>
      </c>
      <c r="G1" t="str">
        <f>CONCATENATE(F1,"|",B1)</f>
        <v>||Original Study</v>
      </c>
      <c r="H1" t="str">
        <f t="shared" ref="H1:I1" si="0">CONCATENATE(G1,"|",C1)</f>
        <v>||Original Study|Original Data in R/geepack</v>
      </c>
      <c r="I1" t="str">
        <f>CONCATENATE(H1,"|",D1,"|")</f>
        <v>||Original Study|Original Data in R/geepack|Reproduced local relative risk|</v>
      </c>
    </row>
    <row r="2" spans="1:9" ht="30" x14ac:dyDescent="0.25">
      <c r="A2" s="3" t="s">
        <v>47</v>
      </c>
      <c r="B2" s="20">
        <v>8.2000000000000003E-2</v>
      </c>
      <c r="C2" s="20"/>
      <c r="D2" s="20"/>
      <c r="F2" t="str">
        <f>CONCATENATE("|",A2)</f>
        <v>|Original Data in R/geepack</v>
      </c>
      <c r="G2" t="str">
        <f t="shared" ref="G2:I2" si="1">CONCATENATE(F2,"|",B2)</f>
        <v>|Original Data in R/geepack|0.082</v>
      </c>
      <c r="H2" t="str">
        <f t="shared" si="1"/>
        <v>|Original Data in R/geepack|0.082|</v>
      </c>
      <c r="I2" t="str">
        <f t="shared" ref="I2:I4" si="2">CONCATENATE(H2,"|",D2,"|")</f>
        <v>|Original Data in R/geepack|0.082|||</v>
      </c>
    </row>
    <row r="3" spans="1:9" ht="30" x14ac:dyDescent="0.25">
      <c r="A3" s="3" t="s">
        <v>48</v>
      </c>
      <c r="B3" s="21">
        <v>7.6999999999999999E-2</v>
      </c>
      <c r="C3" s="21">
        <v>0.14599999999999999</v>
      </c>
      <c r="D3" s="20"/>
      <c r="F3" t="str">
        <f t="shared" ref="F3:F4" si="3">CONCATENATE("|",A3)</f>
        <v>|Reproduced local relative risk</v>
      </c>
      <c r="G3" t="str">
        <f t="shared" ref="G3:I3" si="4">CONCATENATE(F3,"|",B3)</f>
        <v>|Reproduced local relative risk|0.077</v>
      </c>
      <c r="H3" t="str">
        <f t="shared" si="4"/>
        <v>|Reproduced local relative risk|0.077|0.146</v>
      </c>
      <c r="I3" t="str">
        <f t="shared" si="2"/>
        <v>|Reproduced local relative risk|0.077|0.146||</v>
      </c>
    </row>
    <row r="4" spans="1:9" ht="30" x14ac:dyDescent="0.25">
      <c r="A4" s="3" t="s">
        <v>49</v>
      </c>
      <c r="B4" s="20">
        <v>3.7999999999999999E-2</v>
      </c>
      <c r="C4" s="20">
        <v>0.122</v>
      </c>
      <c r="D4" s="20">
        <v>4.2999999999999997E-2</v>
      </c>
      <c r="F4" t="str">
        <f t="shared" si="3"/>
        <v>|Reproduced cluster relative risk</v>
      </c>
      <c r="G4" t="str">
        <f t="shared" ref="G4:I4" si="5">CONCATENATE(F4,"|",B4)</f>
        <v>|Reproduced cluster relative risk|0.038</v>
      </c>
      <c r="H4" t="str">
        <f t="shared" si="5"/>
        <v>|Reproduced cluster relative risk|0.038|0.122</v>
      </c>
      <c r="I4" t="str">
        <f t="shared" si="2"/>
        <v>|Reproduced cluster relative risk|0.038|0.122|0.043|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OriginalData</vt:lpstr>
      <vt:lpstr>LocalRR</vt:lpstr>
      <vt:lpstr>ClusterRR</vt:lpstr>
      <vt:lpstr>CompareCoefficients</vt:lpstr>
      <vt:lpstr>ComareAverageCoefficients</vt:lpstr>
    </vt:vector>
  </TitlesOfParts>
  <Company>Middlebury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Holler, Joseph R.</dc:creator>
  <cp:lastModifiedBy>Holler, Joseph R.</cp:lastModifiedBy>
  <dcterms:created xsi:type="dcterms:W3CDTF">2021-08-14T18:32:36Z</dcterms:created>
  <dcterms:modified xsi:type="dcterms:W3CDTF">2022-07-15T18:12:33Z</dcterms:modified>
</cp:coreProperties>
</file>