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F:\rang\tanks management\"/>
    </mc:Choice>
  </mc:AlternateContent>
  <xr:revisionPtr revIDLastSave="0" documentId="13_ncr:1_{A175A606-BCE2-4EF5-8361-9A7E34133FBD}" xr6:coauthVersionLast="40" xr6:coauthVersionMax="40" xr10:uidLastSave="{00000000-0000-0000-0000-000000000000}"/>
  <bookViews>
    <workbookView xWindow="0" yWindow="0" windowWidth="21600" windowHeight="10890" activeTab="1" xr2:uid="{00F988AE-B840-478C-84B4-10A65360DA81}"/>
  </bookViews>
  <sheets>
    <sheet name="Query" sheetId="1" r:id="rId1"/>
    <sheet name="CTNs" sheetId="2" r:id="rId2"/>
    <sheet name="Jobs" sheetId="3" state="hidden" r:id="rId3"/>
    <sheet name="CTN_Record" sheetId="4" state="hidden" r:id="rId4"/>
    <sheet name="List" sheetId="8" r:id="rId5"/>
    <sheet name="dict" sheetId="5" state="hidden" r:id="rId6"/>
  </sheets>
  <definedNames>
    <definedName name="_xlnm._FilterDatabase" localSheetId="4" hidden="1">List!$A$2:$A$114</definedName>
  </definedNames>
  <calcPr calcId="181029" concurrentCalc="0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1" l="1"/>
  <c r="F6" i="1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B11" i="1" a="1"/>
  <c r="B11" i="1"/>
  <c r="F8" i="1"/>
  <c r="F7" i="1"/>
  <c r="F4" i="1"/>
  <c r="F3" i="1"/>
  <c r="D7" i="1"/>
  <c r="D5" i="1"/>
  <c r="D4" i="1"/>
  <c r="D3" i="1"/>
  <c r="D6" i="1"/>
  <c r="D15" i="1"/>
  <c r="F14" i="1"/>
  <c r="F11" i="1"/>
  <c r="D12" i="1"/>
  <c r="F13" i="1"/>
  <c r="D13" i="1"/>
  <c r="D14" i="1"/>
  <c r="D11" i="1"/>
  <c r="F15" i="1"/>
  <c r="F12" i="1"/>
  <c r="H3" i="1"/>
  <c r="H2" i="1"/>
  <c r="D8" i="1"/>
  <c r="I35" i="4"/>
  <c r="I37" i="4"/>
  <c r="I36" i="4"/>
  <c r="I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J22" i="3"/>
  <c r="J10" i="3"/>
  <c r="J12" i="3"/>
  <c r="J25" i="3"/>
  <c r="J11" i="3"/>
  <c r="J23" i="3"/>
  <c r="J9" i="3"/>
  <c r="J8" i="3"/>
  <c r="J13" i="3"/>
  <c r="J26" i="3"/>
  <c r="J21" i="3"/>
  <c r="J6" i="3"/>
  <c r="J24" i="3"/>
  <c r="J2" i="3"/>
  <c r="J3" i="3"/>
  <c r="J14" i="3"/>
  <c r="J27" i="3"/>
  <c r="J16" i="3"/>
  <c r="J17" i="3"/>
  <c r="J29" i="3"/>
  <c r="J15" i="3"/>
  <c r="J28" i="3"/>
  <c r="J19" i="3"/>
  <c r="J5" i="3"/>
  <c r="J7" i="3"/>
  <c r="J20" i="3"/>
  <c r="J4" i="3"/>
  <c r="J18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咚咚呛</author>
  </authors>
  <commentList>
    <comment ref="Q2" authorId="0" shapeId="0" xr:uid="{0E4B48B6-57DB-42E0-A2D4-7E707F47E6A2}">
      <text>
        <r>
          <rPr>
            <b/>
            <sz val="9"/>
            <color indexed="81"/>
            <rFont val="宋体"/>
            <family val="3"/>
            <charset val="134"/>
          </rPr>
          <t>咚咚呛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除费用这一列外，其他地方都不要合并单元格，否则会影响公式的使用！</t>
        </r>
      </text>
    </comment>
  </commentList>
</comments>
</file>

<file path=xl/sharedStrings.xml><?xml version="1.0" encoding="utf-8"?>
<sst xmlns="http://schemas.openxmlformats.org/spreadsheetml/2006/main" count="787" uniqueCount="366">
  <si>
    <t>SEAU1224035</t>
  </si>
  <si>
    <t>SEAU1224056</t>
  </si>
  <si>
    <t>SEAU1224077</t>
  </si>
  <si>
    <t>SEAU1224082</t>
  </si>
  <si>
    <t>SIMU6032291</t>
  </si>
  <si>
    <t>SEAU1224040</t>
  </si>
  <si>
    <t>SEAU1224122</t>
  </si>
  <si>
    <t>SEAU1224098</t>
  </si>
  <si>
    <t>SIMU6104391</t>
  </si>
  <si>
    <t>SIMU6032250</t>
  </si>
  <si>
    <t>SIMU6109243</t>
  </si>
  <si>
    <t>SIMU6109140</t>
  </si>
  <si>
    <t>SIMU6109182</t>
  </si>
  <si>
    <t>SEAU1224014</t>
  </si>
  <si>
    <t>20T6</t>
  </si>
  <si>
    <t>SEAU1224020</t>
  </si>
  <si>
    <t>22T6</t>
  </si>
  <si>
    <t>22K2</t>
  </si>
  <si>
    <t>品名</t>
  </si>
  <si>
    <t>业务编号</t>
    <phoneticPr fontId="1" type="noConversion"/>
  </si>
  <si>
    <t>起运港</t>
    <phoneticPr fontId="1" type="noConversion"/>
  </si>
  <si>
    <t>目的港</t>
    <phoneticPr fontId="1" type="noConversion"/>
  </si>
  <si>
    <t>方向</t>
    <phoneticPr fontId="1" type="noConversion"/>
  </si>
  <si>
    <t>FZE</t>
    <phoneticPr fontId="1" type="noConversion"/>
  </si>
  <si>
    <t>提单号</t>
    <phoneticPr fontId="1" type="noConversion"/>
  </si>
  <si>
    <t>ETD</t>
    <phoneticPr fontId="1" type="noConversion"/>
  </si>
  <si>
    <t>ETA</t>
    <phoneticPr fontId="1" type="noConversion"/>
  </si>
  <si>
    <t>Loop</t>
    <phoneticPr fontId="1" type="noConversion"/>
  </si>
  <si>
    <t>罐柜状态</t>
    <phoneticPr fontId="1" type="noConversion"/>
  </si>
  <si>
    <t>操作时间</t>
    <phoneticPr fontId="1" type="noConversion"/>
  </si>
  <si>
    <t>业务编号</t>
    <phoneticPr fontId="1" type="noConversion"/>
  </si>
  <si>
    <t>CHSE1806214</t>
    <phoneticPr fontId="1" type="noConversion"/>
  </si>
  <si>
    <t>SEAU1224122</t>
    <phoneticPr fontId="1" type="noConversion"/>
  </si>
  <si>
    <t>CHSI1810036</t>
  </si>
  <si>
    <t>CHSI1810036</t>
    <phoneticPr fontId="1" type="noConversion"/>
  </si>
  <si>
    <t>SOC8YMCE100061</t>
    <phoneticPr fontId="1" type="noConversion"/>
  </si>
  <si>
    <t>YOKOHAMA</t>
    <phoneticPr fontId="1" type="noConversion"/>
  </si>
  <si>
    <t>SHANGHAI</t>
    <phoneticPr fontId="1" type="noConversion"/>
  </si>
  <si>
    <t>SEAU1224082</t>
    <phoneticPr fontId="1" type="noConversion"/>
  </si>
  <si>
    <t>进口到港</t>
    <phoneticPr fontId="1" type="noConversion"/>
  </si>
  <si>
    <t>外五</t>
    <phoneticPr fontId="1" type="noConversion"/>
  </si>
  <si>
    <t>CHSE1809193</t>
  </si>
  <si>
    <t>CHSE1809193</t>
    <phoneticPr fontId="1" type="noConversion"/>
  </si>
  <si>
    <t>SOC8SHJL01G0006</t>
    <phoneticPr fontId="1" type="noConversion"/>
  </si>
  <si>
    <t>出口离港</t>
    <phoneticPr fontId="1" type="noConversion"/>
  </si>
  <si>
    <t>CHSE1810112</t>
    <phoneticPr fontId="1" type="noConversion"/>
  </si>
  <si>
    <t>SOC8SHJL01G0012</t>
    <phoneticPr fontId="1" type="noConversion"/>
  </si>
  <si>
    <t>SIMU6109140</t>
    <phoneticPr fontId="1" type="noConversion"/>
  </si>
  <si>
    <t>CHSE1810113</t>
    <phoneticPr fontId="1" type="noConversion"/>
  </si>
  <si>
    <t>SOC8SHJL01G0013</t>
    <phoneticPr fontId="1" type="noConversion"/>
  </si>
  <si>
    <t>SIMU6109182</t>
    <phoneticPr fontId="1" type="noConversion"/>
  </si>
  <si>
    <t>CHSI1811013</t>
    <phoneticPr fontId="1" type="noConversion"/>
  </si>
  <si>
    <t>SOC8YMCE100065</t>
    <phoneticPr fontId="1" type="noConversion"/>
  </si>
  <si>
    <t>CHSE1810111</t>
    <phoneticPr fontId="1" type="noConversion"/>
  </si>
  <si>
    <t>SOC8SHJL01G0009</t>
    <phoneticPr fontId="1" type="noConversion"/>
  </si>
  <si>
    <t>SIMU6109243</t>
    <phoneticPr fontId="1" type="noConversion"/>
  </si>
  <si>
    <t>CHSI1811007</t>
    <phoneticPr fontId="1" type="noConversion"/>
  </si>
  <si>
    <t>SOC8YMCE100063</t>
    <phoneticPr fontId="1" type="noConversion"/>
  </si>
  <si>
    <t>CHSI1808006</t>
    <phoneticPr fontId="1" type="noConversion"/>
  </si>
  <si>
    <t>PASU5140358840</t>
    <phoneticPr fontId="1" type="noConversion"/>
  </si>
  <si>
    <t>CHSE1806216</t>
    <phoneticPr fontId="1" type="noConversion"/>
  </si>
  <si>
    <t>JJSSHYKA819060</t>
    <phoneticPr fontId="1" type="noConversion"/>
  </si>
  <si>
    <t>CHSE1808196</t>
    <phoneticPr fontId="1" type="noConversion"/>
  </si>
  <si>
    <t>SOC8SHJL01G0002</t>
    <phoneticPr fontId="1" type="noConversion"/>
  </si>
  <si>
    <t>CHSI1809026</t>
    <phoneticPr fontId="1" type="noConversion"/>
  </si>
  <si>
    <t>PASU5140377960</t>
    <phoneticPr fontId="1" type="noConversion"/>
  </si>
  <si>
    <t>JJSSHYKA819059</t>
    <phoneticPr fontId="1" type="noConversion"/>
  </si>
  <si>
    <t>SEAU1224077</t>
    <phoneticPr fontId="1" type="noConversion"/>
  </si>
  <si>
    <t>CHSI1807019</t>
    <phoneticPr fontId="1" type="noConversion"/>
  </si>
  <si>
    <t>PASU5140358690</t>
    <phoneticPr fontId="1" type="noConversion"/>
  </si>
  <si>
    <t>CHSE1805088</t>
    <phoneticPr fontId="1" type="noConversion"/>
  </si>
  <si>
    <t>572956236-</t>
    <phoneticPr fontId="1" type="noConversion"/>
  </si>
  <si>
    <t>QINGDAO</t>
    <phoneticPr fontId="1" type="noConversion"/>
  </si>
  <si>
    <t>HOUSTON</t>
    <phoneticPr fontId="1" type="noConversion"/>
  </si>
  <si>
    <t>SEAU1224056</t>
    <phoneticPr fontId="1" type="noConversion"/>
  </si>
  <si>
    <t>CHSE1804209</t>
    <phoneticPr fontId="1" type="noConversion"/>
  </si>
  <si>
    <t>572956241-</t>
    <phoneticPr fontId="1" type="noConversion"/>
  </si>
  <si>
    <t>SEAU1224035</t>
    <phoneticPr fontId="1" type="noConversion"/>
  </si>
  <si>
    <t>CHSI1810027</t>
    <phoneticPr fontId="1" type="noConversion"/>
  </si>
  <si>
    <t>NAM9196737</t>
    <phoneticPr fontId="1" type="noConversion"/>
  </si>
  <si>
    <t>操作</t>
    <phoneticPr fontId="1" type="noConversion"/>
  </si>
  <si>
    <t>CHSE1808195</t>
    <phoneticPr fontId="1" type="noConversion"/>
  </si>
  <si>
    <t>SOC8SHJL01G0001</t>
    <phoneticPr fontId="1" type="noConversion"/>
  </si>
  <si>
    <t>CHSI1810003</t>
    <phoneticPr fontId="1" type="noConversion"/>
  </si>
  <si>
    <t>PASU5140378840</t>
    <phoneticPr fontId="1" type="noConversion"/>
  </si>
  <si>
    <t>CHSI1810029</t>
    <phoneticPr fontId="1" type="noConversion"/>
  </si>
  <si>
    <t>SOC8YMCE100059</t>
    <phoneticPr fontId="1" type="noConversion"/>
  </si>
  <si>
    <t>CHSE1809143</t>
    <phoneticPr fontId="1" type="noConversion"/>
  </si>
  <si>
    <t>SOC8SHJL01G0005</t>
    <phoneticPr fontId="1" type="noConversion"/>
  </si>
  <si>
    <t>CHSE1809086</t>
    <phoneticPr fontId="1" type="noConversion"/>
  </si>
  <si>
    <t>SOC8SHJL01G0003</t>
    <phoneticPr fontId="1" type="noConversion"/>
  </si>
  <si>
    <t>SIMU6032250</t>
    <phoneticPr fontId="1" type="noConversion"/>
  </si>
  <si>
    <t>SEAU1224040</t>
    <phoneticPr fontId="1" type="noConversion"/>
  </si>
  <si>
    <t>CHSE1809096</t>
    <phoneticPr fontId="1" type="noConversion"/>
  </si>
  <si>
    <t>CQDJYMR8370060</t>
    <phoneticPr fontId="1" type="noConversion"/>
  </si>
  <si>
    <t>CHSI1810026</t>
    <phoneticPr fontId="1" type="noConversion"/>
  </si>
  <si>
    <t>PASU5140387490</t>
    <phoneticPr fontId="1" type="noConversion"/>
  </si>
  <si>
    <t>SIMU6032291</t>
    <phoneticPr fontId="1" type="noConversion"/>
  </si>
  <si>
    <t>CHSE1809103</t>
    <phoneticPr fontId="1" type="noConversion"/>
  </si>
  <si>
    <t>SOC8SHJL01G0004</t>
    <phoneticPr fontId="1" type="noConversion"/>
  </si>
  <si>
    <t>CHSI1810028</t>
    <phoneticPr fontId="1" type="noConversion"/>
  </si>
  <si>
    <t>SOC8YMCE100060</t>
    <phoneticPr fontId="1" type="noConversion"/>
  </si>
  <si>
    <t>CHSE1809106</t>
    <phoneticPr fontId="1" type="noConversion"/>
  </si>
  <si>
    <t>JJSSHNGA819097</t>
    <phoneticPr fontId="1" type="noConversion"/>
  </si>
  <si>
    <t>NAGOYA</t>
    <phoneticPr fontId="1" type="noConversion"/>
  </si>
  <si>
    <t>CHSE1809102</t>
    <phoneticPr fontId="1" type="noConversion"/>
  </si>
  <si>
    <t>JJSSHNGA819098</t>
    <phoneticPr fontId="1" type="noConversion"/>
  </si>
  <si>
    <t>CHSI1810025</t>
    <phoneticPr fontId="1" type="noConversion"/>
  </si>
  <si>
    <t>SOC8NYCERD101D</t>
    <phoneticPr fontId="1" type="noConversion"/>
  </si>
  <si>
    <t>SIMU6104391</t>
    <phoneticPr fontId="1" type="noConversion"/>
  </si>
  <si>
    <t>SEAU1224098</t>
    <phoneticPr fontId="1" type="noConversion"/>
  </si>
  <si>
    <t>上次检验：</t>
    <phoneticPr fontId="1" type="noConversion"/>
  </si>
  <si>
    <t>下次检验：</t>
    <phoneticPr fontId="1" type="noConversion"/>
  </si>
  <si>
    <t>检验预警：</t>
    <phoneticPr fontId="1" type="noConversion"/>
  </si>
  <si>
    <t>是否矮箱：</t>
    <phoneticPr fontId="1" type="noConversion"/>
  </si>
  <si>
    <t>皮重：</t>
    <phoneticPr fontId="1" type="noConversion"/>
  </si>
  <si>
    <t>-</t>
    <phoneticPr fontId="1" type="noConversion"/>
  </si>
  <si>
    <t>进罐</t>
    <phoneticPr fontId="1" type="noConversion"/>
  </si>
  <si>
    <t>罐号</t>
    <phoneticPr fontId="1" type="noConversion"/>
  </si>
  <si>
    <t>下一步</t>
    <phoneticPr fontId="1" type="noConversion"/>
  </si>
  <si>
    <t>结果</t>
    <phoneticPr fontId="1" type="noConversion"/>
  </si>
  <si>
    <t>气密测试</t>
    <phoneticPr fontId="1" type="noConversion"/>
  </si>
  <si>
    <t>提罐</t>
    <phoneticPr fontId="1" type="noConversion"/>
  </si>
  <si>
    <t>在地</t>
    <phoneticPr fontId="1" type="noConversion"/>
  </si>
  <si>
    <t>出口在途</t>
    <phoneticPr fontId="1" type="noConversion"/>
  </si>
  <si>
    <t>港口</t>
    <phoneticPr fontId="1" type="noConversion"/>
  </si>
  <si>
    <t>堆场</t>
    <phoneticPr fontId="1" type="noConversion"/>
  </si>
  <si>
    <t>检修场</t>
    <phoneticPr fontId="1" type="noConversion"/>
  </si>
  <si>
    <t>完成</t>
    <phoneticPr fontId="1" type="noConversion"/>
  </si>
  <si>
    <t>计划</t>
    <phoneticPr fontId="1" type="noConversion"/>
  </si>
  <si>
    <t>更换零件</t>
    <phoneticPr fontId="1" type="noConversion"/>
  </si>
  <si>
    <t>维修厂</t>
    <phoneticPr fontId="1" type="noConversion"/>
  </si>
  <si>
    <t>EXP</t>
    <phoneticPr fontId="1" type="noConversion"/>
  </si>
  <si>
    <t>IMP</t>
    <phoneticPr fontId="1" type="noConversion"/>
  </si>
  <si>
    <t>SICL4</t>
    <phoneticPr fontId="1" type="noConversion"/>
  </si>
  <si>
    <t>0921-1</t>
    <phoneticPr fontId="1" type="noConversion"/>
  </si>
  <si>
    <t>0921-2</t>
    <phoneticPr fontId="1" type="noConversion"/>
  </si>
  <si>
    <t>0921-3</t>
    <phoneticPr fontId="1" type="noConversion"/>
  </si>
  <si>
    <t>0920-1</t>
    <phoneticPr fontId="1" type="noConversion"/>
  </si>
  <si>
    <t>0920-2</t>
    <phoneticPr fontId="1" type="noConversion"/>
  </si>
  <si>
    <t>0915-1</t>
    <phoneticPr fontId="1" type="noConversion"/>
  </si>
  <si>
    <t>0915-2</t>
    <phoneticPr fontId="1" type="noConversion"/>
  </si>
  <si>
    <t>0916-1</t>
    <phoneticPr fontId="1" type="noConversion"/>
  </si>
  <si>
    <t>0916-2</t>
    <phoneticPr fontId="1" type="noConversion"/>
  </si>
  <si>
    <t>0916-3</t>
    <phoneticPr fontId="1" type="noConversion"/>
  </si>
  <si>
    <t>0902-1</t>
    <phoneticPr fontId="1" type="noConversion"/>
  </si>
  <si>
    <t>0902-2</t>
    <phoneticPr fontId="1" type="noConversion"/>
  </si>
  <si>
    <t>0521-1</t>
    <phoneticPr fontId="1" type="noConversion"/>
  </si>
  <si>
    <t>0521-2</t>
    <phoneticPr fontId="1" type="noConversion"/>
  </si>
  <si>
    <t>0521-3</t>
    <phoneticPr fontId="1" type="noConversion"/>
  </si>
  <si>
    <t>0706-1</t>
    <phoneticPr fontId="1" type="noConversion"/>
  </si>
  <si>
    <t>0706-2</t>
    <phoneticPr fontId="1" type="noConversion"/>
  </si>
  <si>
    <t>0713-1</t>
    <phoneticPr fontId="1" type="noConversion"/>
  </si>
  <si>
    <t>0713-2</t>
    <phoneticPr fontId="1" type="noConversion"/>
  </si>
  <si>
    <t>1028-1</t>
    <phoneticPr fontId="1" type="noConversion"/>
  </si>
  <si>
    <t>1028-2</t>
    <phoneticPr fontId="1" type="noConversion"/>
  </si>
  <si>
    <t>1101-1</t>
    <phoneticPr fontId="1" type="noConversion"/>
  </si>
  <si>
    <t>1101-2</t>
    <phoneticPr fontId="1" type="noConversion"/>
  </si>
  <si>
    <t>1101-3</t>
    <phoneticPr fontId="1" type="noConversion"/>
  </si>
  <si>
    <t>1018-1</t>
    <phoneticPr fontId="1" type="noConversion"/>
  </si>
  <si>
    <t>1018-2</t>
    <phoneticPr fontId="1" type="noConversion"/>
  </si>
  <si>
    <t>校验</t>
    <phoneticPr fontId="1" type="noConversion"/>
  </si>
  <si>
    <t>备注</t>
    <phoneticPr fontId="1" type="noConversion"/>
  </si>
  <si>
    <t>中国出口</t>
    <phoneticPr fontId="7" type="noConversion"/>
  </si>
  <si>
    <t>日本出口</t>
    <phoneticPr fontId="7" type="noConversion"/>
  </si>
  <si>
    <t>JJSSHYKA819059</t>
    <phoneticPr fontId="7" type="noConversion"/>
  </si>
  <si>
    <t>SEAU1224077</t>
    <phoneticPr fontId="7" type="noConversion"/>
  </si>
  <si>
    <t>SHANGHAI</t>
    <phoneticPr fontId="7" type="noConversion"/>
  </si>
  <si>
    <t>YOKOHAMA</t>
    <phoneticPr fontId="7" type="noConversion"/>
  </si>
  <si>
    <t>JJ</t>
    <phoneticPr fontId="7" type="noConversion"/>
  </si>
  <si>
    <t>MILD JAZZ 1827E</t>
    <phoneticPr fontId="7" type="noConversion"/>
  </si>
  <si>
    <t>PASU5140358690</t>
    <phoneticPr fontId="7" type="noConversion"/>
  </si>
  <si>
    <t>出港</t>
    <phoneticPr fontId="7" type="noConversion"/>
  </si>
  <si>
    <t>COSCO</t>
    <phoneticPr fontId="7" type="noConversion"/>
  </si>
  <si>
    <t>CSCL TOKYO 238W</t>
    <phoneticPr fontId="7" type="noConversion"/>
  </si>
  <si>
    <t>JJSSHYKA819060</t>
    <phoneticPr fontId="7" type="noConversion"/>
  </si>
  <si>
    <t>SEAU1224082</t>
    <phoneticPr fontId="7" type="noConversion"/>
  </si>
  <si>
    <t>MILD JAZZ 1828E</t>
    <phoneticPr fontId="7" type="noConversion"/>
  </si>
  <si>
    <t>PASU5140358840</t>
    <phoneticPr fontId="7" type="noConversion"/>
  </si>
  <si>
    <t>CSCL NAGOYA 222W</t>
    <phoneticPr fontId="7" type="noConversion"/>
  </si>
  <si>
    <t>SOC8SHJL01G0001</t>
    <phoneticPr fontId="7" type="noConversion"/>
  </si>
  <si>
    <t>SNL</t>
    <phoneticPr fontId="7" type="noConversion"/>
  </si>
  <si>
    <t>SINOTRANS DALIAN 1835E</t>
    <phoneticPr fontId="7" type="noConversion"/>
  </si>
  <si>
    <t>PASU5140378840</t>
    <phoneticPr fontId="7" type="noConversion"/>
  </si>
  <si>
    <t>CSCL NAGOYA 231W</t>
    <phoneticPr fontId="7" type="noConversion"/>
  </si>
  <si>
    <t>SOC8SHJL01G0002</t>
    <phoneticPr fontId="7" type="noConversion"/>
  </si>
  <si>
    <t xml:space="preserve">SNL </t>
    <phoneticPr fontId="7" type="noConversion"/>
  </si>
  <si>
    <t>PASU5140377960</t>
    <phoneticPr fontId="7" type="noConversion"/>
  </si>
  <si>
    <t>LANTAU BEACH 079W</t>
    <phoneticPr fontId="7" type="noConversion"/>
  </si>
  <si>
    <t>CQDJYMR8370060</t>
    <phoneticPr fontId="7" type="noConversion"/>
  </si>
  <si>
    <t>SIMU6032291</t>
    <phoneticPr fontId="7" type="noConversion"/>
  </si>
  <si>
    <t>QINGDAO</t>
    <phoneticPr fontId="7" type="noConversion"/>
  </si>
  <si>
    <t>MILD CHORUS 1837E</t>
    <phoneticPr fontId="7" type="noConversion"/>
  </si>
  <si>
    <t>PASU5140387490</t>
    <phoneticPr fontId="7" type="noConversion"/>
  </si>
  <si>
    <t>JEJU ISLAND 671W</t>
    <phoneticPr fontId="7" type="noConversion"/>
  </si>
  <si>
    <t>SOC8SHJL01G0003</t>
    <phoneticPr fontId="7" type="noConversion"/>
  </si>
  <si>
    <t>SEAU1224040</t>
    <phoneticPr fontId="7" type="noConversion"/>
  </si>
  <si>
    <t>ACACIA VIRGO 1837E</t>
    <phoneticPr fontId="7" type="noConversion"/>
  </si>
  <si>
    <t>SOC8YMCE100059</t>
    <phoneticPr fontId="7" type="noConversion"/>
  </si>
  <si>
    <t>SINOTRANS QINGDAO 1841W</t>
    <phoneticPr fontId="7" type="noConversion"/>
  </si>
  <si>
    <t>SOC8SHJL01G0005</t>
    <phoneticPr fontId="7" type="noConversion"/>
  </si>
  <si>
    <t>SIMU6032250</t>
    <phoneticPr fontId="7" type="noConversion"/>
  </si>
  <si>
    <t xml:space="preserve">SINOTRANS SHANGHAI 1838E </t>
    <phoneticPr fontId="7" type="noConversion"/>
  </si>
  <si>
    <t xml:space="preserve">YOKOHAMA </t>
    <phoneticPr fontId="7" type="noConversion"/>
  </si>
  <si>
    <t>SOC8SHJL01G0004</t>
    <phoneticPr fontId="7" type="noConversion"/>
  </si>
  <si>
    <t>SEAU1224122</t>
    <phoneticPr fontId="7" type="noConversion"/>
  </si>
  <si>
    <t>SINOTRANS QINDGAO 1838W</t>
    <phoneticPr fontId="7" type="noConversion"/>
  </si>
  <si>
    <t>SOC8YMCE100060</t>
    <phoneticPr fontId="7" type="noConversion"/>
  </si>
  <si>
    <t>SINOTRANS QINDGAO 1841W</t>
    <phoneticPr fontId="7" type="noConversion"/>
  </si>
  <si>
    <t>JJSSHNGA819098</t>
    <phoneticPr fontId="7" type="noConversion"/>
  </si>
  <si>
    <t>SEAU1224098</t>
    <phoneticPr fontId="7" type="noConversion"/>
  </si>
  <si>
    <t>NAGOYA</t>
    <phoneticPr fontId="7" type="noConversion"/>
  </si>
  <si>
    <t>MILD JAZZ 1838E</t>
    <phoneticPr fontId="7" type="noConversion"/>
  </si>
  <si>
    <t>SOC8NYCERD1010</t>
    <phoneticPr fontId="7" type="noConversion"/>
  </si>
  <si>
    <t>SINOTRANS SHANGHAI 1842W</t>
    <phoneticPr fontId="7" type="noConversion"/>
  </si>
  <si>
    <t>JJSSHNGA819097</t>
    <phoneticPr fontId="7" type="noConversion"/>
  </si>
  <si>
    <t>SIMU6104391</t>
    <phoneticPr fontId="7" type="noConversion"/>
  </si>
  <si>
    <t>SOC8SHJL01G0006</t>
    <phoneticPr fontId="7" type="noConversion"/>
  </si>
  <si>
    <t>SEAU1004082</t>
    <phoneticPr fontId="7" type="noConversion"/>
  </si>
  <si>
    <t>SINOTRANS QINDGAO 1842W</t>
    <phoneticPr fontId="7" type="noConversion"/>
  </si>
  <si>
    <t>SOC8YMCE100061</t>
    <phoneticPr fontId="7" type="noConversion"/>
  </si>
  <si>
    <t>SOC8SHJL01G0009</t>
    <phoneticPr fontId="7" type="noConversion"/>
  </si>
  <si>
    <t>SIMU6109243</t>
    <phoneticPr fontId="7" type="noConversion"/>
  </si>
  <si>
    <t>SINOTRANS QINGDAO 1843E</t>
    <phoneticPr fontId="7" type="noConversion"/>
  </si>
  <si>
    <t>SOC8YMCE100063</t>
    <phoneticPr fontId="7" type="noConversion"/>
  </si>
  <si>
    <t>SINOTRANS QINGDAO 1844W</t>
    <phoneticPr fontId="7" type="noConversion"/>
  </si>
  <si>
    <t>SOC8SHJL01G0012</t>
    <phoneticPr fontId="7" type="noConversion"/>
  </si>
  <si>
    <t>SIMU6109140</t>
    <phoneticPr fontId="7" type="noConversion"/>
  </si>
  <si>
    <t>SINOTRANS SHANGHAI 1844E</t>
    <phoneticPr fontId="7" type="noConversion"/>
  </si>
  <si>
    <t>SOC8YMCE100065</t>
    <phoneticPr fontId="7" type="noConversion"/>
  </si>
  <si>
    <t>SINOTRANS DALIAN 1845W</t>
    <phoneticPr fontId="7" type="noConversion"/>
  </si>
  <si>
    <t>SOC8SHJL01G0013</t>
    <phoneticPr fontId="7" type="noConversion"/>
  </si>
  <si>
    <t>SIMU6109182</t>
    <phoneticPr fontId="7" type="noConversion"/>
  </si>
  <si>
    <t>SOC8SHJL01G0017</t>
    <phoneticPr fontId="7" type="noConversion"/>
  </si>
  <si>
    <t>SINOTRANS DALIAN 1846E</t>
    <phoneticPr fontId="7" type="noConversion"/>
  </si>
  <si>
    <t>PASU5140400670</t>
    <phoneticPr fontId="7" type="noConversion"/>
  </si>
  <si>
    <t>HYPERION  039W</t>
    <phoneticPr fontId="7" type="noConversion"/>
  </si>
  <si>
    <t>CQH847YK861</t>
    <phoneticPr fontId="7" type="noConversion"/>
  </si>
  <si>
    <t>SEAU1224056</t>
    <phoneticPr fontId="7" type="noConversion"/>
  </si>
  <si>
    <t>MILD CHORUS 1846E</t>
    <phoneticPr fontId="7" type="noConversion"/>
  </si>
  <si>
    <t>CQH847YK862</t>
    <phoneticPr fontId="7" type="noConversion"/>
  </si>
  <si>
    <t>SOC8SHJL01G0014</t>
    <phoneticPr fontId="7" type="noConversion"/>
  </si>
  <si>
    <t>SINOTRANS QINGDAO 1846E</t>
    <phoneticPr fontId="7" type="noConversion"/>
  </si>
  <si>
    <t>SOC8SHJL01G0016</t>
    <phoneticPr fontId="7" type="noConversion"/>
  </si>
  <si>
    <t>目的港：</t>
  </si>
  <si>
    <t>目的港：</t>
    <phoneticPr fontId="1" type="noConversion"/>
  </si>
  <si>
    <t>起运港：</t>
  </si>
  <si>
    <t>起运港：</t>
    <phoneticPr fontId="1" type="noConversion"/>
  </si>
  <si>
    <t>到港时间：</t>
  </si>
  <si>
    <t>到港时间：</t>
    <phoneticPr fontId="1" type="noConversion"/>
  </si>
  <si>
    <t>离港时间：</t>
    <phoneticPr fontId="1" type="noConversion"/>
  </si>
  <si>
    <t>船公司：</t>
  </si>
  <si>
    <t>船公司：</t>
    <phoneticPr fontId="1" type="noConversion"/>
  </si>
  <si>
    <t>出口</t>
    <phoneticPr fontId="1" type="noConversion"/>
  </si>
  <si>
    <t>进口</t>
    <phoneticPr fontId="1" type="noConversion"/>
  </si>
  <si>
    <t>离港时间：</t>
    <phoneticPr fontId="1" type="noConversion"/>
  </si>
  <si>
    <t>箱号</t>
    <phoneticPr fontId="1" type="noConversion"/>
  </si>
  <si>
    <t>箱型</t>
    <phoneticPr fontId="1" type="noConversion"/>
  </si>
  <si>
    <t>皮重</t>
    <phoneticPr fontId="1" type="noConversion"/>
  </si>
  <si>
    <t>上次检验</t>
    <phoneticPr fontId="1" type="noConversion"/>
  </si>
  <si>
    <t>下次检验</t>
    <phoneticPr fontId="1" type="noConversion"/>
  </si>
  <si>
    <t>检验提醒</t>
    <phoneticPr fontId="1" type="noConversion"/>
  </si>
  <si>
    <t>罐东</t>
    <phoneticPr fontId="1" type="noConversion"/>
  </si>
  <si>
    <t>前装货</t>
    <phoneticPr fontId="1" type="noConversion"/>
  </si>
  <si>
    <t>进场日期</t>
    <phoneticPr fontId="1" type="noConversion"/>
  </si>
  <si>
    <t>堆场</t>
    <phoneticPr fontId="1" type="noConversion"/>
  </si>
  <si>
    <t>状态</t>
    <phoneticPr fontId="1" type="noConversion"/>
  </si>
  <si>
    <t>备注</t>
    <phoneticPr fontId="1" type="noConversion"/>
  </si>
  <si>
    <t>柯豪</t>
    <phoneticPr fontId="1" type="noConversion"/>
  </si>
  <si>
    <t>甲基三氯硅烷</t>
  </si>
  <si>
    <t>四氯化硅</t>
  </si>
  <si>
    <t>预计9/26，进青岛</t>
  </si>
  <si>
    <t>ONWAY</t>
  </si>
  <si>
    <t>青岛英特拉</t>
  </si>
  <si>
    <t>南通天晟</t>
  </si>
  <si>
    <t>=SMALL(IF($D$3&amp;LARGE(IF(CTN_Record[罐号]=$D$3,CTN_Record[操作时间],0),1)=CTN_Record[罐号]&amp;CTN_Record[操作时间],ROW(CTN_Record[操作时间]),65536),1)</t>
    <phoneticPr fontId="1" type="noConversion"/>
  </si>
  <si>
    <t>选择箱号：</t>
    <phoneticPr fontId="1" type="noConversion"/>
  </si>
  <si>
    <t>本次使用：</t>
    <phoneticPr fontId="1" type="noConversion"/>
  </si>
  <si>
    <t>堆场：</t>
    <phoneticPr fontId="1" type="noConversion"/>
  </si>
  <si>
    <t>进场日期：</t>
    <phoneticPr fontId="1" type="noConversion"/>
  </si>
  <si>
    <t>备用</t>
    <phoneticPr fontId="1" type="noConversion"/>
  </si>
  <si>
    <t>备注：</t>
  </si>
  <si>
    <t>状态：</t>
  </si>
  <si>
    <t>前装货：</t>
  </si>
  <si>
    <t>出场日期：</t>
    <phoneticPr fontId="1" type="noConversion"/>
  </si>
  <si>
    <t>出场日期</t>
    <phoneticPr fontId="1" type="noConversion"/>
  </si>
  <si>
    <t>使用次数</t>
    <phoneticPr fontId="1" type="noConversion"/>
  </si>
  <si>
    <t>Row Labels</t>
  </si>
  <si>
    <t>SINOTRANS MANILA 1824E</t>
    <phoneticPr fontId="7" type="noConversion"/>
  </si>
  <si>
    <t>SEAU1224020</t>
    <phoneticPr fontId="7" type="noConversion"/>
  </si>
  <si>
    <t>SOC8QDJL705767</t>
    <phoneticPr fontId="7" type="noConversion"/>
  </si>
  <si>
    <t>SINOTRANS DALIAN 1849W</t>
    <phoneticPr fontId="7" type="noConversion"/>
  </si>
  <si>
    <t>96067SOC</t>
    <phoneticPr fontId="7" type="noConversion"/>
  </si>
  <si>
    <t>SINOTRANS SHANGHAI 1847E</t>
    <phoneticPr fontId="7" type="noConversion"/>
  </si>
  <si>
    <t>SOC8SHJL01G0021</t>
    <phoneticPr fontId="7" type="noConversion"/>
  </si>
  <si>
    <t>CSCL NAGOYA 241W</t>
    <phoneticPr fontId="7" type="noConversion"/>
  </si>
  <si>
    <t>PASU5140400760</t>
    <phoneticPr fontId="7" type="noConversion"/>
  </si>
  <si>
    <t>SOC8SHJL01G0020</t>
    <phoneticPr fontId="7" type="noConversion"/>
  </si>
  <si>
    <t>SOC8SHJL01G0019</t>
    <phoneticPr fontId="7" type="noConversion"/>
  </si>
  <si>
    <t>HYOERION  040W</t>
    <phoneticPr fontId="7" type="noConversion"/>
  </si>
  <si>
    <t>PASU5140400970</t>
    <phoneticPr fontId="7" type="noConversion"/>
  </si>
  <si>
    <t>SINOTRANS SHANGAHI 1847E</t>
    <phoneticPr fontId="7" type="noConversion"/>
  </si>
  <si>
    <t>SOC8SHJL01G0018</t>
    <phoneticPr fontId="7" type="noConversion"/>
  </si>
  <si>
    <t>MILD CHORUS  V.1848W</t>
  </si>
  <si>
    <t>CCL</t>
    <phoneticPr fontId="7" type="noConversion"/>
  </si>
  <si>
    <t>.  0075272</t>
    <phoneticPr fontId="7" type="noConversion"/>
  </si>
  <si>
    <t>MILD SONATA 1848E</t>
    <phoneticPr fontId="7" type="noConversion"/>
  </si>
  <si>
    <t>SEAU1224014</t>
    <phoneticPr fontId="7" type="noConversion"/>
  </si>
  <si>
    <t>CQDJYMS8480065</t>
    <phoneticPr fontId="7" type="noConversion"/>
  </si>
  <si>
    <t>MARCLOUD 220W</t>
    <phoneticPr fontId="7" type="noConversion"/>
  </si>
  <si>
    <t>PASU5140400770</t>
    <phoneticPr fontId="7" type="noConversion"/>
  </si>
  <si>
    <t>MILD CHORUS  V.1848W</t>
    <phoneticPr fontId="7" type="noConversion"/>
  </si>
  <si>
    <t>.     0075215</t>
    <phoneticPr fontId="7" type="noConversion"/>
  </si>
  <si>
    <t>PASU5140400970</t>
  </si>
  <si>
    <t>出港</t>
  </si>
  <si>
    <t>YOKOHAMA</t>
  </si>
  <si>
    <t>SHANGHAI</t>
  </si>
  <si>
    <t>COSCO</t>
  </si>
  <si>
    <t>HYOERION  040W</t>
  </si>
  <si>
    <t>PASU5140400770</t>
  </si>
  <si>
    <t>.     0075215</t>
  </si>
  <si>
    <t>CCL</t>
  </si>
  <si>
    <t>MARCLOUD 220W</t>
  </si>
  <si>
    <t>11/30船期延误一天12/1出港</t>
  </si>
  <si>
    <t>SINOTRANS DALIAN 1845W</t>
  </si>
  <si>
    <t>SOC8YMCE100065</t>
  </si>
  <si>
    <t>SNL</t>
  </si>
  <si>
    <t>SINOTRANS SHANGHAI 1842W</t>
  </si>
  <si>
    <t>SOC8NYCERD1010</t>
  </si>
  <si>
    <t>SOC8YMCE100059</t>
  </si>
  <si>
    <t>SINOTRANS QINGDAO 1841W</t>
  </si>
  <si>
    <t>11/30船期延误一天12/1出港</t>
    <phoneticPr fontId="7" type="noConversion"/>
  </si>
  <si>
    <t>POL</t>
  </si>
  <si>
    <t>POD</t>
  </si>
  <si>
    <t>ATD</t>
  </si>
  <si>
    <t>ATA</t>
  </si>
  <si>
    <t>ETD</t>
  </si>
  <si>
    <t>ETA</t>
  </si>
  <si>
    <t>Container</t>
    <phoneticPr fontId="1" type="noConversion"/>
  </si>
  <si>
    <t>B/L</t>
    <phoneticPr fontId="1" type="noConversion"/>
  </si>
  <si>
    <t>Carrier</t>
    <phoneticPr fontId="1" type="noConversion"/>
  </si>
  <si>
    <t>Vessel &amp; Voyage</t>
    <phoneticPr fontId="1" type="noConversion"/>
  </si>
  <si>
    <t>St.</t>
    <phoneticPr fontId="1" type="noConversion"/>
  </si>
  <si>
    <t>Charge</t>
    <phoneticPr fontId="1" type="noConversion"/>
  </si>
  <si>
    <t>预计9/26，进青岛</t>
    <phoneticPr fontId="1" type="noConversion"/>
  </si>
  <si>
    <t>中国堆场作业</t>
    <phoneticPr fontId="1" type="noConversion"/>
  </si>
  <si>
    <t>中国堆场可提</t>
  </si>
  <si>
    <t>中国堆场可提</t>
    <phoneticPr fontId="1" type="noConversion"/>
  </si>
  <si>
    <t>中国提箱装货</t>
    <phoneticPr fontId="1" type="noConversion"/>
  </si>
  <si>
    <t>中国出口在船</t>
  </si>
  <si>
    <t>中国出口在船</t>
    <phoneticPr fontId="1" type="noConversion"/>
  </si>
  <si>
    <t>国外卸货</t>
  </si>
  <si>
    <t>国外卸货</t>
    <phoneticPr fontId="1" type="noConversion"/>
  </si>
  <si>
    <t>国外在船</t>
  </si>
  <si>
    <t>国外在船</t>
    <phoneticPr fontId="1" type="noConversion"/>
  </si>
  <si>
    <t>选择堆场：</t>
  </si>
  <si>
    <t>选择状态：</t>
  </si>
  <si>
    <t>(blank)</t>
  </si>
  <si>
    <t>B/L</t>
    <phoneticPr fontId="1" type="noConversion"/>
  </si>
  <si>
    <t>POL</t>
    <phoneticPr fontId="1" type="noConversion"/>
  </si>
  <si>
    <t>POD</t>
    <phoneticPr fontId="1" type="noConversion"/>
  </si>
  <si>
    <t>Carrier</t>
    <phoneticPr fontId="1" type="noConversion"/>
  </si>
  <si>
    <t>Vessel &amp; Voyage</t>
    <phoneticPr fontId="1" type="noConversion"/>
  </si>
  <si>
    <t>一甲三氯硅烷</t>
  </si>
  <si>
    <t>中国堆场作业</t>
  </si>
  <si>
    <t>带涂层的盲板损坏，气密测试通不过，等待新盲板中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</si>
</sst>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yyyy\-mm\-dd"/>
    <numFmt numFmtId="177" formatCode="yyyy/mm/dd"/>
    <numFmt numFmtId="178" formatCode="0_ ;[Red]\-0\ "/>
    <numFmt numFmtId="179" formatCode="yyyy/mm/dd\ hh"/>
    <numFmt numFmtId="180" formatCode="0\ &quot;KGS&quot;"/>
    <numFmt numFmtId="181" formatCode="0\ &quot;天&quot;"/>
    <numFmt numFmtId="182" formatCode="0_);[Red]\(0\)"/>
    <numFmt numFmtId="183" formatCode="yyyy/mm/dd;@"/>
    <numFmt numFmtId="184" formatCode="&quot;$&quot;_)#,##0.00;\-&quot;US$&quot;#,##0.00_)"/>
    <numFmt numFmtId="185" formatCode="0\ &quot;次&quot;"/>
  </numFmts>
  <fonts count="21" x14ac:knownFonts="1">
    <font>
      <sz val="11"/>
      <color theme="1"/>
      <name val="宋体"/>
      <family val="2"/>
      <charset val="134"/>
    </font>
    <font>
      <sz val="9"/>
      <name val="宋体"/>
      <family val="2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u/>
      <sz val="11"/>
      <color theme="10"/>
      <name val="宋体"/>
      <family val="2"/>
      <charset val="134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0" tint="-0.499984740745262"/>
      <name val="宋体"/>
      <family val="2"/>
      <charset val="134"/>
    </font>
    <font>
      <sz val="10"/>
      <color theme="1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b/>
      <sz val="10"/>
      <name val="等线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0"/>
      <color rgb="FFFF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</borders>
  <cellStyleXfs count="6">
    <xf numFmtId="0" fontId="0" fillId="0" borderId="0">
      <alignment vertical="center"/>
    </xf>
    <xf numFmtId="0" fontId="2" fillId="0" borderId="0"/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09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4" borderId="2" xfId="0" applyFill="1" applyBorder="1" applyAlignment="1">
      <alignment horizontal="right" vertical="center"/>
    </xf>
    <xf numFmtId="0" fontId="0" fillId="4" borderId="4" xfId="0" applyFill="1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177" fontId="0" fillId="0" borderId="1" xfId="0" applyNumberFormat="1" applyBorder="1" applyAlignment="1">
      <alignment horizontal="right" vertical="center"/>
    </xf>
    <xf numFmtId="0" fontId="0" fillId="0" borderId="3" xfId="0" applyFill="1" applyBorder="1" applyAlignment="1">
      <alignment horizontal="right" vertical="center"/>
    </xf>
    <xf numFmtId="0" fontId="0" fillId="4" borderId="7" xfId="0" applyFill="1" applyBorder="1" applyAlignment="1">
      <alignment horizontal="right" vertical="center"/>
    </xf>
    <xf numFmtId="0" fontId="0" fillId="2" borderId="8" xfId="0" applyFill="1" applyBorder="1" applyAlignment="1">
      <alignment horizontal="right" vertical="center"/>
    </xf>
    <xf numFmtId="0" fontId="0" fillId="0" borderId="9" xfId="0" applyFill="1" applyBorder="1" applyAlignment="1">
      <alignment horizontal="right" vertical="center"/>
    </xf>
    <xf numFmtId="179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vertical="center"/>
    </xf>
    <xf numFmtId="0" fontId="0" fillId="4" borderId="10" xfId="0" applyFill="1" applyBorder="1" applyAlignment="1">
      <alignment horizontal="right" vertical="center"/>
    </xf>
    <xf numFmtId="0" fontId="6" fillId="0" borderId="0" xfId="3">
      <alignment vertical="center"/>
    </xf>
    <xf numFmtId="177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8" xfId="0" applyBorder="1" applyAlignment="1">
      <alignment horizontal="right" vertical="center"/>
    </xf>
    <xf numFmtId="180" fontId="0" fillId="0" borderId="1" xfId="0" applyNumberFormat="1" applyBorder="1" applyAlignment="1">
      <alignment horizontal="right" vertical="center"/>
    </xf>
    <xf numFmtId="181" fontId="0" fillId="0" borderId="6" xfId="0" applyNumberFormat="1" applyBorder="1" applyAlignment="1">
      <alignment horizontal="right" vertical="center"/>
    </xf>
    <xf numFmtId="0" fontId="0" fillId="4" borderId="15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0" fontId="0" fillId="0" borderId="14" xfId="0" applyBorder="1" applyAlignment="1">
      <alignment horizontal="right" vertical="center"/>
    </xf>
    <xf numFmtId="177" fontId="0" fillId="0" borderId="14" xfId="0" applyNumberFormat="1" applyBorder="1" applyAlignment="1">
      <alignment horizontal="right" vertical="center"/>
    </xf>
    <xf numFmtId="177" fontId="0" fillId="0" borderId="6" xfId="0" applyNumberFormat="1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177" fontId="0" fillId="0" borderId="5" xfId="0" applyNumberFormat="1" applyBorder="1" applyAlignment="1">
      <alignment horizontal="right" vertical="center"/>
    </xf>
    <xf numFmtId="0" fontId="0" fillId="0" borderId="0" xfId="0" quotePrefix="1">
      <alignment vertical="center"/>
    </xf>
    <xf numFmtId="0" fontId="4" fillId="0" borderId="0" xfId="1" applyFont="1" applyFill="1" applyAlignment="1">
      <alignment vertical="center"/>
    </xf>
    <xf numFmtId="185" fontId="0" fillId="0" borderId="1" xfId="0" applyNumberFormat="1" applyBorder="1" applyAlignment="1">
      <alignment horizontal="right" vertical="center"/>
    </xf>
    <xf numFmtId="183" fontId="0" fillId="0" borderId="3" xfId="0" applyNumberFormat="1" applyFill="1" applyBorder="1" applyAlignment="1">
      <alignment horizontal="right"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9" fillId="6" borderId="12" xfId="0" applyFont="1" applyFill="1" applyBorder="1" applyAlignment="1">
      <alignment horizontal="center" vertical="center"/>
    </xf>
    <xf numFmtId="0" fontId="4" fillId="0" borderId="0" xfId="1" applyFont="1" applyFill="1" applyAlignment="1" applyProtection="1">
      <alignment vertical="center"/>
      <protection locked="0"/>
    </xf>
    <xf numFmtId="182" fontId="4" fillId="0" borderId="0" xfId="1" applyNumberFormat="1" applyFont="1" applyFill="1" applyAlignment="1" applyProtection="1">
      <alignment vertical="center"/>
      <protection locked="0"/>
    </xf>
    <xf numFmtId="176" fontId="4" fillId="0" borderId="0" xfId="1" applyNumberFormat="1" applyFont="1" applyFill="1" applyAlignment="1" applyProtection="1">
      <alignment vertical="center"/>
      <protection locked="0"/>
    </xf>
    <xf numFmtId="183" fontId="4" fillId="0" borderId="0" xfId="1" applyNumberFormat="1" applyFont="1" applyFill="1" applyAlignment="1" applyProtection="1">
      <alignment horizontal="right" vertical="center" shrinkToFit="1"/>
      <protection locked="0"/>
    </xf>
    <xf numFmtId="178" fontId="4" fillId="0" borderId="0" xfId="1" applyNumberFormat="1" applyFont="1" applyFill="1" applyAlignment="1" applyProtection="1">
      <alignment vertical="center"/>
    </xf>
    <xf numFmtId="0" fontId="10" fillId="0" borderId="1" xfId="4" applyNumberFormat="1" applyFont="1" applyBorder="1" applyAlignment="1" applyProtection="1">
      <alignment vertical="center"/>
      <protection locked="0"/>
    </xf>
    <xf numFmtId="0" fontId="14" fillId="0" borderId="21" xfId="0" applyFont="1" applyBorder="1" applyAlignment="1">
      <alignment vertical="center"/>
    </xf>
    <xf numFmtId="0" fontId="10" fillId="0" borderId="0" xfId="4" applyFont="1" applyFill="1" applyBorder="1" applyAlignment="1">
      <alignment vertical="center"/>
    </xf>
    <xf numFmtId="184" fontId="10" fillId="0" borderId="1" xfId="0" applyNumberFormat="1" applyFont="1" applyFill="1" applyBorder="1" applyAlignment="1" applyProtection="1">
      <alignment vertical="center"/>
      <protection locked="0"/>
    </xf>
    <xf numFmtId="184" fontId="12" fillId="0" borderId="1" xfId="0" applyNumberFormat="1" applyFont="1" applyFill="1" applyBorder="1" applyAlignment="1" applyProtection="1">
      <alignment vertical="center"/>
      <protection locked="0"/>
    </xf>
    <xf numFmtId="184" fontId="13" fillId="0" borderId="1" xfId="0" applyNumberFormat="1" applyFont="1" applyFill="1" applyBorder="1" applyAlignment="1" applyProtection="1">
      <alignment vertical="center"/>
      <protection locked="0"/>
    </xf>
    <xf numFmtId="0" fontId="10" fillId="0" borderId="1" xfId="4" applyFont="1" applyFill="1" applyBorder="1" applyAlignment="1" applyProtection="1">
      <alignment vertical="center"/>
      <protection locked="0"/>
    </xf>
    <xf numFmtId="0" fontId="14" fillId="0" borderId="0" xfId="4" applyFont="1" applyFill="1" applyBorder="1" applyAlignment="1">
      <alignment vertical="center"/>
    </xf>
    <xf numFmtId="0" fontId="10" fillId="0" borderId="24" xfId="4" applyFont="1" applyFill="1" applyBorder="1" applyAlignment="1">
      <alignment vertical="center"/>
    </xf>
    <xf numFmtId="0" fontId="20" fillId="0" borderId="22" xfId="0" applyFont="1" applyBorder="1" applyAlignment="1">
      <alignment vertical="center"/>
    </xf>
    <xf numFmtId="0" fontId="20" fillId="0" borderId="21" xfId="0" applyFont="1" applyBorder="1" applyAlignment="1">
      <alignment vertical="center"/>
    </xf>
    <xf numFmtId="0" fontId="20" fillId="0" borderId="19" xfId="0" applyFont="1" applyBorder="1" applyAlignment="1">
      <alignment vertical="center"/>
    </xf>
    <xf numFmtId="0" fontId="20" fillId="0" borderId="19" xfId="0" applyFont="1" applyFill="1" applyBorder="1" applyAlignment="1">
      <alignment vertical="center"/>
    </xf>
    <xf numFmtId="0" fontId="14" fillId="5" borderId="21" xfId="0" applyFont="1" applyFill="1" applyBorder="1" applyAlignment="1" applyProtection="1">
      <alignment vertical="center"/>
      <protection locked="0"/>
    </xf>
    <xf numFmtId="0" fontId="10" fillId="5" borderId="21" xfId="0" applyFont="1" applyFill="1" applyBorder="1" applyAlignment="1" applyProtection="1">
      <alignment vertical="center"/>
      <protection locked="0"/>
    </xf>
    <xf numFmtId="0" fontId="10" fillId="5" borderId="21" xfId="4" applyNumberFormat="1" applyFont="1" applyFill="1" applyBorder="1" applyAlignment="1" applyProtection="1">
      <alignment vertical="center" shrinkToFit="1"/>
      <protection locked="0"/>
    </xf>
    <xf numFmtId="177" fontId="10" fillId="5" borderId="21" xfId="4" applyNumberFormat="1" applyFont="1" applyFill="1" applyBorder="1" applyAlignment="1" applyProtection="1">
      <alignment horizontal="right" vertical="center"/>
      <protection locked="0"/>
    </xf>
    <xf numFmtId="0" fontId="10" fillId="5" borderId="22" xfId="0" applyFont="1" applyFill="1" applyBorder="1" applyAlignment="1" applyProtection="1">
      <alignment vertical="center"/>
      <protection locked="0"/>
    </xf>
    <xf numFmtId="0" fontId="10" fillId="5" borderId="21" xfId="0" applyFont="1" applyFill="1" applyBorder="1" applyAlignment="1" applyProtection="1">
      <alignment vertical="center" shrinkToFit="1"/>
      <protection locked="0"/>
    </xf>
    <xf numFmtId="177" fontId="10" fillId="5" borderId="21" xfId="0" applyNumberFormat="1" applyFont="1" applyFill="1" applyBorder="1" applyAlignment="1" applyProtection="1">
      <alignment horizontal="right" vertical="center"/>
      <protection locked="0"/>
    </xf>
    <xf numFmtId="177" fontId="10" fillId="5" borderId="19" xfId="0" applyNumberFormat="1" applyFont="1" applyFill="1" applyBorder="1" applyAlignment="1" applyProtection="1">
      <alignment horizontal="right" vertical="center"/>
      <protection locked="0"/>
    </xf>
    <xf numFmtId="0" fontId="14" fillId="0" borderId="21" xfId="0" applyFont="1" applyBorder="1" applyAlignment="1" applyProtection="1">
      <alignment vertical="center"/>
      <protection locked="0"/>
    </xf>
    <xf numFmtId="0" fontId="10" fillId="0" borderId="21" xfId="0" applyFont="1" applyBorder="1" applyAlignment="1" applyProtection="1">
      <alignment vertical="center"/>
      <protection locked="0"/>
    </xf>
    <xf numFmtId="0" fontId="10" fillId="0" borderId="21" xfId="4" applyNumberFormat="1" applyFont="1" applyBorder="1" applyAlignment="1" applyProtection="1">
      <alignment vertical="center" shrinkToFit="1"/>
      <protection locked="0"/>
    </xf>
    <xf numFmtId="177" fontId="10" fillId="0" borderId="21" xfId="4" applyNumberFormat="1" applyFont="1" applyBorder="1" applyAlignment="1" applyProtection="1">
      <alignment horizontal="right" vertical="center"/>
      <protection locked="0"/>
    </xf>
    <xf numFmtId="0" fontId="10" fillId="0" borderId="22" xfId="0" applyFont="1" applyBorder="1" applyAlignment="1" applyProtection="1">
      <alignment vertical="center"/>
      <protection locked="0"/>
    </xf>
    <xf numFmtId="0" fontId="10" fillId="0" borderId="21" xfId="0" applyFont="1" applyBorder="1" applyAlignment="1" applyProtection="1">
      <alignment vertical="center" shrinkToFit="1"/>
      <protection locked="0"/>
    </xf>
    <xf numFmtId="177" fontId="10" fillId="0" borderId="21" xfId="0" applyNumberFormat="1" applyFont="1" applyBorder="1" applyAlignment="1" applyProtection="1">
      <alignment horizontal="right" vertical="center" shrinkToFit="1"/>
      <protection locked="0"/>
    </xf>
    <xf numFmtId="177" fontId="10" fillId="0" borderId="19" xfId="0" applyNumberFormat="1" applyFont="1" applyBorder="1" applyAlignment="1" applyProtection="1">
      <alignment horizontal="right" vertical="center" shrinkToFit="1"/>
      <protection locked="0"/>
    </xf>
    <xf numFmtId="177" fontId="10" fillId="5" borderId="21" xfId="0" applyNumberFormat="1" applyFont="1" applyFill="1" applyBorder="1" applyAlignment="1" applyProtection="1">
      <alignment horizontal="right" vertical="center" shrinkToFit="1"/>
      <protection locked="0"/>
    </xf>
    <xf numFmtId="177" fontId="10" fillId="5" borderId="19" xfId="0" applyNumberFormat="1" applyFont="1" applyFill="1" applyBorder="1" applyAlignment="1" applyProtection="1">
      <alignment horizontal="right" vertical="center" shrinkToFit="1"/>
      <protection locked="0"/>
    </xf>
    <xf numFmtId="0" fontId="11" fillId="5" borderId="21" xfId="0" applyFont="1" applyFill="1" applyBorder="1" applyAlignment="1" applyProtection="1">
      <alignment vertical="center"/>
      <protection locked="0"/>
    </xf>
    <xf numFmtId="0" fontId="11" fillId="5" borderId="21" xfId="0" applyFont="1" applyFill="1" applyBorder="1" applyAlignment="1" applyProtection="1">
      <alignment vertical="center" shrinkToFit="1"/>
      <protection locked="0"/>
    </xf>
    <xf numFmtId="0" fontId="11" fillId="0" borderId="21" xfId="0" applyFont="1" applyBorder="1" applyAlignment="1" applyProtection="1">
      <alignment vertical="center"/>
      <protection locked="0"/>
    </xf>
    <xf numFmtId="0" fontId="12" fillId="0" borderId="21" xfId="0" applyFont="1" applyBorder="1" applyAlignment="1" applyProtection="1">
      <alignment vertical="center"/>
      <protection locked="0"/>
    </xf>
    <xf numFmtId="0" fontId="12" fillId="0" borderId="21" xfId="0" applyFont="1" applyBorder="1" applyAlignment="1" applyProtection="1">
      <alignment vertical="center" shrinkToFit="1"/>
      <protection locked="0"/>
    </xf>
    <xf numFmtId="0" fontId="12" fillId="5" borderId="21" xfId="0" applyFont="1" applyFill="1" applyBorder="1" applyAlignment="1" applyProtection="1">
      <alignment vertical="center"/>
      <protection locked="0"/>
    </xf>
    <xf numFmtId="0" fontId="12" fillId="5" borderId="21" xfId="0" applyFont="1" applyFill="1" applyBorder="1" applyAlignment="1" applyProtection="1">
      <alignment vertical="center" shrinkToFit="1"/>
      <protection locked="0"/>
    </xf>
    <xf numFmtId="0" fontId="12" fillId="5" borderId="22" xfId="0" applyFont="1" applyFill="1" applyBorder="1" applyAlignment="1" applyProtection="1">
      <alignment vertical="center"/>
      <protection locked="0"/>
    </xf>
    <xf numFmtId="0" fontId="12" fillId="0" borderId="22" xfId="0" applyFont="1" applyBorder="1" applyAlignment="1" applyProtection="1">
      <alignment vertical="center"/>
      <protection locked="0"/>
    </xf>
    <xf numFmtId="0" fontId="15" fillId="0" borderId="21" xfId="0" applyFont="1" applyBorder="1" applyAlignment="1" applyProtection="1">
      <alignment vertical="center"/>
      <protection locked="0"/>
    </xf>
    <xf numFmtId="0" fontId="12" fillId="0" borderId="22" xfId="0" applyFont="1" applyBorder="1" applyAlignment="1" applyProtection="1">
      <alignment horizontal="center" vertical="center"/>
      <protection locked="0"/>
    </xf>
    <xf numFmtId="0" fontId="13" fillId="5" borderId="21" xfId="0" applyFont="1" applyFill="1" applyBorder="1" applyAlignment="1" applyProtection="1">
      <alignment vertical="center"/>
      <protection locked="0"/>
    </xf>
    <xf numFmtId="0" fontId="13" fillId="0" borderId="21" xfId="0" applyFont="1" applyBorder="1" applyAlignment="1" applyProtection="1">
      <alignment vertical="center"/>
      <protection locked="0"/>
    </xf>
    <xf numFmtId="0" fontId="13" fillId="5" borderId="22" xfId="0" applyFont="1" applyFill="1" applyBorder="1" applyAlignment="1" applyProtection="1">
      <alignment vertical="center"/>
      <protection locked="0"/>
    </xf>
    <xf numFmtId="0" fontId="13" fillId="0" borderId="22" xfId="0" applyFont="1" applyBorder="1" applyAlignment="1" applyProtection="1">
      <alignment vertical="center"/>
      <protection locked="0"/>
    </xf>
    <xf numFmtId="0" fontId="14" fillId="0" borderId="21" xfId="4" applyNumberFormat="1" applyFont="1" applyBorder="1" applyAlignment="1" applyProtection="1">
      <alignment vertical="center"/>
      <protection locked="0"/>
    </xf>
    <xf numFmtId="0" fontId="10" fillId="0" borderId="21" xfId="4" applyNumberFormat="1" applyFont="1" applyBorder="1" applyAlignment="1" applyProtection="1">
      <alignment vertical="center"/>
      <protection locked="0"/>
    </xf>
    <xf numFmtId="0" fontId="10" fillId="0" borderId="22" xfId="4" applyNumberFormat="1" applyFont="1" applyBorder="1" applyAlignment="1" applyProtection="1">
      <alignment vertical="center"/>
      <protection locked="0"/>
    </xf>
    <xf numFmtId="0" fontId="10" fillId="0" borderId="19" xfId="4" applyNumberFormat="1" applyFont="1" applyBorder="1" applyAlignment="1" applyProtection="1">
      <alignment vertical="center"/>
      <protection locked="0"/>
    </xf>
    <xf numFmtId="0" fontId="14" fillId="5" borderId="21" xfId="4" applyNumberFormat="1" applyFont="1" applyFill="1" applyBorder="1" applyAlignment="1" applyProtection="1">
      <alignment vertical="center"/>
      <protection locked="0"/>
    </xf>
    <xf numFmtId="0" fontId="10" fillId="5" borderId="21" xfId="4" applyNumberFormat="1" applyFont="1" applyFill="1" applyBorder="1" applyAlignment="1" applyProtection="1">
      <alignment vertical="center"/>
      <protection locked="0"/>
    </xf>
    <xf numFmtId="0" fontId="10" fillId="5" borderId="22" xfId="4" applyNumberFormat="1" applyFont="1" applyFill="1" applyBorder="1" applyAlignment="1" applyProtection="1">
      <alignment vertical="center"/>
      <protection locked="0"/>
    </xf>
    <xf numFmtId="0" fontId="10" fillId="5" borderId="19" xfId="4" applyNumberFormat="1" applyFont="1" applyFill="1" applyBorder="1" applyAlignment="1" applyProtection="1">
      <alignment vertical="center"/>
      <protection locked="0"/>
    </xf>
    <xf numFmtId="0" fontId="14" fillId="0" borderId="20" xfId="4" applyNumberFormat="1" applyFont="1" applyBorder="1" applyAlignment="1" applyProtection="1">
      <alignment vertical="center"/>
      <protection locked="0"/>
    </xf>
    <xf numFmtId="0" fontId="10" fillId="0" borderId="20" xfId="4" applyNumberFormat="1" applyFont="1" applyBorder="1" applyAlignment="1" applyProtection="1">
      <alignment vertical="center"/>
      <protection locked="0"/>
    </xf>
    <xf numFmtId="0" fontId="10" fillId="0" borderId="23" xfId="4" applyNumberFormat="1" applyFont="1" applyBorder="1" applyAlignment="1" applyProtection="1">
      <alignment vertical="center"/>
      <protection locked="0"/>
    </xf>
    <xf numFmtId="177" fontId="0" fillId="0" borderId="3" xfId="0" applyNumberFormat="1" applyBorder="1" applyAlignment="1">
      <alignment horizontal="right" vertical="center" shrinkToFit="1"/>
    </xf>
    <xf numFmtId="0" fontId="0" fillId="0" borderId="0" xfId="0" applyAlignment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5" fillId="3" borderId="11" xfId="0" applyFont="1" applyFill="1" applyBorder="1" applyAlignment="1" applyProtection="1">
      <alignment horizontal="center" vertical="center"/>
      <protection locked="0"/>
    </xf>
    <xf numFmtId="0" fontId="5" fillId="3" borderId="13" xfId="0" applyFont="1" applyFill="1" applyBorder="1" applyAlignment="1" applyProtection="1">
      <alignment horizontal="center" vertical="center"/>
      <protection locked="0"/>
    </xf>
    <xf numFmtId="184" fontId="10" fillId="0" borderId="1" xfId="0" applyNumberFormat="1" applyFont="1" applyFill="1" applyBorder="1" applyAlignment="1" applyProtection="1">
      <alignment horizontal="right" vertical="center"/>
      <protection locked="0"/>
    </xf>
    <xf numFmtId="0" fontId="14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184" fontId="10" fillId="0" borderId="1" xfId="0" applyNumberFormat="1" applyFont="1" applyFill="1" applyBorder="1" applyAlignment="1" applyProtection="1">
      <alignment vertical="center"/>
      <protection locked="0"/>
    </xf>
    <xf numFmtId="0" fontId="0" fillId="0" borderId="5" xfId="0" applyBorder="1" applyAlignment="1">
      <alignment horizontal="right" vertical="center" wrapText="1"/>
    </xf>
    <xf numFmtId="0" fontId="4" fillId="0" borderId="0" xfId="1" applyFont="1" applyFill="1" applyAlignment="1" applyProtection="1">
      <alignment vertical="center" wrapText="1"/>
      <protection locked="0"/>
    </xf>
  </cellXfs>
  <cellStyles count="6">
    <cellStyle name="Hyperlink" xfId="3" builtinId="8"/>
    <cellStyle name="Hyperlink 2" xfId="5" xr:uid="{2323BEB9-E1EA-41FB-96C0-8B9080FA4809}"/>
    <cellStyle name="Normal" xfId="0" builtinId="0"/>
    <cellStyle name="Normal 2" xfId="4" xr:uid="{E3EF4637-FD4D-4870-A0A8-6A30787414DD}"/>
    <cellStyle name="常规 2" xfId="2" xr:uid="{8DE24ED8-CA2A-4981-A16C-9FC3AC511FA7}"/>
    <cellStyle name="常规 3" xfId="1" xr:uid="{CFBECDA3-1CE8-4A35-AAA9-16B795D88856}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none"/>
      </font>
      <alignment horizontal="general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none"/>
      </font>
      <numFmt numFmtId="0" formatCode="General"/>
      <alignment vertical="center" textRotation="0" wrapText="0" indent="0" justifyLastLine="0" shrinkToFit="0" readingOrder="0"/>
      <protection locked="0" hidden="0"/>
    </dxf>
    <dxf>
      <font>
        <color rgb="FFFF0000"/>
      </font>
    </dxf>
    <dxf>
      <font>
        <color rgb="FFFF0000"/>
      </font>
    </dxf>
    <dxf>
      <fill>
        <patternFill>
          <bgColor theme="5" tint="0.39994506668294322"/>
        </patternFill>
      </fill>
    </dxf>
    <dxf>
      <font>
        <color rgb="FFC00000"/>
      </font>
      <fill>
        <patternFill patternType="none">
          <bgColor auto="1"/>
        </patternFill>
      </fill>
    </dxf>
    <dxf>
      <numFmt numFmtId="0" formatCode="General"/>
    </dxf>
    <dxf>
      <numFmt numFmtId="177" formatCode="yyyy/mm/dd"/>
      <alignment horizontal="general" vertical="center" textRotation="0" wrapText="0" indent="0" justifyLastLine="0" shrinkToFit="0" readingOrder="0"/>
    </dxf>
    <dxf>
      <numFmt numFmtId="177" formatCode="yyyy/mm/dd"/>
      <alignment horizontal="general" vertical="center" textRotation="0" wrapText="0" indent="0" justifyLastLine="0" shrinkToFit="0" readingOrder="0"/>
    </dxf>
    <dxf>
      <numFmt numFmtId="179" formatCode="yyyy/mm/dd\ hh"/>
      <alignment horizontal="right" vertical="center" textRotation="0" wrapText="0" indent="0" justifyLastLine="0" shrinkToFit="0" readingOrder="0"/>
    </dxf>
    <dxf>
      <numFmt numFmtId="0" formatCode="General"/>
    </dxf>
    <dxf>
      <numFmt numFmtId="177" formatCode="yyyy/mm/dd"/>
    </dxf>
    <dxf>
      <numFmt numFmtId="177" formatCode="yyyy/mm/dd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none"/>
      </font>
      <numFmt numFmtId="183" formatCode="yyyy/mm/dd;@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none"/>
      </font>
      <numFmt numFmtId="0" formatCode="General"/>
      <alignment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none"/>
      </font>
      <numFmt numFmtId="183" formatCode="yyyy/mm/dd;@"/>
      <alignment horizontal="right" vertical="center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none"/>
      </font>
      <numFmt numFmtId="182" formatCode="0_);[Red]\(0\)"/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none"/>
      </font>
      <numFmt numFmtId="0" formatCode="General"/>
      <alignment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none"/>
      </font>
      <alignment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none"/>
      </font>
      <numFmt numFmtId="178" formatCode="0_ ;[Red]\-0\ "/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none"/>
      </font>
      <numFmt numFmtId="176" formatCode="yyyy\-mm\-dd"/>
      <alignment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none"/>
      </font>
      <numFmt numFmtId="176" formatCode="yyyy\-mm\-dd"/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none"/>
      </font>
      <numFmt numFmtId="182" formatCode="0_);[Red]\(0\)"/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none"/>
      </font>
      <alignment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none"/>
      </font>
      <alignment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none"/>
      </font>
      <alignment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none"/>
      </font>
      <alignment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D9D9D9"/>
      <color rgb="FF92D050"/>
      <color rgb="FFFFCC00"/>
      <color rgb="FFCC0000"/>
      <color rgb="FFCC00FF"/>
      <color rgb="FFFFFF00"/>
      <color rgb="FFFF5050"/>
      <color rgb="FFFF00FF"/>
      <color rgb="FFF60000"/>
      <color rgb="FFA86E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咚咚呛" refreshedDate="43441.450130439815" createdVersion="6" refreshedVersion="6" minRefreshableVersion="3" recordCount="50" xr:uid="{0B8BDB06-507B-4933-837A-AA09D2C6E107}">
  <cacheSource type="worksheet">
    <worksheetSource name="CTNs"/>
  </cacheSource>
  <cacheFields count="14">
    <cacheField name="箱号" numFmtId="0">
      <sharedItems containsBlank="1" count="16">
        <s v="SEAU1224014"/>
        <s v="SEAU1224020"/>
        <s v="SEAU1224035"/>
        <s v="SEAU1224040"/>
        <s v="SEAU1224056"/>
        <s v="SEAU1224077"/>
        <s v="SEAU1224082"/>
        <s v="SEAU1224098"/>
        <s v="SEAU1224122"/>
        <s v="SIMU6032250"/>
        <s v="SIMU6032291"/>
        <s v="SIMU6104391"/>
        <s v="SIMU6109140"/>
        <s v="SIMU6109182"/>
        <s v="SIMU6109243"/>
        <m/>
      </sharedItems>
    </cacheField>
    <cacheField name="箱型" numFmtId="0">
      <sharedItems containsBlank="1"/>
    </cacheField>
    <cacheField name="皮重" numFmtId="182">
      <sharedItems containsString="0" containsBlank="1" containsNumber="1" containsInteger="1" minValue="3345" maxValue="5450"/>
    </cacheField>
    <cacheField name="上次检验" numFmtId="176">
      <sharedItems containsNonDate="0" containsDate="1" containsString="0" containsBlank="1" minDate="2016-06-01T00:00:00" maxDate="2018-08-24T00:00:00"/>
    </cacheField>
    <cacheField name="下次检验" numFmtId="176">
      <sharedItems containsNonDate="0" containsDate="1" containsString="0" containsBlank="1" minDate="2018-11-01T00:00:00" maxDate="2020-12-02T00:00:00"/>
    </cacheField>
    <cacheField name="检验提醒" numFmtId="178">
      <sharedItems containsMixedTypes="1" containsNumber="1" containsInteger="1" minValue="-36" maxValue="726" count="21">
        <n v="45"/>
        <n v="695"/>
        <n v="725"/>
        <n v="-36"/>
        <n v="603"/>
        <n v="634"/>
        <n v="84"/>
        <n v="145"/>
        <n v="390"/>
        <n v="359"/>
        <s v=""/>
        <n v="-35" u="1"/>
        <n v="146" u="1"/>
        <n v="391" u="1"/>
        <n v="696" u="1"/>
        <n v="46" u="1"/>
        <n v="604" u="1"/>
        <n v="726" u="1"/>
        <n v="85" u="1"/>
        <n v="635" u="1"/>
        <n v="360" u="1"/>
      </sharedItems>
    </cacheField>
    <cacheField name="罐东" numFmtId="0">
      <sharedItems containsBlank="1"/>
    </cacheField>
    <cacheField name="前装货" numFmtId="0">
      <sharedItems containsBlank="1"/>
    </cacheField>
    <cacheField name="使用次数" numFmtId="182">
      <sharedItems containsString="0" containsBlank="1" containsNumber="1" containsInteger="1" minValue="1" maxValue="8"/>
    </cacheField>
    <cacheField name="进场日期" numFmtId="183">
      <sharedItems containsDate="1" containsBlank="1" containsMixedTypes="1" minDate="2018-09-29T00:00:00" maxDate="2018-10-27T00:00:00"/>
    </cacheField>
    <cacheField name="堆场" numFmtId="0">
      <sharedItems containsBlank="1" count="4">
        <s v="ONWAY"/>
        <s v="青岛英特拉"/>
        <s v="南通天晟"/>
        <m/>
      </sharedItems>
    </cacheField>
    <cacheField name="出场日期" numFmtId="183">
      <sharedItems containsNonDate="0" containsString="0" containsBlank="1"/>
    </cacheField>
    <cacheField name="状态" numFmtId="0">
      <sharedItems containsNonDate="0" containsBlank="1" count="6">
        <m/>
        <s v="进口在途" u="1"/>
        <s v="待清洗" u="1"/>
        <s v="出口在途" u="1"/>
        <s v="待做气密" u="1"/>
        <s v="可提罐" u="1"/>
      </sharedItems>
    </cacheField>
    <cacheField name="备注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s v="20T6"/>
    <n v="3345"/>
    <m/>
    <d v="2019-01-21T00:00:00"/>
    <x v="0"/>
    <s v="柯豪"/>
    <s v="四氯化硅"/>
    <n v="3"/>
    <s v="预计9/26，进青岛"/>
    <x v="0"/>
    <m/>
    <x v="0"/>
    <m/>
  </r>
  <r>
    <x v="1"/>
    <s v="20T6"/>
    <n v="3700"/>
    <m/>
    <d v="2019-01-21T00:00:00"/>
    <x v="0"/>
    <s v="柯豪"/>
    <s v="四氯化硅"/>
    <n v="2"/>
    <s v="预计9/26，进青岛"/>
    <x v="0"/>
    <m/>
    <x v="0"/>
    <m/>
  </r>
  <r>
    <x v="2"/>
    <s v="20T6"/>
    <n v="3720"/>
    <d v="2018-05-09T00:00:00"/>
    <d v="2020-11-01T00:00:00"/>
    <x v="1"/>
    <s v="柯豪"/>
    <s v="四氯化硅"/>
    <n v="4"/>
    <d v="2018-10-18T00:00:00"/>
    <x v="1"/>
    <m/>
    <x v="0"/>
    <m/>
  </r>
  <r>
    <x v="3"/>
    <s v="20T6"/>
    <n v="3720"/>
    <d v="2018-06-03T00:00:00"/>
    <d v="2020-12-01T00:00:00"/>
    <x v="2"/>
    <s v="柯豪"/>
    <s v="四氯化硅"/>
    <n v="3"/>
    <d v="2018-10-24T00:00:00"/>
    <x v="2"/>
    <m/>
    <x v="0"/>
    <m/>
  </r>
  <r>
    <x v="4"/>
    <s v="20T6"/>
    <n v="3720"/>
    <d v="2016-06-01T00:00:00"/>
    <d v="2018-11-01T00:00:00"/>
    <x v="3"/>
    <s v="柯豪"/>
    <s v="甲基三氯硅烷"/>
    <n v="4"/>
    <d v="2018-10-18T00:00:00"/>
    <x v="1"/>
    <m/>
    <x v="0"/>
    <m/>
  </r>
  <r>
    <x v="5"/>
    <s v="22T6"/>
    <n v="3600"/>
    <d v="2018-01-11T00:00:00"/>
    <d v="2020-08-01T00:00:00"/>
    <x v="4"/>
    <s v="柯豪"/>
    <s v="甲基三氯硅烷"/>
    <n v="4"/>
    <d v="2018-10-10T00:00:00"/>
    <x v="2"/>
    <m/>
    <x v="0"/>
    <m/>
  </r>
  <r>
    <x v="6"/>
    <s v="22T6"/>
    <n v="3600"/>
    <d v="2018-03-06T00:00:00"/>
    <d v="2020-09-01T00:00:00"/>
    <x v="5"/>
    <s v="柯豪"/>
    <s v="甲基三氯硅烷"/>
    <n v="8"/>
    <d v="2018-09-29T00:00:00"/>
    <x v="0"/>
    <m/>
    <x v="0"/>
    <m/>
  </r>
  <r>
    <x v="7"/>
    <s v="22T6"/>
    <n v="3600"/>
    <d v="2018-04-16T00:00:00"/>
    <d v="2020-08-01T00:00:00"/>
    <x v="4"/>
    <s v="柯豪"/>
    <s v="甲基三氯硅烷"/>
    <n v="4"/>
    <d v="2018-10-23T00:00:00"/>
    <x v="2"/>
    <m/>
    <x v="0"/>
    <m/>
  </r>
  <r>
    <x v="8"/>
    <s v="22T6"/>
    <n v="3600"/>
    <d v="2016-09-01T00:00:00"/>
    <d v="2019-03-01T00:00:00"/>
    <x v="6"/>
    <s v="柯豪"/>
    <s v="甲基三氯硅烷"/>
    <n v="5"/>
    <d v="2018-10-26T00:00:00"/>
    <x v="2"/>
    <m/>
    <x v="0"/>
    <m/>
  </r>
  <r>
    <x v="9"/>
    <s v="22T6"/>
    <n v="4480"/>
    <d v="2017-12-08T00:00:00"/>
    <d v="2020-09-01T00:00:00"/>
    <x v="5"/>
    <s v="FZE"/>
    <s v="甲基三氯硅烷"/>
    <n v="4"/>
    <d v="2018-10-24T00:00:00"/>
    <x v="2"/>
    <m/>
    <x v="0"/>
    <m/>
  </r>
  <r>
    <x v="10"/>
    <s v="22T6"/>
    <n v="4480"/>
    <d v="2017-12-08T00:00:00"/>
    <d v="2020-09-01T00:00:00"/>
    <x v="5"/>
    <s v="FZE"/>
    <s v="甲基三氯硅烷"/>
    <n v="3"/>
    <d v="2018-10-23T00:00:00"/>
    <x v="1"/>
    <m/>
    <x v="0"/>
    <m/>
  </r>
  <r>
    <x v="11"/>
    <s v="22K2"/>
    <n v="4480"/>
    <d v="2018-08-23T00:00:00"/>
    <d v="2020-12-01T00:00:00"/>
    <x v="2"/>
    <s v="FZE"/>
    <s v="甲基三氯硅烷"/>
    <n v="3"/>
    <d v="2018-10-23T00:00:00"/>
    <x v="2"/>
    <m/>
    <x v="0"/>
    <m/>
  </r>
  <r>
    <x v="12"/>
    <s v="22K2"/>
    <n v="5450"/>
    <d v="2017-07-27T00:00:00"/>
    <d v="2019-05-01T00:00:00"/>
    <x v="7"/>
    <s v="FZE"/>
    <s v="四氯化硅"/>
    <n v="1"/>
    <m/>
    <x v="2"/>
    <m/>
    <x v="0"/>
    <m/>
  </r>
  <r>
    <x v="13"/>
    <s v="22K2"/>
    <n v="5450"/>
    <d v="2017-08-03T00:00:00"/>
    <d v="2020-01-01T00:00:00"/>
    <x v="8"/>
    <s v="FZE"/>
    <s v="四氯化硅"/>
    <n v="1"/>
    <m/>
    <x v="2"/>
    <m/>
    <x v="0"/>
    <m/>
  </r>
  <r>
    <x v="14"/>
    <s v="22K2"/>
    <n v="5450"/>
    <d v="2017-07-27T00:00:00"/>
    <d v="2019-12-01T00:00:00"/>
    <x v="9"/>
    <s v="FZE"/>
    <s v="四氯化硅"/>
    <n v="1"/>
    <m/>
    <x v="2"/>
    <m/>
    <x v="0"/>
    <m/>
  </r>
  <r>
    <x v="15"/>
    <m/>
    <m/>
    <m/>
    <m/>
    <x v="10"/>
    <m/>
    <m/>
    <m/>
    <m/>
    <x v="3"/>
    <m/>
    <x v="0"/>
    <m/>
  </r>
  <r>
    <x v="15"/>
    <m/>
    <m/>
    <m/>
    <m/>
    <x v="10"/>
    <m/>
    <m/>
    <m/>
    <m/>
    <x v="3"/>
    <m/>
    <x v="0"/>
    <m/>
  </r>
  <r>
    <x v="15"/>
    <m/>
    <m/>
    <m/>
    <m/>
    <x v="10"/>
    <m/>
    <m/>
    <m/>
    <m/>
    <x v="3"/>
    <m/>
    <x v="0"/>
    <m/>
  </r>
  <r>
    <x v="15"/>
    <m/>
    <m/>
    <m/>
    <m/>
    <x v="10"/>
    <m/>
    <m/>
    <m/>
    <m/>
    <x v="3"/>
    <m/>
    <x v="0"/>
    <m/>
  </r>
  <r>
    <x v="15"/>
    <m/>
    <m/>
    <m/>
    <m/>
    <x v="10"/>
    <m/>
    <m/>
    <m/>
    <m/>
    <x v="3"/>
    <m/>
    <x v="0"/>
    <m/>
  </r>
  <r>
    <x v="15"/>
    <m/>
    <m/>
    <m/>
    <m/>
    <x v="10"/>
    <m/>
    <m/>
    <m/>
    <m/>
    <x v="3"/>
    <m/>
    <x v="0"/>
    <m/>
  </r>
  <r>
    <x v="15"/>
    <m/>
    <m/>
    <m/>
    <m/>
    <x v="10"/>
    <m/>
    <m/>
    <m/>
    <m/>
    <x v="3"/>
    <m/>
    <x v="0"/>
    <m/>
  </r>
  <r>
    <x v="15"/>
    <m/>
    <m/>
    <m/>
    <m/>
    <x v="10"/>
    <m/>
    <m/>
    <m/>
    <m/>
    <x v="3"/>
    <m/>
    <x v="0"/>
    <m/>
  </r>
  <r>
    <x v="15"/>
    <m/>
    <m/>
    <m/>
    <m/>
    <x v="10"/>
    <m/>
    <m/>
    <m/>
    <m/>
    <x v="3"/>
    <m/>
    <x v="0"/>
    <m/>
  </r>
  <r>
    <x v="15"/>
    <m/>
    <m/>
    <m/>
    <m/>
    <x v="10"/>
    <m/>
    <m/>
    <m/>
    <m/>
    <x v="3"/>
    <m/>
    <x v="0"/>
    <m/>
  </r>
  <r>
    <x v="15"/>
    <m/>
    <m/>
    <m/>
    <m/>
    <x v="10"/>
    <m/>
    <m/>
    <m/>
    <m/>
    <x v="3"/>
    <m/>
    <x v="0"/>
    <m/>
  </r>
  <r>
    <x v="15"/>
    <m/>
    <m/>
    <m/>
    <m/>
    <x v="10"/>
    <m/>
    <m/>
    <m/>
    <m/>
    <x v="3"/>
    <m/>
    <x v="0"/>
    <m/>
  </r>
  <r>
    <x v="15"/>
    <m/>
    <m/>
    <m/>
    <m/>
    <x v="10"/>
    <m/>
    <m/>
    <m/>
    <m/>
    <x v="3"/>
    <m/>
    <x v="0"/>
    <m/>
  </r>
  <r>
    <x v="15"/>
    <m/>
    <m/>
    <m/>
    <m/>
    <x v="10"/>
    <m/>
    <m/>
    <m/>
    <m/>
    <x v="3"/>
    <m/>
    <x v="0"/>
    <m/>
  </r>
  <r>
    <x v="15"/>
    <m/>
    <m/>
    <m/>
    <m/>
    <x v="10"/>
    <m/>
    <m/>
    <m/>
    <m/>
    <x v="3"/>
    <m/>
    <x v="0"/>
    <m/>
  </r>
  <r>
    <x v="15"/>
    <m/>
    <m/>
    <m/>
    <m/>
    <x v="10"/>
    <m/>
    <m/>
    <m/>
    <m/>
    <x v="3"/>
    <m/>
    <x v="0"/>
    <m/>
  </r>
  <r>
    <x v="15"/>
    <m/>
    <m/>
    <m/>
    <m/>
    <x v="10"/>
    <m/>
    <m/>
    <m/>
    <m/>
    <x v="3"/>
    <m/>
    <x v="0"/>
    <m/>
  </r>
  <r>
    <x v="15"/>
    <m/>
    <m/>
    <m/>
    <m/>
    <x v="10"/>
    <m/>
    <m/>
    <m/>
    <m/>
    <x v="3"/>
    <m/>
    <x v="0"/>
    <m/>
  </r>
  <r>
    <x v="15"/>
    <m/>
    <m/>
    <m/>
    <m/>
    <x v="10"/>
    <m/>
    <m/>
    <m/>
    <m/>
    <x v="3"/>
    <m/>
    <x v="0"/>
    <m/>
  </r>
  <r>
    <x v="15"/>
    <m/>
    <m/>
    <m/>
    <m/>
    <x v="10"/>
    <m/>
    <m/>
    <m/>
    <m/>
    <x v="3"/>
    <m/>
    <x v="0"/>
    <m/>
  </r>
  <r>
    <x v="15"/>
    <m/>
    <m/>
    <m/>
    <m/>
    <x v="10"/>
    <m/>
    <m/>
    <m/>
    <m/>
    <x v="3"/>
    <m/>
    <x v="0"/>
    <m/>
  </r>
  <r>
    <x v="15"/>
    <m/>
    <m/>
    <m/>
    <m/>
    <x v="10"/>
    <m/>
    <m/>
    <m/>
    <m/>
    <x v="3"/>
    <m/>
    <x v="0"/>
    <m/>
  </r>
  <r>
    <x v="15"/>
    <m/>
    <m/>
    <m/>
    <m/>
    <x v="10"/>
    <m/>
    <m/>
    <m/>
    <m/>
    <x v="3"/>
    <m/>
    <x v="0"/>
    <m/>
  </r>
  <r>
    <x v="15"/>
    <m/>
    <m/>
    <m/>
    <m/>
    <x v="10"/>
    <m/>
    <m/>
    <m/>
    <m/>
    <x v="3"/>
    <m/>
    <x v="0"/>
    <m/>
  </r>
  <r>
    <x v="15"/>
    <m/>
    <m/>
    <m/>
    <m/>
    <x v="10"/>
    <m/>
    <m/>
    <m/>
    <m/>
    <x v="3"/>
    <m/>
    <x v="0"/>
    <m/>
  </r>
  <r>
    <x v="15"/>
    <m/>
    <m/>
    <m/>
    <m/>
    <x v="10"/>
    <m/>
    <m/>
    <m/>
    <m/>
    <x v="3"/>
    <m/>
    <x v="0"/>
    <m/>
  </r>
  <r>
    <x v="15"/>
    <m/>
    <m/>
    <m/>
    <m/>
    <x v="10"/>
    <m/>
    <m/>
    <m/>
    <m/>
    <x v="3"/>
    <m/>
    <x v="0"/>
    <m/>
  </r>
  <r>
    <x v="15"/>
    <m/>
    <m/>
    <m/>
    <m/>
    <x v="10"/>
    <m/>
    <m/>
    <m/>
    <m/>
    <x v="3"/>
    <m/>
    <x v="0"/>
    <m/>
  </r>
  <r>
    <x v="15"/>
    <m/>
    <m/>
    <m/>
    <m/>
    <x v="10"/>
    <m/>
    <m/>
    <m/>
    <m/>
    <x v="3"/>
    <m/>
    <x v="0"/>
    <m/>
  </r>
  <r>
    <x v="15"/>
    <m/>
    <m/>
    <m/>
    <m/>
    <x v="10"/>
    <m/>
    <m/>
    <m/>
    <m/>
    <x v="3"/>
    <m/>
    <x v="0"/>
    <m/>
  </r>
  <r>
    <x v="15"/>
    <m/>
    <m/>
    <m/>
    <m/>
    <x v="10"/>
    <m/>
    <m/>
    <m/>
    <m/>
    <x v="3"/>
    <m/>
    <x v="0"/>
    <m/>
  </r>
  <r>
    <x v="15"/>
    <m/>
    <m/>
    <m/>
    <m/>
    <x v="10"/>
    <m/>
    <m/>
    <m/>
    <m/>
    <x v="3"/>
    <m/>
    <x v="0"/>
    <m/>
  </r>
  <r>
    <x v="15"/>
    <m/>
    <m/>
    <m/>
    <m/>
    <x v="10"/>
    <m/>
    <m/>
    <m/>
    <m/>
    <x v="3"/>
    <m/>
    <x v="0"/>
    <m/>
  </r>
  <r>
    <x v="15"/>
    <m/>
    <m/>
    <m/>
    <m/>
    <x v="10"/>
    <m/>
    <m/>
    <m/>
    <m/>
    <x v="3"/>
    <m/>
    <x v="0"/>
    <m/>
  </r>
  <r>
    <x v="15"/>
    <m/>
    <m/>
    <m/>
    <m/>
    <x v="10"/>
    <m/>
    <m/>
    <m/>
    <m/>
    <x v="3"/>
    <m/>
    <x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A9F251-2C48-4A2A-AFAB-FE3C8650E9CD}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J5:J8" firstHeaderRow="1" firstDataRow="1" firstDataCol="1" rowPageCount="2" colPageCount="1"/>
  <pivotFields count="14">
    <pivotField axis="axisRow" showAll="0">
      <items count="17">
        <item x="0"/>
        <item x="1"/>
        <item x="2"/>
        <item x="3"/>
        <item x="4"/>
        <item x="5"/>
        <item x="6"/>
        <item sd="0" x="7"/>
        <item x="8"/>
        <item x="9"/>
        <item x="10"/>
        <item sd="0" x="11"/>
        <item x="12"/>
        <item sd="0" x="13"/>
        <item x="14"/>
        <item x="15"/>
        <item t="default"/>
      </items>
    </pivotField>
    <pivotField showAll="0"/>
    <pivotField numFmtId="182" showAll="0"/>
    <pivotField showAll="0"/>
    <pivotField numFmtId="176" showAll="0"/>
    <pivotField numFmtId="178" showAll="0">
      <items count="22">
        <item sd="0" m="1" x="11"/>
        <item m="1" x="15"/>
        <item sd="0" m="1" x="18"/>
        <item sd="0" m="1" x="12"/>
        <item sd="0" m="1" x="20"/>
        <item sd="0" m="1" x="13"/>
        <item sd="0" m="1" x="16"/>
        <item sd="0" m="1" x="19"/>
        <item sd="0" m="1" x="14"/>
        <item sd="0" m="1" x="17"/>
        <item x="0"/>
        <item x="1"/>
        <item x="2"/>
        <item x="3"/>
        <item x="4"/>
        <item x="5"/>
        <item x="6"/>
        <item x="7"/>
        <item x="8"/>
        <item x="9"/>
        <item x="10"/>
        <item t="default" sd="0"/>
      </items>
    </pivotField>
    <pivotField showAll="0"/>
    <pivotField showAll="0"/>
    <pivotField numFmtId="182" showAll="0"/>
    <pivotField showAll="0"/>
    <pivotField name="选择堆场：" axis="axisPage" showAll="0">
      <items count="5">
        <item x="0"/>
        <item x="2"/>
        <item x="1"/>
        <item x="3"/>
        <item t="default"/>
      </items>
    </pivotField>
    <pivotField showAll="0"/>
    <pivotField name="选择状态：" axis="axisPage" showAll="0">
      <items count="7">
        <item m="1" x="3"/>
        <item m="1" x="2"/>
        <item m="1" x="4"/>
        <item m="1" x="1"/>
        <item m="1" x="5"/>
        <item x="0"/>
        <item t="default"/>
      </items>
    </pivotField>
    <pivotField showAll="0"/>
  </pivotFields>
  <rowFields count="1">
    <field x="0"/>
  </rowFields>
  <rowItems count="3">
    <i>
      <x v="2"/>
    </i>
    <i>
      <x v="4"/>
    </i>
    <i>
      <x v="10"/>
    </i>
  </rowItems>
  <colItems count="1">
    <i/>
  </colItems>
  <pageFields count="2">
    <pageField fld="10" item="2" hier="-1"/>
    <pageField fld="12" item="5" hier="-1"/>
  </pageFields>
  <pivotTableStyleInfo name="PivotStyleLight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6C21DA-A593-4400-9E47-43CE81E4D8ED}" name="CTNs" displayName="CTNs" ref="A1:N16" totalsRowShown="0" headerRowDxfId="27" dataDxfId="26" headerRowCellStyle="常规 3" dataCellStyle="常规 3">
  <autoFilter ref="A1:N16" xr:uid="{30FC4196-755F-4FE1-A33A-107B64D507B8}"/>
  <sortState ref="A2:N16">
    <sortCondition ref="A9"/>
  </sortState>
  <tableColumns count="14">
    <tableColumn id="1" xr3:uid="{D3C16E8D-8151-46BA-9FDD-C7B6FF9DAB99}" name="箱号" dataDxfId="25" dataCellStyle="常规 3"/>
    <tableColumn id="2" xr3:uid="{432600D4-F09B-4198-A17D-4D68EA913866}" name="箱型" dataDxfId="24" dataCellStyle="常规 3"/>
    <tableColumn id="5" xr3:uid="{19036D3A-BE85-4BC0-9E16-E9AE978A3A37}" name="皮重" dataDxfId="23" dataCellStyle="常规 3"/>
    <tableColumn id="6" xr3:uid="{77A328E9-0BFA-4C1E-912F-3E71A4E25819}" name="上次检验" dataDxfId="22" dataCellStyle="常规 3"/>
    <tableColumn id="3" xr3:uid="{79DC45AC-EC66-426E-BFE7-17364B45F176}" name="下次检验" dataDxfId="21" dataCellStyle="常规 3"/>
    <tableColumn id="14" xr3:uid="{57EAB9D0-6958-4421-8F7F-0BD79233A6E3}" name="检验提醒" dataDxfId="20" dataCellStyle="常规 3">
      <calculatedColumnFormula>IF(ISBLANK(CTNs[[#This Row],[箱号]]),"",CTNs[[#This Row],[下次检验]]-TODAY())</calculatedColumnFormula>
    </tableColumn>
    <tableColumn id="4" xr3:uid="{4A663BFC-BEBB-4F23-97A0-D857F3933A94}" name="罐东" dataDxfId="19" dataCellStyle="常规 3"/>
    <tableColumn id="7" xr3:uid="{2A29CA36-FC8D-46F3-ADB9-BA928C729466}" name="前装货" dataDxfId="18" dataCellStyle="常规 3"/>
    <tableColumn id="12" xr3:uid="{6DF64F33-588D-4C62-A3B7-47ED2340E1D2}" name="使用次数" dataDxfId="17" dataCellStyle="常规 3"/>
    <tableColumn id="8" xr3:uid="{2CAB63D6-CAE4-4189-80DD-5AC99FB2BF71}" name="进场日期" dataDxfId="16" dataCellStyle="常规 3"/>
    <tableColumn id="9" xr3:uid="{CAFA389D-427A-4F90-ADCA-6503CAF49853}" name="堆场" dataDxfId="15" dataCellStyle="常规 3"/>
    <tableColumn id="13" xr3:uid="{66749431-5B5C-49B2-98DA-4F41E04423F1}" name="出场日期" dataDxfId="14" dataCellStyle="常规 3"/>
    <tableColumn id="10" xr3:uid="{066F8E42-E855-4E90-B104-F83120446CB4}" name="状态" dataDxfId="1" dataCellStyle="常规 3"/>
    <tableColumn id="11" xr3:uid="{66EAED30-6E03-4C2F-B36F-4705123A4BF3}" name="备注" dataDxfId="0" dataCellStyle="常规 3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8651DE-CE7A-4EFD-8A90-2DAFA8797701}" name="Jobs" displayName="Jobs" ref="A1:J29" totalsRowShown="0">
  <autoFilter ref="A1:J29" xr:uid="{65F3D896-DF97-4839-AD7A-D3542288AFBC}"/>
  <tableColumns count="10">
    <tableColumn id="7" xr3:uid="{3F268AA1-8FFF-47AE-9574-00D1ECE025DF}" name="Loop" dataDxfId="13"/>
    <tableColumn id="1" xr3:uid="{46DABDBC-35C6-450E-820D-5826FEEB699D}" name="业务编号"/>
    <tableColumn id="2" xr3:uid="{9D9B8770-257C-44B5-8CE1-DCA1BD927BFC}" name="提单号"/>
    <tableColumn id="11" xr3:uid="{7427C4F9-0E99-45F7-A0FA-DFF8DA790DC6}" name="方向"/>
    <tableColumn id="3" xr3:uid="{4374C0C9-87DB-4899-AB7A-6090EC0B906E}" name="起运港"/>
    <tableColumn id="5" xr3:uid="{2BB041AE-C1D8-45DF-8357-EE79728A6B06}" name="ETD" dataDxfId="12"/>
    <tableColumn id="4" xr3:uid="{179AEC17-F808-49E3-BEBE-3F1756FDB7B3}" name="目的港"/>
    <tableColumn id="6" xr3:uid="{4F3F656A-0775-4D0B-B90A-A618D02B06CC}" name="ETA" dataDxfId="11"/>
    <tableColumn id="8" xr3:uid="{38CFEEF9-3B97-4995-B4C5-BAF53904BAE0}" name="品名"/>
    <tableColumn id="9" xr3:uid="{F5A96944-EEF9-4FEB-B1EB-D175459E8FBC}" name="校验" dataDxfId="10">
      <calculatedColumnFormula>IF(AND(NOT(ISBLANK(Jobs[[#This Row],[业务编号]])),COUNTIF(CTN_Record[业务编号],Jobs[[#This Row],[业务编号]])=0),"箱子！","")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DA71C33-AEB7-45A5-9805-F5530881C531}" name="CTN_Record" displayName="CTN_Record" ref="A1:I37" totalsRowShown="0">
  <autoFilter ref="A1:I37" xr:uid="{ABC82F89-BE4B-40AB-82C5-59C1850E5122}"/>
  <tableColumns count="9">
    <tableColumn id="2" xr3:uid="{5CA5E91B-9958-47B3-A1D7-244421F56B3E}" name="罐号"/>
    <tableColumn id="3" xr3:uid="{D07F100B-0F3B-4B2F-A9B6-3E2171949CE1}" name="业务编号"/>
    <tableColumn id="6" xr3:uid="{88911C95-733A-4730-842E-D0A8222B8546}" name="操作"/>
    <tableColumn id="4" xr3:uid="{D1059BCF-6B43-45E2-98B5-8372989DE2C5}" name="操作时间" dataDxfId="9"/>
    <tableColumn id="7" xr3:uid="{DAF2F2E0-5282-41F7-B5C3-69EFBFAAAB40}" name="结果" dataDxfId="8"/>
    <tableColumn id="8" xr3:uid="{48F6365D-0BFE-4B86-9EE9-72D3B858AB5E}" name="在地" dataDxfId="7"/>
    <tableColumn id="5" xr3:uid="{D8CCCD53-C107-4D10-B36A-B097CEE8EB69}" name="下一步"/>
    <tableColumn id="9" xr3:uid="{DEFAC43D-9870-47A1-8822-4904F973BFC6}" name="备注"/>
    <tableColumn id="1" xr3:uid="{BE517972-12D9-4398-83E1-C0AEB5395CFF}" name="校验" dataDxfId="6">
      <calculatedColumnFormula>IF(AND(NOT(OR(ISBLANK(CTN_Record[[#This Row],[业务编号]]),CTN_Record[[#This Row],[业务编号]]="-")),COUNTIF(Jobs[业务编号],CTN_Record[[#This Row],[业务编号]])=0),"编号？",IF(AND(NOT(ISBLANK(CTN_Record[[#This Row],[罐号]])),COUNTIF(CTNs[箱号],CTN_Record[[#This Row],[罐号]])=0),"箱号？",""))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D7721F0-6132-4CF6-94D0-614224C8A55B}" name="status" displayName="status" ref="A1:A7" totalsRowShown="0">
  <autoFilter ref="A1:A7" xr:uid="{FEC76450-1BE3-4F5A-8512-C6D6873339E7}"/>
  <tableColumns count="1">
    <tableColumn id="1" xr3:uid="{7039D46C-24BD-4385-A441-38BEC2E3024A}" name="罐柜状态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5CECC-B64B-4A0C-942C-136FC185AD99}">
  <dimension ref="B1:K20"/>
  <sheetViews>
    <sheetView workbookViewId="0">
      <selection activeCell="E2" sqref="E2:F2"/>
    </sheetView>
  </sheetViews>
  <sheetFormatPr defaultRowHeight="13.5" x14ac:dyDescent="0.15"/>
  <cols>
    <col min="2" max="2" width="3.5" hidden="1" customWidth="1"/>
    <col min="3" max="3" width="11" bestFit="1" customWidth="1"/>
    <col min="4" max="4" width="11.625" bestFit="1" customWidth="1"/>
    <col min="5" max="5" width="11" bestFit="1" customWidth="1"/>
    <col min="6" max="6" width="21.875" customWidth="1"/>
    <col min="10" max="10" width="15.25" bestFit="1" customWidth="1"/>
    <col min="11" max="11" width="13" bestFit="1" customWidth="1"/>
  </cols>
  <sheetData>
    <row r="1" spans="2:11" ht="14.25" thickBot="1" x14ac:dyDescent="0.2"/>
    <row r="2" spans="2:11" ht="23.25" customHeight="1" thickBot="1" x14ac:dyDescent="0.2">
      <c r="C2" s="12" t="s">
        <v>276</v>
      </c>
      <c r="D2" s="33" t="s">
        <v>280</v>
      </c>
      <c r="E2" s="101" t="s">
        <v>0</v>
      </c>
      <c r="F2" s="102"/>
      <c r="H2" s="13" t="str">
        <f>HYPERLINK("photos\"&amp;$E$2&amp;"_pic.jpg", "照片")</f>
        <v>照片</v>
      </c>
      <c r="J2" s="31" t="s">
        <v>355</v>
      </c>
      <c r="K2" t="s">
        <v>273</v>
      </c>
    </row>
    <row r="3" spans="2:11" ht="23.25" customHeight="1" x14ac:dyDescent="0.15">
      <c r="C3" s="7" t="s">
        <v>114</v>
      </c>
      <c r="D3" s="16" t="str">
        <f>IF(LEFT(VLOOKUP($E$2,CTNs[],2,FALSE),2)="20","矮箱","常规")</f>
        <v>矮箱</v>
      </c>
      <c r="E3" s="8" t="s">
        <v>278</v>
      </c>
      <c r="F3" s="9" t="str">
        <f>VLOOKUP($E$2,CTNs[],11,FALSE)</f>
        <v>青岛英特拉</v>
      </c>
      <c r="H3" s="13" t="str">
        <f>HYPERLINK("photos\"&amp;$E$2&amp;"_ins.jpg", "检验报告")</f>
        <v>检验报告</v>
      </c>
      <c r="J3" s="31" t="s">
        <v>356</v>
      </c>
      <c r="K3" t="s">
        <v>357</v>
      </c>
    </row>
    <row r="4" spans="2:11" ht="23.25" customHeight="1" x14ac:dyDescent="0.15">
      <c r="C4" s="2" t="s">
        <v>115</v>
      </c>
      <c r="D4" s="17">
        <f>VLOOKUP($E$2,CTNs[],3,FALSE)</f>
        <v>3720</v>
      </c>
      <c r="E4" s="4" t="s">
        <v>279</v>
      </c>
      <c r="F4" s="30">
        <f>VLOOKUP($E$2,CTNs[],10,FALSE)</f>
        <v>43391</v>
      </c>
    </row>
    <row r="5" spans="2:11" ht="23.25" customHeight="1" x14ac:dyDescent="0.15">
      <c r="C5" s="2" t="s">
        <v>111</v>
      </c>
      <c r="D5" s="5">
        <f>VLOOKUP($E$2,CTNs[],4,FALSE)</f>
        <v>43229</v>
      </c>
      <c r="E5" s="4" t="s">
        <v>284</v>
      </c>
      <c r="F5" s="6">
        <f>VLOOKUP($E$2,CTNs[],12,FALSE)</f>
        <v>0</v>
      </c>
      <c r="J5" s="31" t="s">
        <v>287</v>
      </c>
    </row>
    <row r="6" spans="2:11" ht="23.25" customHeight="1" x14ac:dyDescent="0.15">
      <c r="C6" s="2" t="s">
        <v>277</v>
      </c>
      <c r="D6" s="29">
        <f>VLOOKUP($E$2,CTNs[],9,FALSE)</f>
        <v>4</v>
      </c>
      <c r="E6" s="4" t="s">
        <v>283</v>
      </c>
      <c r="F6" s="6" t="str">
        <f>VLOOKUP($E$2,CTNs[],8,FALSE)</f>
        <v>四氯化硅</v>
      </c>
      <c r="J6" s="32" t="s">
        <v>0</v>
      </c>
    </row>
    <row r="7" spans="2:11" ht="23.25" customHeight="1" x14ac:dyDescent="0.15">
      <c r="C7" s="2" t="s">
        <v>112</v>
      </c>
      <c r="D7" s="5">
        <f>VLOOKUP($E$2,CTNs[],5,FALSE)</f>
        <v>44136</v>
      </c>
      <c r="E7" s="4" t="s">
        <v>282</v>
      </c>
      <c r="F7" s="6" t="str">
        <f>VLOOKUP($E$2,CTNs[],13,FALSE)</f>
        <v>中国堆场作业</v>
      </c>
      <c r="J7" s="32" t="s">
        <v>1</v>
      </c>
    </row>
    <row r="8" spans="2:11" ht="48" customHeight="1" thickBot="1" x14ac:dyDescent="0.2">
      <c r="C8" s="3" t="s">
        <v>113</v>
      </c>
      <c r="D8" s="18">
        <f ca="1">D7-TODAY()</f>
        <v>695</v>
      </c>
      <c r="E8" s="20" t="s">
        <v>281</v>
      </c>
      <c r="F8" s="107" t="str">
        <f>VLOOKUP($E$2,CTNs[],14,FALSE)</f>
        <v>带涂层的盲板损坏，气密测试通不过，等待新盲板中</v>
      </c>
      <c r="J8" s="32" t="s">
        <v>4</v>
      </c>
    </row>
    <row r="9" spans="2:11" ht="14.25" thickBot="1" x14ac:dyDescent="0.2"/>
    <row r="10" spans="2:11" ht="23.25" customHeight="1" thickBot="1" x14ac:dyDescent="0.2">
      <c r="C10" s="98" t="s">
        <v>253</v>
      </c>
      <c r="D10" s="99"/>
      <c r="E10" s="99" t="s">
        <v>254</v>
      </c>
      <c r="F10" s="100"/>
    </row>
    <row r="11" spans="2:11" ht="23.25" customHeight="1" x14ac:dyDescent="0.15">
      <c r="B11">
        <f t="array" ref="B11">SMALL(IF($E$2&amp;LARGE(IF(List!$A$3:$A$27=$E$2,List!$G$3:$G$27,0),1)=List!$A$3:$A$27&amp;List!$G$3:$G$27,ROW(List!$G$3:$G$27),65536),1)</f>
        <v>65536</v>
      </c>
      <c r="C11" s="19" t="s">
        <v>247</v>
      </c>
      <c r="D11" s="21">
        <f ca="1">INDIRECT(ADDRESS($B$11,3,1,1,"List"))</f>
        <v>0</v>
      </c>
      <c r="E11" s="8" t="s">
        <v>246</v>
      </c>
      <c r="F11" s="24">
        <f ca="1">INDIRECT(ADDRESS($B$11,11,1,1,"List"))</f>
        <v>0</v>
      </c>
    </row>
    <row r="12" spans="2:11" ht="23.25" customHeight="1" x14ac:dyDescent="0.15">
      <c r="C12" s="2" t="s">
        <v>245</v>
      </c>
      <c r="D12" s="21">
        <f ca="1">INDIRECT(ADDRESS($B$11,4,1,1,"List"))</f>
        <v>0</v>
      </c>
      <c r="E12" s="4" t="s">
        <v>244</v>
      </c>
      <c r="F12" s="25">
        <f ca="1">INDIRECT(ADDRESS($B$11,12,1,1,"List"))</f>
        <v>0</v>
      </c>
    </row>
    <row r="13" spans="2:11" ht="23.25" customHeight="1" x14ac:dyDescent="0.15">
      <c r="C13" s="2" t="s">
        <v>252</v>
      </c>
      <c r="D13" s="21">
        <f ca="1">INDIRECT(ADDRESS($B$11,5,1,1,"List"))</f>
        <v>0</v>
      </c>
      <c r="E13" s="4" t="s">
        <v>251</v>
      </c>
      <c r="F13" s="25">
        <f ca="1">INDIRECT(ADDRESS($B$11,13,1,1,"List"))</f>
        <v>0</v>
      </c>
    </row>
    <row r="14" spans="2:11" ht="23.25" customHeight="1" x14ac:dyDescent="0.15">
      <c r="C14" s="2" t="s">
        <v>250</v>
      </c>
      <c r="D14" s="22">
        <f ca="1">INDIRECT(ADDRESS($B$11,7,1,1,"List"))</f>
        <v>0</v>
      </c>
      <c r="E14" s="4" t="s">
        <v>255</v>
      </c>
      <c r="F14" s="96">
        <f ca="1">INDIRECT(ADDRESS($B$11,15,1,1,"List"))</f>
        <v>0</v>
      </c>
    </row>
    <row r="15" spans="2:11" ht="23.25" customHeight="1" thickBot="1" x14ac:dyDescent="0.2">
      <c r="C15" s="3" t="s">
        <v>249</v>
      </c>
      <c r="D15" s="23">
        <f ca="1">INDIRECT(ADDRESS($B$11,7,1,1,"List"))</f>
        <v>0</v>
      </c>
      <c r="E15" s="20" t="s">
        <v>248</v>
      </c>
      <c r="F15" s="26">
        <f ca="1">INDIRECT(ADDRESS($B$11,16,1,1,"List"))</f>
        <v>0</v>
      </c>
    </row>
    <row r="20" spans="6:6" x14ac:dyDescent="0.15">
      <c r="F20" s="97"/>
    </row>
  </sheetData>
  <sheetProtection sheet="1" pivotTables="0"/>
  <mergeCells count="3">
    <mergeCell ref="C10:D10"/>
    <mergeCell ref="E10:F10"/>
    <mergeCell ref="E2:F2"/>
  </mergeCells>
  <phoneticPr fontId="1" type="noConversion"/>
  <conditionalFormatting sqref="D3">
    <cfRule type="cellIs" dxfId="5" priority="2" operator="equal">
      <formula>"矮箱"</formula>
    </cfRule>
  </conditionalFormatting>
  <conditionalFormatting sqref="D8">
    <cfRule type="cellIs" dxfId="4" priority="1" operator="lessThan">
      <formula>180</formula>
    </cfRule>
  </conditionalFormatting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5C0DAF70-E1FA-4DFA-A006-2AE4CC2A1A99}">
          <x14:formula1>
            <xm:f>CTNs!$A$2:$A$16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3ECE7-AED1-479B-88E7-A58636286C6A}">
  <dimension ref="A1:N16"/>
  <sheetViews>
    <sheetView tabSelected="1" workbookViewId="0">
      <selection activeCell="L19" sqref="L19"/>
    </sheetView>
  </sheetViews>
  <sheetFormatPr defaultRowHeight="19.5" customHeight="1" x14ac:dyDescent="0.15"/>
  <cols>
    <col min="1" max="1" width="12.75" bestFit="1" customWidth="1"/>
    <col min="2" max="3" width="7.75" bestFit="1" customWidth="1"/>
    <col min="4" max="6" width="11.75" bestFit="1" customWidth="1"/>
    <col min="7" max="7" width="7.75" bestFit="1" customWidth="1"/>
    <col min="8" max="8" width="13" bestFit="1" customWidth="1"/>
    <col min="9" max="9" width="11.75" bestFit="1" customWidth="1"/>
    <col min="10" max="10" width="17.5" bestFit="1" customWidth="1"/>
    <col min="11" max="11" width="11" bestFit="1" customWidth="1"/>
    <col min="12" max="12" width="11.75" bestFit="1" customWidth="1"/>
    <col min="13" max="13" width="13" bestFit="1" customWidth="1"/>
    <col min="14" max="14" width="19.375" customWidth="1"/>
  </cols>
  <sheetData>
    <row r="1" spans="1:14" ht="19.5" customHeight="1" x14ac:dyDescent="0.15">
      <c r="A1" s="28" t="s">
        <v>256</v>
      </c>
      <c r="B1" s="28" t="s">
        <v>257</v>
      </c>
      <c r="C1" s="28" t="s">
        <v>258</v>
      </c>
      <c r="D1" s="28" t="s">
        <v>259</v>
      </c>
      <c r="E1" s="28" t="s">
        <v>260</v>
      </c>
      <c r="F1" s="28" t="s">
        <v>261</v>
      </c>
      <c r="G1" s="28" t="s">
        <v>262</v>
      </c>
      <c r="H1" s="28" t="s">
        <v>263</v>
      </c>
      <c r="I1" s="28" t="s">
        <v>286</v>
      </c>
      <c r="J1" s="28" t="s">
        <v>264</v>
      </c>
      <c r="K1" s="28" t="s">
        <v>265</v>
      </c>
      <c r="L1" s="28" t="s">
        <v>285</v>
      </c>
      <c r="M1" s="28" t="s">
        <v>266</v>
      </c>
      <c r="N1" s="28" t="s">
        <v>267</v>
      </c>
    </row>
    <row r="2" spans="1:14" ht="19.5" customHeight="1" x14ac:dyDescent="0.15">
      <c r="A2" s="34" t="s">
        <v>13</v>
      </c>
      <c r="B2" s="34" t="s">
        <v>14</v>
      </c>
      <c r="C2" s="35">
        <v>3345</v>
      </c>
      <c r="D2" s="36"/>
      <c r="E2" s="36">
        <v>43486</v>
      </c>
      <c r="F2" s="38">
        <f ca="1">IF(ISBLANK(CTNs[[#This Row],[箱号]]),"",CTNs[[#This Row],[下次检验]]-TODAY())</f>
        <v>45</v>
      </c>
      <c r="G2" s="34" t="s">
        <v>268</v>
      </c>
      <c r="H2" s="34" t="s">
        <v>270</v>
      </c>
      <c r="I2" s="35">
        <v>3</v>
      </c>
      <c r="J2" s="37" t="s">
        <v>344</v>
      </c>
      <c r="K2" s="34" t="s">
        <v>272</v>
      </c>
      <c r="L2" s="37"/>
      <c r="M2" s="34" t="s">
        <v>353</v>
      </c>
      <c r="N2" s="108"/>
    </row>
    <row r="3" spans="1:14" ht="19.5" customHeight="1" x14ac:dyDescent="0.15">
      <c r="A3" s="34" t="s">
        <v>15</v>
      </c>
      <c r="B3" s="34" t="s">
        <v>14</v>
      </c>
      <c r="C3" s="35">
        <v>3700</v>
      </c>
      <c r="D3" s="36"/>
      <c r="E3" s="36">
        <v>43486</v>
      </c>
      <c r="F3" s="38">
        <f ca="1">IF(ISBLANK(CTNs[[#This Row],[箱号]]),"",CTNs[[#This Row],[下次检验]]-TODAY())</f>
        <v>45</v>
      </c>
      <c r="G3" s="34" t="s">
        <v>268</v>
      </c>
      <c r="H3" s="34" t="s">
        <v>270</v>
      </c>
      <c r="I3" s="35">
        <v>2</v>
      </c>
      <c r="J3" s="37" t="s">
        <v>271</v>
      </c>
      <c r="K3" s="34" t="s">
        <v>272</v>
      </c>
      <c r="L3" s="37"/>
      <c r="M3" s="34" t="s">
        <v>349</v>
      </c>
      <c r="N3" s="108"/>
    </row>
    <row r="4" spans="1:14" ht="40.5" x14ac:dyDescent="0.15">
      <c r="A4" s="34" t="s">
        <v>0</v>
      </c>
      <c r="B4" s="34" t="s">
        <v>14</v>
      </c>
      <c r="C4" s="35">
        <v>3720</v>
      </c>
      <c r="D4" s="36">
        <v>43229</v>
      </c>
      <c r="E4" s="36">
        <v>44136</v>
      </c>
      <c r="F4" s="38">
        <f ca="1">IF(ISBLANK(CTNs[[#This Row],[箱号]]),"",CTNs[[#This Row],[下次检验]]-TODAY())</f>
        <v>695</v>
      </c>
      <c r="G4" s="34" t="s">
        <v>268</v>
      </c>
      <c r="H4" s="34" t="s">
        <v>270</v>
      </c>
      <c r="I4" s="35">
        <v>4</v>
      </c>
      <c r="J4" s="37">
        <v>43391</v>
      </c>
      <c r="K4" s="34" t="s">
        <v>273</v>
      </c>
      <c r="L4" s="37"/>
      <c r="M4" s="34" t="s">
        <v>364</v>
      </c>
      <c r="N4" s="108" t="s">
        <v>365</v>
      </c>
    </row>
    <row r="5" spans="1:14" ht="19.5" customHeight="1" x14ac:dyDescent="0.15">
      <c r="A5" s="34" t="s">
        <v>5</v>
      </c>
      <c r="B5" s="34" t="s">
        <v>14</v>
      </c>
      <c r="C5" s="35">
        <v>3720</v>
      </c>
      <c r="D5" s="36">
        <v>43254</v>
      </c>
      <c r="E5" s="36">
        <v>44166</v>
      </c>
      <c r="F5" s="38">
        <f ca="1">IF(ISBLANK(CTNs[[#This Row],[箱号]]),"",CTNs[[#This Row],[下次检验]]-TODAY())</f>
        <v>725</v>
      </c>
      <c r="G5" s="34" t="s">
        <v>268</v>
      </c>
      <c r="H5" s="34" t="s">
        <v>270</v>
      </c>
      <c r="I5" s="35">
        <v>3</v>
      </c>
      <c r="J5" s="37">
        <v>43397</v>
      </c>
      <c r="K5" s="34" t="s">
        <v>274</v>
      </c>
      <c r="L5" s="37"/>
      <c r="M5" s="34" t="s">
        <v>351</v>
      </c>
      <c r="N5" s="108"/>
    </row>
    <row r="6" spans="1:14" ht="19.5" customHeight="1" x14ac:dyDescent="0.15">
      <c r="A6" s="34" t="s">
        <v>1</v>
      </c>
      <c r="B6" s="34" t="s">
        <v>14</v>
      </c>
      <c r="C6" s="35">
        <v>3720</v>
      </c>
      <c r="D6" s="36">
        <v>42522</v>
      </c>
      <c r="E6" s="36">
        <v>43405</v>
      </c>
      <c r="F6" s="38">
        <f ca="1">IF(ISBLANK(CTNs[[#This Row],[箱号]]),"",CTNs[[#This Row],[下次检验]]-TODAY())</f>
        <v>-36</v>
      </c>
      <c r="G6" s="34" t="s">
        <v>268</v>
      </c>
      <c r="H6" s="34" t="s">
        <v>269</v>
      </c>
      <c r="I6" s="35">
        <v>4</v>
      </c>
      <c r="J6" s="37">
        <v>43391</v>
      </c>
      <c r="K6" s="34" t="s">
        <v>273</v>
      </c>
      <c r="L6" s="37"/>
      <c r="M6" s="34" t="s">
        <v>353</v>
      </c>
      <c r="N6" s="108"/>
    </row>
    <row r="7" spans="1:14" ht="19.5" customHeight="1" x14ac:dyDescent="0.15">
      <c r="A7" s="34" t="s">
        <v>2</v>
      </c>
      <c r="B7" s="34" t="s">
        <v>16</v>
      </c>
      <c r="C7" s="35">
        <v>3600</v>
      </c>
      <c r="D7" s="36">
        <v>43111</v>
      </c>
      <c r="E7" s="36">
        <v>44044</v>
      </c>
      <c r="F7" s="38">
        <f ca="1">IF(ISBLANK(CTNs[[#This Row],[箱号]]),"",CTNs[[#This Row],[下次检验]]-TODAY())</f>
        <v>603</v>
      </c>
      <c r="G7" s="34" t="s">
        <v>268</v>
      </c>
      <c r="H7" s="34" t="s">
        <v>269</v>
      </c>
      <c r="I7" s="35">
        <v>4</v>
      </c>
      <c r="J7" s="37">
        <v>43383</v>
      </c>
      <c r="K7" s="34" t="s">
        <v>274</v>
      </c>
      <c r="L7" s="37"/>
      <c r="M7" s="34" t="s">
        <v>353</v>
      </c>
      <c r="N7" s="108"/>
    </row>
    <row r="8" spans="1:14" ht="19.5" customHeight="1" x14ac:dyDescent="0.15">
      <c r="A8" s="34" t="s">
        <v>3</v>
      </c>
      <c r="B8" s="34" t="s">
        <v>16</v>
      </c>
      <c r="C8" s="35">
        <v>3600</v>
      </c>
      <c r="D8" s="36">
        <v>43165</v>
      </c>
      <c r="E8" s="36">
        <v>44075</v>
      </c>
      <c r="F8" s="38">
        <f ca="1">IF(ISBLANK(CTNs[[#This Row],[箱号]]),"",CTNs[[#This Row],[下次检验]]-TODAY())</f>
        <v>634</v>
      </c>
      <c r="G8" s="34" t="s">
        <v>268</v>
      </c>
      <c r="H8" s="34" t="s">
        <v>269</v>
      </c>
      <c r="I8" s="35">
        <v>8</v>
      </c>
      <c r="J8" s="37">
        <v>43372</v>
      </c>
      <c r="K8" s="34" t="s">
        <v>272</v>
      </c>
      <c r="L8" s="37"/>
      <c r="M8" s="34" t="s">
        <v>353</v>
      </c>
      <c r="N8" s="108"/>
    </row>
    <row r="9" spans="1:14" ht="19.5" customHeight="1" x14ac:dyDescent="0.15">
      <c r="A9" s="34" t="s">
        <v>7</v>
      </c>
      <c r="B9" s="34" t="s">
        <v>16</v>
      </c>
      <c r="C9" s="35">
        <v>3600</v>
      </c>
      <c r="D9" s="36">
        <v>43206</v>
      </c>
      <c r="E9" s="36">
        <v>44044</v>
      </c>
      <c r="F9" s="38">
        <f ca="1">IF(ISBLANK(CTNs[[#This Row],[箱号]]),"",CTNs[[#This Row],[下次检验]]-TODAY())</f>
        <v>603</v>
      </c>
      <c r="G9" s="34" t="s">
        <v>268</v>
      </c>
      <c r="H9" s="34" t="s">
        <v>269</v>
      </c>
      <c r="I9" s="35">
        <v>4</v>
      </c>
      <c r="J9" s="37">
        <v>43396</v>
      </c>
      <c r="K9" s="34" t="s">
        <v>274</v>
      </c>
      <c r="L9" s="37"/>
      <c r="M9" s="34" t="s">
        <v>353</v>
      </c>
      <c r="N9" s="108"/>
    </row>
    <row r="10" spans="1:14" ht="19.5" customHeight="1" x14ac:dyDescent="0.15">
      <c r="A10" s="34" t="s">
        <v>6</v>
      </c>
      <c r="B10" s="34" t="s">
        <v>16</v>
      </c>
      <c r="C10" s="35">
        <v>3600</v>
      </c>
      <c r="D10" s="36">
        <v>42614</v>
      </c>
      <c r="E10" s="36">
        <v>43525</v>
      </c>
      <c r="F10" s="38">
        <f ca="1">IF(ISBLANK(CTNs[[#This Row],[箱号]]),"",CTNs[[#This Row],[下次检验]]-TODAY())</f>
        <v>84</v>
      </c>
      <c r="G10" s="34" t="s">
        <v>268</v>
      </c>
      <c r="H10" s="34" t="s">
        <v>269</v>
      </c>
      <c r="I10" s="35">
        <v>5</v>
      </c>
      <c r="J10" s="37">
        <v>43399</v>
      </c>
      <c r="K10" s="34" t="s">
        <v>274</v>
      </c>
      <c r="L10" s="37"/>
      <c r="M10" s="34" t="s">
        <v>353</v>
      </c>
      <c r="N10" s="108"/>
    </row>
    <row r="11" spans="1:14" ht="19.5" customHeight="1" x14ac:dyDescent="0.15">
      <c r="A11" s="34" t="s">
        <v>9</v>
      </c>
      <c r="B11" s="34" t="s">
        <v>16</v>
      </c>
      <c r="C11" s="35">
        <v>4480</v>
      </c>
      <c r="D11" s="36">
        <v>43077</v>
      </c>
      <c r="E11" s="36">
        <v>44075</v>
      </c>
      <c r="F11" s="38">
        <f ca="1">IF(ISBLANK(CTNs[[#This Row],[箱号]]),"",CTNs[[#This Row],[下次检验]]-TODAY())</f>
        <v>634</v>
      </c>
      <c r="G11" s="34" t="s">
        <v>23</v>
      </c>
      <c r="H11" s="34" t="s">
        <v>269</v>
      </c>
      <c r="I11" s="35">
        <v>4</v>
      </c>
      <c r="J11" s="37">
        <v>43397</v>
      </c>
      <c r="K11" s="34" t="s">
        <v>274</v>
      </c>
      <c r="L11" s="37"/>
      <c r="M11" s="34" t="s">
        <v>353</v>
      </c>
      <c r="N11" s="108"/>
    </row>
    <row r="12" spans="1:14" ht="19.5" customHeight="1" x14ac:dyDescent="0.15">
      <c r="A12" s="34" t="s">
        <v>4</v>
      </c>
      <c r="B12" s="34" t="s">
        <v>16</v>
      </c>
      <c r="C12" s="35">
        <v>4480</v>
      </c>
      <c r="D12" s="36">
        <v>43077</v>
      </c>
      <c r="E12" s="36">
        <v>44075</v>
      </c>
      <c r="F12" s="38">
        <f ca="1">IF(ISBLANK(CTNs[[#This Row],[箱号]]),"",CTNs[[#This Row],[下次检验]]-TODAY())</f>
        <v>634</v>
      </c>
      <c r="G12" s="34" t="s">
        <v>23</v>
      </c>
      <c r="H12" s="34" t="s">
        <v>269</v>
      </c>
      <c r="I12" s="35">
        <v>3</v>
      </c>
      <c r="J12" s="37">
        <v>43396</v>
      </c>
      <c r="K12" s="34" t="s">
        <v>273</v>
      </c>
      <c r="L12" s="37"/>
      <c r="M12" s="34" t="s">
        <v>353</v>
      </c>
      <c r="N12" s="108"/>
    </row>
    <row r="13" spans="1:14" ht="19.5" customHeight="1" x14ac:dyDescent="0.15">
      <c r="A13" s="34" t="s">
        <v>8</v>
      </c>
      <c r="B13" s="34" t="s">
        <v>17</v>
      </c>
      <c r="C13" s="35">
        <v>4480</v>
      </c>
      <c r="D13" s="36">
        <v>43335</v>
      </c>
      <c r="E13" s="36">
        <v>44166</v>
      </c>
      <c r="F13" s="38">
        <f ca="1">IF(ISBLANK(CTNs[[#This Row],[箱号]]),"",CTNs[[#This Row],[下次检验]]-TODAY())</f>
        <v>725</v>
      </c>
      <c r="G13" s="34" t="s">
        <v>23</v>
      </c>
      <c r="H13" s="34" t="s">
        <v>363</v>
      </c>
      <c r="I13" s="35">
        <v>3</v>
      </c>
      <c r="J13" s="37">
        <v>43396</v>
      </c>
      <c r="K13" s="34" t="s">
        <v>274</v>
      </c>
      <c r="L13" s="37"/>
      <c r="M13" s="34" t="s">
        <v>364</v>
      </c>
      <c r="N13" s="108"/>
    </row>
    <row r="14" spans="1:14" ht="19.5" customHeight="1" x14ac:dyDescent="0.15">
      <c r="A14" s="34" t="s">
        <v>11</v>
      </c>
      <c r="B14" s="34" t="s">
        <v>17</v>
      </c>
      <c r="C14" s="35">
        <v>5450</v>
      </c>
      <c r="D14" s="36">
        <v>42943</v>
      </c>
      <c r="E14" s="36">
        <v>43586</v>
      </c>
      <c r="F14" s="38">
        <f ca="1">IF(ISBLANK(CTNs[[#This Row],[箱号]]),"",CTNs[[#This Row],[下次检验]]-TODAY())</f>
        <v>145</v>
      </c>
      <c r="G14" s="34" t="s">
        <v>23</v>
      </c>
      <c r="H14" s="34" t="s">
        <v>270</v>
      </c>
      <c r="I14" s="35">
        <v>1</v>
      </c>
      <c r="J14" s="37"/>
      <c r="K14" s="34" t="s">
        <v>274</v>
      </c>
      <c r="L14" s="37"/>
      <c r="M14" s="34" t="s">
        <v>346</v>
      </c>
      <c r="N14" s="108"/>
    </row>
    <row r="15" spans="1:14" ht="19.5" customHeight="1" x14ac:dyDescent="0.15">
      <c r="A15" s="34" t="s">
        <v>12</v>
      </c>
      <c r="B15" s="34" t="s">
        <v>17</v>
      </c>
      <c r="C15" s="35">
        <v>5450</v>
      </c>
      <c r="D15" s="36">
        <v>42950</v>
      </c>
      <c r="E15" s="36">
        <v>43831</v>
      </c>
      <c r="F15" s="38">
        <f ca="1">IF(ISBLANK(CTNs[[#This Row],[箱号]]),"",CTNs[[#This Row],[下次检验]]-TODAY())</f>
        <v>390</v>
      </c>
      <c r="G15" s="34" t="s">
        <v>23</v>
      </c>
      <c r="H15" s="34" t="s">
        <v>270</v>
      </c>
      <c r="I15" s="35">
        <v>1</v>
      </c>
      <c r="J15" s="37"/>
      <c r="K15" s="34" t="s">
        <v>274</v>
      </c>
      <c r="L15" s="37"/>
      <c r="M15" s="34" t="s">
        <v>346</v>
      </c>
      <c r="N15" s="108"/>
    </row>
    <row r="16" spans="1:14" ht="19.5" customHeight="1" x14ac:dyDescent="0.15">
      <c r="A16" s="34" t="s">
        <v>10</v>
      </c>
      <c r="B16" s="34" t="s">
        <v>17</v>
      </c>
      <c r="C16" s="35">
        <v>5450</v>
      </c>
      <c r="D16" s="36">
        <v>42943</v>
      </c>
      <c r="E16" s="36">
        <v>43800</v>
      </c>
      <c r="F16" s="38">
        <f ca="1">IF(ISBLANK(CTNs[[#This Row],[箱号]]),"",CTNs[[#This Row],[下次检验]]-TODAY())</f>
        <v>359</v>
      </c>
      <c r="G16" s="34" t="s">
        <v>23</v>
      </c>
      <c r="H16" s="34" t="s">
        <v>270</v>
      </c>
      <c r="I16" s="35">
        <v>1</v>
      </c>
      <c r="J16" s="37"/>
      <c r="K16" s="34" t="s">
        <v>274</v>
      </c>
      <c r="L16" s="37"/>
      <c r="M16" s="34" t="s">
        <v>346</v>
      </c>
      <c r="N16" s="108"/>
    </row>
  </sheetData>
  <sheetProtection insertRows="0" deleteRows="0" sort="0" autoFilter="0"/>
  <phoneticPr fontId="1" type="noConversion"/>
  <conditionalFormatting sqref="A2:A16">
    <cfRule type="duplicateValues" dxfId="3" priority="3"/>
  </conditionalFormatting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2B7690E-BCEF-4B92-8062-3D642268B6EB}">
          <x14:formula1>
            <xm:f>dict!$A$2:$A$7</xm:f>
          </x14:formula1>
          <xm:sqref>M2:M16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62B1C-163E-429C-9A42-A49F9AB616C9}">
  <dimension ref="A1:J29"/>
  <sheetViews>
    <sheetView workbookViewId="0">
      <selection activeCell="H33" sqref="H33"/>
    </sheetView>
  </sheetViews>
  <sheetFormatPr defaultRowHeight="13.5" x14ac:dyDescent="0.15"/>
  <cols>
    <col min="1" max="1" width="8.25" bestFit="1" customWidth="1"/>
    <col min="2" max="2" width="12.75" bestFit="1" customWidth="1"/>
    <col min="3" max="3" width="17.25" bestFit="1" customWidth="1"/>
    <col min="4" max="4" width="7.75" bestFit="1" customWidth="1"/>
    <col min="5" max="5" width="9.75" bestFit="1" customWidth="1"/>
    <col min="6" max="6" width="11.625" bestFit="1" customWidth="1"/>
    <col min="7" max="7" width="9.75" bestFit="1" customWidth="1"/>
    <col min="8" max="8" width="11.625" bestFit="1" customWidth="1"/>
    <col min="9" max="10" width="7.75" bestFit="1" customWidth="1"/>
  </cols>
  <sheetData>
    <row r="1" spans="1:10" x14ac:dyDescent="0.15">
      <c r="A1" t="s">
        <v>27</v>
      </c>
      <c r="B1" t="s">
        <v>19</v>
      </c>
      <c r="C1" t="s">
        <v>24</v>
      </c>
      <c r="D1" t="s">
        <v>22</v>
      </c>
      <c r="E1" t="s">
        <v>20</v>
      </c>
      <c r="F1" t="s">
        <v>25</v>
      </c>
      <c r="G1" t="s">
        <v>21</v>
      </c>
      <c r="H1" t="s">
        <v>26</v>
      </c>
      <c r="I1" t="s">
        <v>18</v>
      </c>
      <c r="J1" t="s">
        <v>161</v>
      </c>
    </row>
    <row r="2" spans="1:10" x14ac:dyDescent="0.15">
      <c r="A2" s="15" t="s">
        <v>148</v>
      </c>
      <c r="B2" t="s">
        <v>75</v>
      </c>
      <c r="C2" t="s">
        <v>76</v>
      </c>
      <c r="D2" t="s">
        <v>132</v>
      </c>
      <c r="E2" t="s">
        <v>72</v>
      </c>
      <c r="F2" s="14">
        <v>43241</v>
      </c>
      <c r="G2" t="s">
        <v>73</v>
      </c>
      <c r="H2" s="14">
        <v>43275</v>
      </c>
      <c r="J2" s="1" t="str">
        <f>IF(AND(NOT(ISBLANK(Jobs[[#This Row],[业务编号]])),COUNTIF(CTN_Record[业务编号],Jobs[[#This Row],[业务编号]])=0),"箱子！","")</f>
        <v/>
      </c>
    </row>
    <row r="3" spans="1:10" x14ac:dyDescent="0.15">
      <c r="A3" s="15" t="s">
        <v>147</v>
      </c>
      <c r="B3" t="s">
        <v>70</v>
      </c>
      <c r="C3" t="s">
        <v>71</v>
      </c>
      <c r="D3" t="s">
        <v>132</v>
      </c>
      <c r="E3" t="s">
        <v>72</v>
      </c>
      <c r="F3" s="14">
        <v>43241</v>
      </c>
      <c r="G3" t="s">
        <v>73</v>
      </c>
      <c r="H3" s="14">
        <v>43275</v>
      </c>
      <c r="J3" s="1" t="str">
        <f>IF(AND(NOT(ISBLANK(Jobs[[#This Row],[业务编号]])),COUNTIF(CTN_Record[业务编号],Jobs[[#This Row],[业务编号]])=0),"箱子！","")</f>
        <v/>
      </c>
    </row>
    <row r="4" spans="1:10" x14ac:dyDescent="0.15">
      <c r="A4" s="15" t="s">
        <v>150</v>
      </c>
      <c r="B4" t="s">
        <v>31</v>
      </c>
      <c r="C4" t="s">
        <v>66</v>
      </c>
      <c r="D4" t="s">
        <v>132</v>
      </c>
      <c r="E4" t="s">
        <v>37</v>
      </c>
      <c r="F4" s="14">
        <v>43287</v>
      </c>
      <c r="G4" t="s">
        <v>36</v>
      </c>
      <c r="H4" s="14"/>
      <c r="J4" t="str">
        <f>IF(AND(NOT(ISBLANK(Jobs[[#This Row],[业务编号]])),COUNTIF(CTN_Record[业务编号],Jobs[[#This Row],[业务编号]])=0),"箱子！","")</f>
        <v/>
      </c>
    </row>
    <row r="5" spans="1:10" x14ac:dyDescent="0.15">
      <c r="A5" s="15" t="s">
        <v>152</v>
      </c>
      <c r="B5" t="s">
        <v>60</v>
      </c>
      <c r="C5" t="s">
        <v>61</v>
      </c>
      <c r="D5" t="s">
        <v>132</v>
      </c>
      <c r="E5" t="s">
        <v>37</v>
      </c>
      <c r="F5" s="14">
        <v>43294</v>
      </c>
      <c r="G5" t="s">
        <v>36</v>
      </c>
      <c r="H5" s="14">
        <v>43297</v>
      </c>
      <c r="J5" t="str">
        <f>IF(AND(NOT(ISBLANK(Jobs[[#This Row],[业务编号]])),COUNTIF(CTN_Record[业务编号],Jobs[[#This Row],[业务编号]])=0),"箱子！","")</f>
        <v/>
      </c>
    </row>
    <row r="6" spans="1:10" x14ac:dyDescent="0.15">
      <c r="A6" s="15" t="s">
        <v>145</v>
      </c>
      <c r="B6" t="s">
        <v>81</v>
      </c>
      <c r="C6" t="s">
        <v>82</v>
      </c>
      <c r="D6" t="s">
        <v>132</v>
      </c>
      <c r="E6" t="s">
        <v>37</v>
      </c>
      <c r="F6" s="14">
        <v>43345</v>
      </c>
      <c r="G6" t="s">
        <v>36</v>
      </c>
      <c r="H6" s="14"/>
      <c r="J6" s="1" t="str">
        <f>IF(AND(NOT(ISBLANK(Jobs[[#This Row],[业务编号]])),COUNTIF(CTN_Record[业务编号],Jobs[[#This Row],[业务编号]])=0),"箱子！","")</f>
        <v/>
      </c>
    </row>
    <row r="7" spans="1:10" x14ac:dyDescent="0.15">
      <c r="A7" s="15" t="s">
        <v>145</v>
      </c>
      <c r="B7" t="s">
        <v>62</v>
      </c>
      <c r="C7" t="s">
        <v>63</v>
      </c>
      <c r="D7" t="s">
        <v>132</v>
      </c>
      <c r="E7" t="s">
        <v>37</v>
      </c>
      <c r="F7" s="14">
        <v>43348</v>
      </c>
      <c r="G7" t="s">
        <v>36</v>
      </c>
      <c r="H7" s="14"/>
      <c r="J7" t="str">
        <f>IF(AND(NOT(ISBLANK(Jobs[[#This Row],[业务编号]])),COUNTIF(CTN_Record[业务编号],Jobs[[#This Row],[业务编号]])=0),"箱子！","")</f>
        <v/>
      </c>
    </row>
    <row r="8" spans="1:10" x14ac:dyDescent="0.15">
      <c r="A8" s="15" t="s">
        <v>142</v>
      </c>
      <c r="B8" t="s">
        <v>89</v>
      </c>
      <c r="C8" t="s">
        <v>90</v>
      </c>
      <c r="D8" t="s">
        <v>132</v>
      </c>
      <c r="E8" t="s">
        <v>37</v>
      </c>
      <c r="F8" s="14">
        <v>43359</v>
      </c>
      <c r="G8" t="s">
        <v>36</v>
      </c>
      <c r="H8" s="14"/>
      <c r="J8" s="1" t="str">
        <f>IF(AND(NOT(ISBLANK(Jobs[[#This Row],[业务编号]])),COUNTIF(CTN_Record[业务编号],Jobs[[#This Row],[业务编号]])=0),"箱子！","")</f>
        <v/>
      </c>
    </row>
    <row r="9" spans="1:10" x14ac:dyDescent="0.15">
      <c r="A9" s="15" t="s">
        <v>140</v>
      </c>
      <c r="B9" t="s">
        <v>93</v>
      </c>
      <c r="C9" t="s">
        <v>94</v>
      </c>
      <c r="D9" t="s">
        <v>132</v>
      </c>
      <c r="E9" t="s">
        <v>72</v>
      </c>
      <c r="F9" s="14">
        <v>43358</v>
      </c>
      <c r="G9" t="s">
        <v>36</v>
      </c>
      <c r="H9" s="14"/>
      <c r="J9" s="1" t="str">
        <f>IF(AND(NOT(ISBLANK(Jobs[[#This Row],[业务编号]])),COUNTIF(CTN_Record[业务编号],Jobs[[#This Row],[业务编号]])=0),"箱子！","")</f>
        <v/>
      </c>
    </row>
    <row r="10" spans="1:10" x14ac:dyDescent="0.15">
      <c r="A10" s="15" t="s">
        <v>136</v>
      </c>
      <c r="B10" t="s">
        <v>105</v>
      </c>
      <c r="C10" t="s">
        <v>106</v>
      </c>
      <c r="D10" t="s">
        <v>132</v>
      </c>
      <c r="E10" t="s">
        <v>37</v>
      </c>
      <c r="F10" s="14">
        <v>43364</v>
      </c>
      <c r="G10" t="s">
        <v>104</v>
      </c>
      <c r="H10" s="14"/>
      <c r="J10" s="1" t="str">
        <f>IF(AND(NOT(ISBLANK(Jobs[[#This Row],[业务编号]])),COUNTIF(CTN_Record[业务编号],Jobs[[#This Row],[业务编号]])=0),"箱子！","")</f>
        <v/>
      </c>
    </row>
    <row r="11" spans="1:10" x14ac:dyDescent="0.15">
      <c r="A11" s="15" t="s">
        <v>138</v>
      </c>
      <c r="B11" t="s">
        <v>98</v>
      </c>
      <c r="C11" t="s">
        <v>99</v>
      </c>
      <c r="D11" t="s">
        <v>132</v>
      </c>
      <c r="E11" t="s">
        <v>37</v>
      </c>
      <c r="F11" s="14">
        <v>43363</v>
      </c>
      <c r="G11" t="s">
        <v>36</v>
      </c>
      <c r="H11" s="14"/>
      <c r="J11" s="1" t="str">
        <f>IF(AND(NOT(ISBLANK(Jobs[[#This Row],[业务编号]])),COUNTIF(CTN_Record[业务编号],Jobs[[#This Row],[业务编号]])=0),"箱子！","")</f>
        <v/>
      </c>
    </row>
    <row r="12" spans="1:10" x14ac:dyDescent="0.15">
      <c r="A12" s="15" t="s">
        <v>135</v>
      </c>
      <c r="B12" t="s">
        <v>102</v>
      </c>
      <c r="C12" t="s">
        <v>103</v>
      </c>
      <c r="D12" t="s">
        <v>132</v>
      </c>
      <c r="E12" t="s">
        <v>37</v>
      </c>
      <c r="F12" s="14">
        <v>43364</v>
      </c>
      <c r="G12" t="s">
        <v>104</v>
      </c>
      <c r="H12" s="14"/>
      <c r="J12" s="1" t="str">
        <f>IF(AND(NOT(ISBLANK(Jobs[[#This Row],[业务编号]])),COUNTIF(CTN_Record[业务编号],Jobs[[#This Row],[业务编号]])=0),"箱子！","")</f>
        <v/>
      </c>
    </row>
    <row r="13" spans="1:10" x14ac:dyDescent="0.15">
      <c r="A13" s="15" t="s">
        <v>143</v>
      </c>
      <c r="B13" t="s">
        <v>87</v>
      </c>
      <c r="C13" t="s">
        <v>88</v>
      </c>
      <c r="D13" t="s">
        <v>132</v>
      </c>
      <c r="E13" t="s">
        <v>37</v>
      </c>
      <c r="F13" s="14">
        <v>43366</v>
      </c>
      <c r="G13" t="s">
        <v>36</v>
      </c>
      <c r="H13" s="14"/>
      <c r="J13" s="1" t="str">
        <f>IF(AND(NOT(ISBLANK(Jobs[[#This Row],[业务编号]])),COUNTIF(CTN_Record[业务编号],Jobs[[#This Row],[业务编号]])=0),"箱子！","")</f>
        <v/>
      </c>
    </row>
    <row r="14" spans="1:10" x14ac:dyDescent="0.15">
      <c r="A14" s="15" t="s">
        <v>159</v>
      </c>
      <c r="B14" t="s">
        <v>42</v>
      </c>
      <c r="C14" t="s">
        <v>43</v>
      </c>
      <c r="D14" t="s">
        <v>132</v>
      </c>
      <c r="E14" t="s">
        <v>37</v>
      </c>
      <c r="F14" s="14">
        <v>43391</v>
      </c>
      <c r="G14" t="s">
        <v>36</v>
      </c>
      <c r="H14" s="14"/>
      <c r="J14" t="str">
        <f>IF(AND(NOT(ISBLANK(Jobs[[#This Row],[业务编号]])),COUNTIF(CTN_Record[业务编号],Jobs[[#This Row],[业务编号]])=0),"箱子！","")</f>
        <v/>
      </c>
    </row>
    <row r="15" spans="1:10" x14ac:dyDescent="0.15">
      <c r="A15" s="15" t="s">
        <v>154</v>
      </c>
      <c r="B15" t="s">
        <v>53</v>
      </c>
      <c r="C15" t="s">
        <v>54</v>
      </c>
      <c r="D15" t="s">
        <v>132</v>
      </c>
      <c r="E15" t="s">
        <v>37</v>
      </c>
      <c r="F15" s="14">
        <v>43401</v>
      </c>
      <c r="G15" t="s">
        <v>36</v>
      </c>
      <c r="H15" s="14"/>
      <c r="I15" t="s">
        <v>134</v>
      </c>
      <c r="J15" t="str">
        <f>IF(AND(NOT(ISBLANK(Jobs[[#This Row],[业务编号]])),COUNTIF(CTN_Record[业务编号],Jobs[[#This Row],[业务编号]])=0),"箱子！","")</f>
        <v/>
      </c>
    </row>
    <row r="16" spans="1:10" x14ac:dyDescent="0.15">
      <c r="A16" s="15" t="s">
        <v>156</v>
      </c>
      <c r="B16" t="s">
        <v>45</v>
      </c>
      <c r="C16" t="s">
        <v>46</v>
      </c>
      <c r="D16" t="s">
        <v>132</v>
      </c>
      <c r="E16" t="s">
        <v>37</v>
      </c>
      <c r="F16" s="14">
        <v>43405</v>
      </c>
      <c r="G16" t="s">
        <v>36</v>
      </c>
      <c r="H16" s="14"/>
      <c r="I16" t="s">
        <v>134</v>
      </c>
      <c r="J16" t="str">
        <f>IF(AND(NOT(ISBLANK(Jobs[[#This Row],[业务编号]])),COUNTIF(CTN_Record[业务编号],Jobs[[#This Row],[业务编号]])=0),"箱子！","")</f>
        <v/>
      </c>
    </row>
    <row r="17" spans="1:10" x14ac:dyDescent="0.15">
      <c r="A17" s="15" t="s">
        <v>157</v>
      </c>
      <c r="B17" t="s">
        <v>48</v>
      </c>
      <c r="C17" t="s">
        <v>49</v>
      </c>
      <c r="D17" t="s">
        <v>132</v>
      </c>
      <c r="E17" t="s">
        <v>37</v>
      </c>
      <c r="F17" s="14">
        <v>43405</v>
      </c>
      <c r="G17" t="s">
        <v>36</v>
      </c>
      <c r="H17" s="14"/>
      <c r="I17" t="s">
        <v>134</v>
      </c>
      <c r="J17" t="str">
        <f>IF(AND(NOT(ISBLANK(Jobs[[#This Row],[业务编号]])),COUNTIF(CTN_Record[业务编号],Jobs[[#This Row],[业务编号]])=0),"箱子！","")</f>
        <v/>
      </c>
    </row>
    <row r="18" spans="1:10" x14ac:dyDescent="0.15">
      <c r="A18" s="15" t="s">
        <v>151</v>
      </c>
      <c r="B18" t="s">
        <v>68</v>
      </c>
      <c r="C18" t="s">
        <v>69</v>
      </c>
      <c r="D18" t="s">
        <v>133</v>
      </c>
      <c r="E18" t="s">
        <v>36</v>
      </c>
      <c r="F18" s="14">
        <v>43308</v>
      </c>
      <c r="G18" t="s">
        <v>37</v>
      </c>
      <c r="H18" s="14">
        <v>43311</v>
      </c>
      <c r="J18" t="str">
        <f>IF(AND(NOT(ISBLANK(Jobs[[#This Row],[业务编号]])),COUNTIF(CTN_Record[业务编号],Jobs[[#This Row],[业务编号]])=0),"箱子！","")</f>
        <v/>
      </c>
    </row>
    <row r="19" spans="1:10" x14ac:dyDescent="0.15">
      <c r="A19" s="15" t="s">
        <v>153</v>
      </c>
      <c r="B19" t="s">
        <v>58</v>
      </c>
      <c r="C19" t="s">
        <v>59</v>
      </c>
      <c r="D19" t="s">
        <v>133</v>
      </c>
      <c r="E19" t="s">
        <v>36</v>
      </c>
      <c r="F19" s="14">
        <v>43316</v>
      </c>
      <c r="G19" t="s">
        <v>37</v>
      </c>
      <c r="H19" s="14">
        <v>43319</v>
      </c>
      <c r="J19" t="str">
        <f>IF(AND(NOT(ISBLANK(Jobs[[#This Row],[业务编号]])),COUNTIF(CTN_Record[业务编号],Jobs[[#This Row],[业务编号]])=0),"箱子！","")</f>
        <v/>
      </c>
    </row>
    <row r="20" spans="1:10" x14ac:dyDescent="0.15">
      <c r="A20" s="15" t="s">
        <v>146</v>
      </c>
      <c r="B20" t="s">
        <v>64</v>
      </c>
      <c r="C20" t="s">
        <v>65</v>
      </c>
      <c r="D20" t="s">
        <v>133</v>
      </c>
      <c r="E20" t="s">
        <v>36</v>
      </c>
      <c r="F20" s="14">
        <v>43363</v>
      </c>
      <c r="G20" t="s">
        <v>37</v>
      </c>
      <c r="H20" s="14">
        <v>43366</v>
      </c>
      <c r="J20" t="str">
        <f>IF(AND(NOT(ISBLANK(Jobs[[#This Row],[业务编号]])),COUNTIF(CTN_Record[业务编号],Jobs[[#This Row],[业务编号]])=0),"箱子！","")</f>
        <v/>
      </c>
    </row>
    <row r="21" spans="1:10" x14ac:dyDescent="0.15">
      <c r="A21" s="15" t="s">
        <v>146</v>
      </c>
      <c r="B21" t="s">
        <v>83</v>
      </c>
      <c r="C21" t="s">
        <v>84</v>
      </c>
      <c r="D21" t="s">
        <v>133</v>
      </c>
      <c r="E21" t="s">
        <v>36</v>
      </c>
      <c r="F21" s="14">
        <v>43372</v>
      </c>
      <c r="G21" t="s">
        <v>37</v>
      </c>
      <c r="H21" s="14">
        <v>43374</v>
      </c>
      <c r="J21" s="1" t="str">
        <f>IF(AND(NOT(ISBLANK(Jobs[[#This Row],[业务编号]])),COUNTIF(CTN_Record[业务编号],Jobs[[#This Row],[业务编号]])=0),"箱子！","")</f>
        <v/>
      </c>
    </row>
    <row r="22" spans="1:10" x14ac:dyDescent="0.15">
      <c r="A22" s="15" t="s">
        <v>137</v>
      </c>
      <c r="B22" t="s">
        <v>107</v>
      </c>
      <c r="C22" t="s">
        <v>108</v>
      </c>
      <c r="D22" t="s">
        <v>133</v>
      </c>
      <c r="E22" t="s">
        <v>104</v>
      </c>
      <c r="F22" s="14">
        <v>43390</v>
      </c>
      <c r="G22" t="s">
        <v>37</v>
      </c>
      <c r="H22" s="14">
        <v>43393</v>
      </c>
      <c r="J22" s="1" t="str">
        <f>IF(AND(NOT(ISBLANK(Jobs[[#This Row],[业务编号]])),COUNTIF(CTN_Record[业务编号],Jobs[[#This Row],[业务编号]])=0),"箱子！","")</f>
        <v/>
      </c>
    </row>
    <row r="23" spans="1:10" x14ac:dyDescent="0.15">
      <c r="A23" s="15" t="s">
        <v>141</v>
      </c>
      <c r="B23" t="s">
        <v>95</v>
      </c>
      <c r="C23" t="s">
        <v>96</v>
      </c>
      <c r="D23" t="s">
        <v>133</v>
      </c>
      <c r="E23" t="s">
        <v>36</v>
      </c>
      <c r="F23" s="14">
        <v>43390</v>
      </c>
      <c r="G23" t="s">
        <v>72</v>
      </c>
      <c r="H23" s="14"/>
      <c r="J23" s="1" t="str">
        <f>IF(AND(NOT(ISBLANK(Jobs[[#This Row],[业务编号]])),COUNTIF(CTN_Record[业务编号],Jobs[[#This Row],[业务编号]])=0),"箱子！","")</f>
        <v/>
      </c>
    </row>
    <row r="24" spans="1:10" x14ac:dyDescent="0.15">
      <c r="A24" s="15" t="s">
        <v>149</v>
      </c>
      <c r="B24" t="s">
        <v>78</v>
      </c>
      <c r="C24" t="s">
        <v>79</v>
      </c>
      <c r="D24" t="s">
        <v>133</v>
      </c>
      <c r="E24" t="s">
        <v>73</v>
      </c>
      <c r="F24" s="14">
        <v>43329</v>
      </c>
      <c r="G24" t="s">
        <v>72</v>
      </c>
      <c r="H24" s="14">
        <v>43363</v>
      </c>
      <c r="J24" s="1" t="str">
        <f>IF(AND(NOT(ISBLANK(Jobs[[#This Row],[业务编号]])),COUNTIF(CTN_Record[业务编号],Jobs[[#This Row],[业务编号]])=0),"箱子！","")</f>
        <v/>
      </c>
    </row>
    <row r="25" spans="1:10" x14ac:dyDescent="0.15">
      <c r="A25" s="15" t="s">
        <v>139</v>
      </c>
      <c r="B25" t="s">
        <v>100</v>
      </c>
      <c r="C25" t="s">
        <v>101</v>
      </c>
      <c r="D25" t="s">
        <v>133</v>
      </c>
      <c r="E25" t="s">
        <v>36</v>
      </c>
      <c r="F25" s="14">
        <v>43391</v>
      </c>
      <c r="G25" t="s">
        <v>37</v>
      </c>
      <c r="H25" s="14">
        <v>43394</v>
      </c>
      <c r="J25" s="1" t="str">
        <f>IF(AND(NOT(ISBLANK(Jobs[[#This Row],[业务编号]])),COUNTIF(CTN_Record[业务编号],Jobs[[#This Row],[业务编号]])=0),"箱子！","")</f>
        <v/>
      </c>
    </row>
    <row r="26" spans="1:10" x14ac:dyDescent="0.15">
      <c r="A26" s="15" t="s">
        <v>144</v>
      </c>
      <c r="B26" t="s">
        <v>85</v>
      </c>
      <c r="C26" t="s">
        <v>86</v>
      </c>
      <c r="D26" t="s">
        <v>133</v>
      </c>
      <c r="E26" t="s">
        <v>36</v>
      </c>
      <c r="F26" s="14">
        <v>43391</v>
      </c>
      <c r="G26" t="s">
        <v>37</v>
      </c>
      <c r="H26" s="14">
        <v>43394</v>
      </c>
      <c r="J26" s="1" t="str">
        <f>IF(AND(NOT(ISBLANK(Jobs[[#This Row],[业务编号]])),COUNTIF(CTN_Record[业务编号],Jobs[[#This Row],[业务编号]])=0),"箱子！","")</f>
        <v/>
      </c>
    </row>
    <row r="27" spans="1:10" x14ac:dyDescent="0.15">
      <c r="A27" s="15" t="s">
        <v>160</v>
      </c>
      <c r="B27" t="s">
        <v>34</v>
      </c>
      <c r="C27" t="s">
        <v>35</v>
      </c>
      <c r="D27" t="s">
        <v>133</v>
      </c>
      <c r="E27" t="s">
        <v>36</v>
      </c>
      <c r="F27" s="14">
        <v>43398</v>
      </c>
      <c r="G27" t="s">
        <v>37</v>
      </c>
      <c r="H27" s="14">
        <v>43399</v>
      </c>
      <c r="J27" t="str">
        <f>IF(AND(NOT(ISBLANK(Jobs[[#This Row],[业务编号]])),COUNTIF(CTN_Record[业务编号],Jobs[[#This Row],[业务编号]])=0),"箱子！","")</f>
        <v/>
      </c>
    </row>
    <row r="28" spans="1:10" x14ac:dyDescent="0.15">
      <c r="A28" s="15" t="s">
        <v>155</v>
      </c>
      <c r="B28" t="s">
        <v>56</v>
      </c>
      <c r="C28" t="s">
        <v>57</v>
      </c>
      <c r="D28" t="s">
        <v>133</v>
      </c>
      <c r="E28" t="s">
        <v>36</v>
      </c>
      <c r="F28" s="14">
        <v>43412</v>
      </c>
      <c r="G28" t="s">
        <v>37</v>
      </c>
      <c r="H28" s="14">
        <v>43416</v>
      </c>
      <c r="J28" t="str">
        <f>IF(AND(NOT(ISBLANK(Jobs[[#This Row],[业务编号]])),COUNTIF(CTN_Record[业务编号],Jobs[[#This Row],[业务编号]])=0),"箱子！","")</f>
        <v/>
      </c>
    </row>
    <row r="29" spans="1:10" x14ac:dyDescent="0.15">
      <c r="A29" s="15" t="s">
        <v>158</v>
      </c>
      <c r="B29" t="s">
        <v>51</v>
      </c>
      <c r="C29" t="s">
        <v>52</v>
      </c>
      <c r="D29" t="s">
        <v>133</v>
      </c>
      <c r="E29" t="s">
        <v>36</v>
      </c>
      <c r="F29" s="14">
        <v>43416</v>
      </c>
      <c r="G29" t="s">
        <v>37</v>
      </c>
      <c r="H29" s="14"/>
      <c r="J29" t="str">
        <f>IF(AND(NOT(ISBLANK(Jobs[[#This Row],[业务编号]])),COUNTIF(CTN_Record[业务编号],Jobs[[#This Row],[业务编号]])=0),"箱子！","")</f>
        <v/>
      </c>
    </row>
  </sheetData>
  <phoneticPr fontId="1" type="noConversion"/>
  <conditionalFormatting sqref="B2:B29">
    <cfRule type="duplicateValues" dxfId="2" priority="1"/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70466-9FE3-4338-858F-2C38D7210666}">
  <dimension ref="A1:K37"/>
  <sheetViews>
    <sheetView workbookViewId="0">
      <selection activeCell="K2" sqref="K2"/>
    </sheetView>
  </sheetViews>
  <sheetFormatPr defaultRowHeight="13.5" x14ac:dyDescent="0.15"/>
  <cols>
    <col min="1" max="2" width="12.75" bestFit="1" customWidth="1"/>
    <col min="3" max="3" width="9" bestFit="1" customWidth="1"/>
    <col min="4" max="4" width="15" bestFit="1" customWidth="1"/>
    <col min="5" max="5" width="7.75" bestFit="1" customWidth="1"/>
    <col min="6" max="6" width="9" bestFit="1" customWidth="1"/>
    <col min="7" max="7" width="9.75" bestFit="1" customWidth="1"/>
    <col min="8" max="9" width="7.75" bestFit="1" customWidth="1"/>
  </cols>
  <sheetData>
    <row r="1" spans="1:11" x14ac:dyDescent="0.15">
      <c r="A1" t="s">
        <v>118</v>
      </c>
      <c r="B1" t="s">
        <v>30</v>
      </c>
      <c r="C1" t="s">
        <v>80</v>
      </c>
      <c r="D1" t="s">
        <v>29</v>
      </c>
      <c r="E1" t="s">
        <v>120</v>
      </c>
      <c r="F1" t="s">
        <v>123</v>
      </c>
      <c r="G1" t="s">
        <v>119</v>
      </c>
      <c r="H1" t="s">
        <v>162</v>
      </c>
      <c r="I1" t="s">
        <v>161</v>
      </c>
    </row>
    <row r="2" spans="1:11" x14ac:dyDescent="0.15">
      <c r="A2" t="s">
        <v>74</v>
      </c>
      <c r="B2" t="s">
        <v>70</v>
      </c>
      <c r="C2" t="s">
        <v>44</v>
      </c>
      <c r="D2" s="10">
        <v>43241</v>
      </c>
      <c r="E2" s="11"/>
      <c r="F2" s="11"/>
      <c r="I2" s="1" t="str">
        <f>IF(AND(NOT(OR(ISBLANK(CTN_Record[[#This Row],[业务编号]]),CTN_Record[[#This Row],[业务编号]]="-")),COUNTIF(Jobs[业务编号],CTN_Record[[#This Row],[业务编号]])=0),"编号？",IF(AND(NOT(ISBLANK(CTN_Record[[#This Row],[罐号]])),COUNTIF(CTNs[箱号],CTN_Record[[#This Row],[罐号]])=0),"箱号？",""))</f>
        <v/>
      </c>
      <c r="K2" s="27" t="s">
        <v>275</v>
      </c>
    </row>
    <row r="3" spans="1:11" x14ac:dyDescent="0.15">
      <c r="A3" t="s">
        <v>77</v>
      </c>
      <c r="B3" t="s">
        <v>75</v>
      </c>
      <c r="C3" t="s">
        <v>44</v>
      </c>
      <c r="D3" s="10">
        <v>43241</v>
      </c>
      <c r="E3" s="11" t="s">
        <v>128</v>
      </c>
      <c r="F3" s="11" t="s">
        <v>124</v>
      </c>
      <c r="G3" t="s">
        <v>39</v>
      </c>
      <c r="I3" s="1" t="str">
        <f>IF(AND(NOT(OR(ISBLANK(CTN_Record[[#This Row],[业务编号]]),CTN_Record[[#This Row],[业务编号]]="-")),COUNTIF(Jobs[业务编号],CTN_Record[[#This Row],[业务编号]])=0),"编号？",IF(AND(NOT(ISBLANK(CTN_Record[[#This Row],[罐号]])),COUNTIF(CTNs[箱号],CTN_Record[[#This Row],[罐号]])=0),"箱号？",""))</f>
        <v/>
      </c>
    </row>
    <row r="4" spans="1:11" x14ac:dyDescent="0.15">
      <c r="A4" t="s">
        <v>67</v>
      </c>
      <c r="B4" t="s">
        <v>31</v>
      </c>
      <c r="C4" t="s">
        <v>44</v>
      </c>
      <c r="D4" s="10">
        <v>43287</v>
      </c>
      <c r="E4" s="11"/>
      <c r="F4" s="11"/>
      <c r="I4" t="str">
        <f>IF(AND(NOT(OR(ISBLANK(CTN_Record[[#This Row],[业务编号]]),CTN_Record[[#This Row],[业务编号]]="-")),COUNTIF(Jobs[业务编号],CTN_Record[[#This Row],[业务编号]])=0),"编号？",IF(AND(NOT(ISBLANK(CTN_Record[[#This Row],[罐号]])),COUNTIF(CTNs[箱号],CTN_Record[[#This Row],[罐号]])=0),"箱号？",""))</f>
        <v/>
      </c>
    </row>
    <row r="5" spans="1:11" x14ac:dyDescent="0.15">
      <c r="A5" t="s">
        <v>38</v>
      </c>
      <c r="B5" t="s">
        <v>60</v>
      </c>
      <c r="C5" t="s">
        <v>44</v>
      </c>
      <c r="D5" s="10">
        <v>43294</v>
      </c>
      <c r="E5" s="11"/>
      <c r="F5" s="11"/>
      <c r="G5" t="s">
        <v>40</v>
      </c>
      <c r="I5" t="str">
        <f>IF(AND(NOT(OR(ISBLANK(CTN_Record[[#This Row],[业务编号]]),CTN_Record[[#This Row],[业务编号]]="-")),COUNTIF(Jobs[业务编号],CTN_Record[[#This Row],[业务编号]])=0),"编号？",IF(AND(NOT(ISBLANK(CTN_Record[[#This Row],[罐号]])),COUNTIF(CTNs[箱号],CTN_Record[[#This Row],[罐号]])=0),"箱号？",""))</f>
        <v/>
      </c>
    </row>
    <row r="6" spans="1:11" x14ac:dyDescent="0.15">
      <c r="A6" t="s">
        <v>67</v>
      </c>
      <c r="B6" t="s">
        <v>68</v>
      </c>
      <c r="C6" t="s">
        <v>39</v>
      </c>
      <c r="D6" s="10">
        <v>43311</v>
      </c>
      <c r="E6" s="11"/>
      <c r="F6" s="11"/>
      <c r="G6" t="s">
        <v>40</v>
      </c>
      <c r="I6" s="1" t="str">
        <f>IF(AND(NOT(OR(ISBLANK(CTN_Record[[#This Row],[业务编号]]),CTN_Record[[#This Row],[业务编号]]="-")),COUNTIF(Jobs[业务编号],CTN_Record[[#This Row],[业务编号]])=0),"编号？",IF(AND(NOT(ISBLANK(CTN_Record[[#This Row],[罐号]])),COUNTIF(CTNs[箱号],CTN_Record[[#This Row],[罐号]])=0),"箱号？",""))</f>
        <v/>
      </c>
    </row>
    <row r="7" spans="1:11" x14ac:dyDescent="0.15">
      <c r="A7" t="s">
        <v>38</v>
      </c>
      <c r="B7" t="s">
        <v>58</v>
      </c>
      <c r="C7" t="s">
        <v>39</v>
      </c>
      <c r="D7" s="10">
        <v>43319</v>
      </c>
      <c r="E7" s="11"/>
      <c r="F7" s="11"/>
      <c r="G7" t="s">
        <v>40</v>
      </c>
      <c r="I7" t="str">
        <f>IF(AND(NOT(OR(ISBLANK(CTN_Record[[#This Row],[业务编号]]),CTN_Record[[#This Row],[业务编号]]="-")),COUNTIF(Jobs[业务编号],CTN_Record[[#This Row],[业务编号]])=0),"编号？",IF(AND(NOT(ISBLANK(CTN_Record[[#This Row],[罐号]])),COUNTIF(CTNs[箱号],CTN_Record[[#This Row],[罐号]])=0),"箱号？",""))</f>
        <v/>
      </c>
    </row>
    <row r="8" spans="1:11" x14ac:dyDescent="0.15">
      <c r="A8" t="s">
        <v>67</v>
      </c>
      <c r="B8" t="s">
        <v>81</v>
      </c>
      <c r="C8" t="s">
        <v>44</v>
      </c>
      <c r="D8" s="10">
        <v>43345</v>
      </c>
      <c r="E8" s="11"/>
      <c r="F8" s="11"/>
      <c r="I8" s="1" t="str">
        <f>IF(AND(NOT(OR(ISBLANK(CTN_Record[[#This Row],[业务编号]]),CTN_Record[[#This Row],[业务编号]]="-")),COUNTIF(Jobs[业务编号],CTN_Record[[#This Row],[业务编号]])=0),"编号？",IF(AND(NOT(ISBLANK(CTN_Record[[#This Row],[罐号]])),COUNTIF(CTNs[箱号],CTN_Record[[#This Row],[罐号]])=0),"箱号？",""))</f>
        <v/>
      </c>
    </row>
    <row r="9" spans="1:11" x14ac:dyDescent="0.15">
      <c r="A9" t="s">
        <v>38</v>
      </c>
      <c r="B9" t="s">
        <v>62</v>
      </c>
      <c r="C9" t="s">
        <v>44</v>
      </c>
      <c r="D9" s="10">
        <v>43348</v>
      </c>
      <c r="E9" s="11"/>
      <c r="F9" s="11"/>
      <c r="I9" t="str">
        <f>IF(AND(NOT(OR(ISBLANK(CTN_Record[[#This Row],[业务编号]]),CTN_Record[[#This Row],[业务编号]]="-")),COUNTIF(Jobs[业务编号],CTN_Record[[#This Row],[业务编号]])=0),"编号？",IF(AND(NOT(ISBLANK(CTN_Record[[#This Row],[罐号]])),COUNTIF(CTNs[箱号],CTN_Record[[#This Row],[罐号]])=0),"箱号？",""))</f>
        <v/>
      </c>
    </row>
    <row r="10" spans="1:11" x14ac:dyDescent="0.15">
      <c r="A10" t="s">
        <v>97</v>
      </c>
      <c r="B10" t="s">
        <v>93</v>
      </c>
      <c r="C10" t="s">
        <v>44</v>
      </c>
      <c r="D10" s="10">
        <v>43358</v>
      </c>
      <c r="E10" s="11"/>
      <c r="F10" s="11"/>
      <c r="I10" s="1" t="str">
        <f>IF(AND(NOT(OR(ISBLANK(CTN_Record[[#This Row],[业务编号]]),CTN_Record[[#This Row],[业务编号]]="-")),COUNTIF(Jobs[业务编号],CTN_Record[[#This Row],[业务编号]])=0),"编号？",IF(AND(NOT(ISBLANK(CTN_Record[[#This Row],[罐号]])),COUNTIF(CTNs[箱号],CTN_Record[[#This Row],[罐号]])=0),"箱号？",""))</f>
        <v/>
      </c>
    </row>
    <row r="11" spans="1:11" x14ac:dyDescent="0.15">
      <c r="A11" t="s">
        <v>92</v>
      </c>
      <c r="B11" t="s">
        <v>89</v>
      </c>
      <c r="C11" t="s">
        <v>44</v>
      </c>
      <c r="D11" s="10">
        <v>43359</v>
      </c>
      <c r="E11" s="11"/>
      <c r="F11" s="11"/>
      <c r="I11" s="1" t="str">
        <f>IF(AND(NOT(OR(ISBLANK(CTN_Record[[#This Row],[业务编号]]),CTN_Record[[#This Row],[业务编号]]="-")),COUNTIF(Jobs[业务编号],CTN_Record[[#This Row],[业务编号]])=0),"编号？",IF(AND(NOT(ISBLANK(CTN_Record[[#This Row],[罐号]])),COUNTIF(CTNs[箱号],CTN_Record[[#This Row],[罐号]])=0),"箱号？",""))</f>
        <v/>
      </c>
    </row>
    <row r="12" spans="1:11" x14ac:dyDescent="0.15">
      <c r="A12" t="s">
        <v>74</v>
      </c>
      <c r="B12" t="s">
        <v>78</v>
      </c>
      <c r="C12" t="s">
        <v>39</v>
      </c>
      <c r="D12" s="10">
        <v>43363</v>
      </c>
      <c r="E12" s="11"/>
      <c r="F12" s="11"/>
      <c r="I12" s="1" t="str">
        <f>IF(AND(NOT(OR(ISBLANK(CTN_Record[[#This Row],[业务编号]]),CTN_Record[[#This Row],[业务编号]]="-")),COUNTIF(Jobs[业务编号],CTN_Record[[#This Row],[业务编号]])=0),"编号？",IF(AND(NOT(ISBLANK(CTN_Record[[#This Row],[罐号]])),COUNTIF(CTNs[箱号],CTN_Record[[#This Row],[罐号]])=0),"箱号？",""))</f>
        <v/>
      </c>
    </row>
    <row r="13" spans="1:11" x14ac:dyDescent="0.15">
      <c r="A13" t="s">
        <v>77</v>
      </c>
      <c r="B13" t="s">
        <v>78</v>
      </c>
      <c r="C13" t="s">
        <v>39</v>
      </c>
      <c r="D13" s="10">
        <v>43363</v>
      </c>
      <c r="E13" s="11" t="s">
        <v>128</v>
      </c>
      <c r="F13" s="11" t="s">
        <v>125</v>
      </c>
      <c r="G13" t="s">
        <v>117</v>
      </c>
      <c r="I13" s="1" t="str">
        <f>IF(AND(NOT(OR(ISBLANK(CTN_Record[[#This Row],[业务编号]]),CTN_Record[[#This Row],[业务编号]]="-")),COUNTIF(Jobs[业务编号],CTN_Record[[#This Row],[业务编号]])=0),"编号？",IF(AND(NOT(ISBLANK(CTN_Record[[#This Row],[罐号]])),COUNTIF(CTNs[箱号],CTN_Record[[#This Row],[罐号]])=0),"箱号？",""))</f>
        <v/>
      </c>
    </row>
    <row r="14" spans="1:11" x14ac:dyDescent="0.15">
      <c r="A14" t="s">
        <v>32</v>
      </c>
      <c r="B14" t="s">
        <v>98</v>
      </c>
      <c r="C14" t="s">
        <v>44</v>
      </c>
      <c r="D14" s="10">
        <v>43363</v>
      </c>
      <c r="E14" s="11"/>
      <c r="F14" s="11"/>
      <c r="I14" s="1" t="str">
        <f>IF(AND(NOT(OR(ISBLANK(CTN_Record[[#This Row],[业务编号]]),CTN_Record[[#This Row],[业务编号]]="-")),COUNTIF(Jobs[业务编号],CTN_Record[[#This Row],[业务编号]])=0),"编号？",IF(AND(NOT(ISBLANK(CTN_Record[[#This Row],[罐号]])),COUNTIF(CTNs[箱号],CTN_Record[[#This Row],[罐号]])=0),"箱号？",""))</f>
        <v/>
      </c>
    </row>
    <row r="15" spans="1:11" x14ac:dyDescent="0.15">
      <c r="A15" t="s">
        <v>109</v>
      </c>
      <c r="B15" t="s">
        <v>102</v>
      </c>
      <c r="C15" t="s">
        <v>44</v>
      </c>
      <c r="D15" s="10">
        <v>43364</v>
      </c>
      <c r="E15" s="11"/>
      <c r="F15" s="11"/>
      <c r="I15" s="1" t="str">
        <f>IF(AND(NOT(OR(ISBLANK(CTN_Record[[#This Row],[业务编号]]),CTN_Record[[#This Row],[业务编号]]="-")),COUNTIF(Jobs[业务编号],CTN_Record[[#This Row],[业务编号]])=0),"编号？",IF(AND(NOT(ISBLANK(CTN_Record[[#This Row],[罐号]])),COUNTIF(CTNs[箱号],CTN_Record[[#This Row],[罐号]])=0),"箱号？",""))</f>
        <v/>
      </c>
    </row>
    <row r="16" spans="1:11" x14ac:dyDescent="0.15">
      <c r="A16" t="s">
        <v>110</v>
      </c>
      <c r="B16" t="s">
        <v>105</v>
      </c>
      <c r="C16" t="s">
        <v>44</v>
      </c>
      <c r="D16" s="10">
        <v>43364</v>
      </c>
      <c r="E16" s="11"/>
      <c r="F16" s="11"/>
      <c r="I16" s="1" t="str">
        <f>IF(AND(NOT(OR(ISBLANK(CTN_Record[[#This Row],[业务编号]]),CTN_Record[[#This Row],[业务编号]]="-")),COUNTIF(Jobs[业务编号],CTN_Record[[#This Row],[业务编号]])=0),"编号？",IF(AND(NOT(ISBLANK(CTN_Record[[#This Row],[罐号]])),COUNTIF(CTNs[箱号],CTN_Record[[#This Row],[罐号]])=0),"箱号？",""))</f>
        <v/>
      </c>
    </row>
    <row r="17" spans="1:9" x14ac:dyDescent="0.15">
      <c r="A17" t="s">
        <v>38</v>
      </c>
      <c r="B17" t="s">
        <v>64</v>
      </c>
      <c r="C17" t="s">
        <v>39</v>
      </c>
      <c r="D17" s="10">
        <v>43366</v>
      </c>
      <c r="E17" s="11"/>
      <c r="F17" s="11"/>
      <c r="G17" t="s">
        <v>40</v>
      </c>
      <c r="I17" t="str">
        <f>IF(AND(NOT(OR(ISBLANK(CTN_Record[[#This Row],[业务编号]]),CTN_Record[[#This Row],[业务编号]]="-")),COUNTIF(Jobs[业务编号],CTN_Record[[#This Row],[业务编号]])=0),"编号？",IF(AND(NOT(ISBLANK(CTN_Record[[#This Row],[罐号]])),COUNTIF(CTNs[箱号],CTN_Record[[#This Row],[罐号]])=0),"箱号？",""))</f>
        <v/>
      </c>
    </row>
    <row r="18" spans="1:9" x14ac:dyDescent="0.15">
      <c r="A18" t="s">
        <v>91</v>
      </c>
      <c r="B18" t="s">
        <v>87</v>
      </c>
      <c r="C18" t="s">
        <v>44</v>
      </c>
      <c r="D18" s="10">
        <v>43366</v>
      </c>
      <c r="E18" s="11"/>
      <c r="F18" s="11"/>
      <c r="I18" s="1" t="str">
        <f>IF(AND(NOT(OR(ISBLANK(CTN_Record[[#This Row],[业务编号]]),CTN_Record[[#This Row],[业务编号]]="-")),COUNTIF(Jobs[业务编号],CTN_Record[[#This Row],[业务编号]])=0),"编号？",IF(AND(NOT(ISBLANK(CTN_Record[[#This Row],[罐号]])),COUNTIF(CTNs[箱号],CTN_Record[[#This Row],[罐号]])=0),"箱号？",""))</f>
        <v/>
      </c>
    </row>
    <row r="19" spans="1:9" x14ac:dyDescent="0.15">
      <c r="A19" t="s">
        <v>67</v>
      </c>
      <c r="B19" t="s">
        <v>83</v>
      </c>
      <c r="C19" t="s">
        <v>39</v>
      </c>
      <c r="D19" s="10">
        <v>43374</v>
      </c>
      <c r="E19" s="11"/>
      <c r="F19" s="11"/>
      <c r="I19" s="1" t="str">
        <f>IF(AND(NOT(OR(ISBLANK(CTN_Record[[#This Row],[业务编号]]),CTN_Record[[#This Row],[业务编号]]="-")),COUNTIF(Jobs[业务编号],CTN_Record[[#This Row],[业务编号]])=0),"编号？",IF(AND(NOT(ISBLANK(CTN_Record[[#This Row],[罐号]])),COUNTIF(CTNs[箱号],CTN_Record[[#This Row],[罐号]])=0),"箱号？",""))</f>
        <v/>
      </c>
    </row>
    <row r="20" spans="1:9" x14ac:dyDescent="0.15">
      <c r="A20" t="s">
        <v>38</v>
      </c>
      <c r="B20" t="s">
        <v>41</v>
      </c>
      <c r="C20" t="s">
        <v>44</v>
      </c>
      <c r="D20" s="10">
        <v>43391</v>
      </c>
      <c r="E20" s="11"/>
      <c r="F20" s="11"/>
      <c r="I20" t="str">
        <f>IF(AND(NOT(OR(ISBLANK(CTN_Record[[#This Row],[业务编号]]),CTN_Record[[#This Row],[业务编号]]="-")),COUNTIF(Jobs[业务编号],CTN_Record[[#This Row],[业务编号]])=0),"编号？",IF(AND(NOT(ISBLANK(CTN_Record[[#This Row],[罐号]])),COUNTIF(CTNs[箱号],CTN_Record[[#This Row],[罐号]])=0),"箱号？",""))</f>
        <v/>
      </c>
    </row>
    <row r="21" spans="1:9" x14ac:dyDescent="0.15">
      <c r="A21" t="s">
        <v>97</v>
      </c>
      <c r="B21" t="s">
        <v>95</v>
      </c>
      <c r="C21" t="s">
        <v>39</v>
      </c>
      <c r="D21" s="10">
        <v>43393</v>
      </c>
      <c r="E21" s="11"/>
      <c r="F21" s="11"/>
      <c r="I21" s="1" t="str">
        <f>IF(AND(NOT(OR(ISBLANK(CTN_Record[[#This Row],[业务编号]]),CTN_Record[[#This Row],[业务编号]]="-")),COUNTIF(Jobs[业务编号],CTN_Record[[#This Row],[业务编号]])=0),"编号？",IF(AND(NOT(ISBLANK(CTN_Record[[#This Row],[罐号]])),COUNTIF(CTNs[箱号],CTN_Record[[#This Row],[罐号]])=0),"箱号？",""))</f>
        <v/>
      </c>
    </row>
    <row r="22" spans="1:9" x14ac:dyDescent="0.15">
      <c r="A22" t="s">
        <v>109</v>
      </c>
      <c r="B22" t="s">
        <v>107</v>
      </c>
      <c r="C22" t="s">
        <v>39</v>
      </c>
      <c r="D22" s="10">
        <v>43393</v>
      </c>
      <c r="E22" s="11"/>
      <c r="F22" s="11"/>
      <c r="I22" s="1" t="str">
        <f>IF(AND(NOT(OR(ISBLANK(CTN_Record[[#This Row],[业务编号]]),CTN_Record[[#This Row],[业务编号]]="-")),COUNTIF(Jobs[业务编号],CTN_Record[[#This Row],[业务编号]])=0),"编号？",IF(AND(NOT(ISBLANK(CTN_Record[[#This Row],[罐号]])),COUNTIF(CTNs[箱号],CTN_Record[[#This Row],[罐号]])=0),"箱号？",""))</f>
        <v/>
      </c>
    </row>
    <row r="23" spans="1:9" x14ac:dyDescent="0.15">
      <c r="A23" t="s">
        <v>110</v>
      </c>
      <c r="B23" t="s">
        <v>107</v>
      </c>
      <c r="C23" t="s">
        <v>39</v>
      </c>
      <c r="D23" s="10">
        <v>43393</v>
      </c>
      <c r="E23" s="11"/>
      <c r="F23" s="11"/>
      <c r="I23" s="1" t="str">
        <f>IF(AND(NOT(OR(ISBLANK(CTN_Record[[#This Row],[业务编号]]),CTN_Record[[#This Row],[业务编号]]="-")),COUNTIF(Jobs[业务编号],CTN_Record[[#This Row],[业务编号]])=0),"编号？",IF(AND(NOT(ISBLANK(CTN_Record[[#This Row],[罐号]])),COUNTIF(CTNs[箱号],CTN_Record[[#This Row],[罐号]])=0),"箱号？",""))</f>
        <v/>
      </c>
    </row>
    <row r="24" spans="1:9" x14ac:dyDescent="0.15">
      <c r="A24" t="s">
        <v>91</v>
      </c>
      <c r="B24" t="s">
        <v>85</v>
      </c>
      <c r="C24" t="s">
        <v>39</v>
      </c>
      <c r="D24" s="10">
        <v>43394</v>
      </c>
      <c r="E24" s="11"/>
      <c r="F24" s="11"/>
      <c r="I24" s="1" t="str">
        <f>IF(AND(NOT(OR(ISBLANK(CTN_Record[[#This Row],[业务编号]]),CTN_Record[[#This Row],[业务编号]]="-")),COUNTIF(Jobs[业务编号],CTN_Record[[#This Row],[业务编号]])=0),"编号？",IF(AND(NOT(ISBLANK(CTN_Record[[#This Row],[罐号]])),COUNTIF(CTNs[箱号],CTN_Record[[#This Row],[罐号]])=0),"箱号？",""))</f>
        <v/>
      </c>
    </row>
    <row r="25" spans="1:9" x14ac:dyDescent="0.15">
      <c r="A25" t="s">
        <v>92</v>
      </c>
      <c r="B25" t="s">
        <v>85</v>
      </c>
      <c r="C25" t="s">
        <v>39</v>
      </c>
      <c r="D25" s="10">
        <v>43394</v>
      </c>
      <c r="E25" s="11"/>
      <c r="F25" s="11"/>
      <c r="I25" s="1" t="str">
        <f>IF(AND(NOT(OR(ISBLANK(CTN_Record[[#This Row],[业务编号]]),CTN_Record[[#This Row],[业务编号]]="-")),COUNTIF(Jobs[业务编号],CTN_Record[[#This Row],[业务编号]])=0),"编号？",IF(AND(NOT(ISBLANK(CTN_Record[[#This Row],[罐号]])),COUNTIF(CTNs[箱号],CTN_Record[[#This Row],[罐号]])=0),"箱号？",""))</f>
        <v/>
      </c>
    </row>
    <row r="26" spans="1:9" x14ac:dyDescent="0.15">
      <c r="A26" t="s">
        <v>32</v>
      </c>
      <c r="B26" t="s">
        <v>100</v>
      </c>
      <c r="C26" t="s">
        <v>39</v>
      </c>
      <c r="D26" s="10">
        <v>43394</v>
      </c>
      <c r="E26" s="11"/>
      <c r="F26" s="11"/>
      <c r="I26" s="1" t="str">
        <f>IF(AND(NOT(OR(ISBLANK(CTN_Record[[#This Row],[业务编号]]),CTN_Record[[#This Row],[业务编号]]="-")),COUNTIF(Jobs[业务编号],CTN_Record[[#This Row],[业务编号]])=0),"编号？",IF(AND(NOT(ISBLANK(CTN_Record[[#This Row],[罐号]])),COUNTIF(CTNs[箱号],CTN_Record[[#This Row],[罐号]])=0),"箱号？",""))</f>
        <v/>
      </c>
    </row>
    <row r="27" spans="1:9" x14ac:dyDescent="0.15">
      <c r="A27" t="s">
        <v>38</v>
      </c>
      <c r="B27" t="s">
        <v>33</v>
      </c>
      <c r="C27" t="s">
        <v>39</v>
      </c>
      <c r="D27" s="10">
        <v>43399</v>
      </c>
      <c r="E27" s="11"/>
      <c r="F27" s="11"/>
      <c r="G27" t="s">
        <v>40</v>
      </c>
      <c r="I27" t="str">
        <f>IF(AND(NOT(OR(ISBLANK(CTN_Record[[#This Row],[业务编号]]),CTN_Record[[#This Row],[业务编号]]="-")),COUNTIF(Jobs[业务编号],CTN_Record[[#This Row],[业务编号]])=0),"编号？",IF(AND(NOT(ISBLANK(CTN_Record[[#This Row],[罐号]])),COUNTIF(CTNs[箱号],CTN_Record[[#This Row],[罐号]])=0),"箱号？",""))</f>
        <v/>
      </c>
    </row>
    <row r="28" spans="1:9" x14ac:dyDescent="0.15">
      <c r="A28" t="s">
        <v>55</v>
      </c>
      <c r="B28" t="s">
        <v>53</v>
      </c>
      <c r="C28" t="s">
        <v>44</v>
      </c>
      <c r="D28" s="10">
        <v>43401</v>
      </c>
      <c r="E28" s="11"/>
      <c r="F28" s="11"/>
      <c r="I28" t="str">
        <f>IF(AND(NOT(OR(ISBLANK(CTN_Record[[#This Row],[业务编号]]),CTN_Record[[#This Row],[业务编号]]="-")),COUNTIF(Jobs[业务编号],CTN_Record[[#This Row],[业务编号]])=0),"编号？",IF(AND(NOT(ISBLANK(CTN_Record[[#This Row],[罐号]])),COUNTIF(CTNs[箱号],CTN_Record[[#This Row],[罐号]])=0),"箱号？",""))</f>
        <v/>
      </c>
    </row>
    <row r="29" spans="1:9" x14ac:dyDescent="0.15">
      <c r="A29" t="s">
        <v>47</v>
      </c>
      <c r="B29" t="s">
        <v>45</v>
      </c>
      <c r="C29" t="s">
        <v>44</v>
      </c>
      <c r="D29" s="10">
        <v>43405</v>
      </c>
      <c r="E29" s="11"/>
      <c r="F29" s="11"/>
      <c r="I29" t="str">
        <f>IF(AND(NOT(OR(ISBLANK(CTN_Record[[#This Row],[业务编号]]),CTN_Record[[#This Row],[业务编号]]="-")),COUNTIF(Jobs[业务编号],CTN_Record[[#This Row],[业务编号]])=0),"编号？",IF(AND(NOT(ISBLANK(CTN_Record[[#This Row],[罐号]])),COUNTIF(CTNs[箱号],CTN_Record[[#This Row],[罐号]])=0),"箱号？",""))</f>
        <v/>
      </c>
    </row>
    <row r="30" spans="1:9" x14ac:dyDescent="0.15">
      <c r="A30" t="s">
        <v>50</v>
      </c>
      <c r="B30" t="s">
        <v>48</v>
      </c>
      <c r="C30" t="s">
        <v>44</v>
      </c>
      <c r="D30" s="10">
        <v>43405</v>
      </c>
      <c r="E30" s="11"/>
      <c r="F30" s="11"/>
      <c r="I30" t="str">
        <f>IF(AND(NOT(OR(ISBLANK(CTN_Record[[#This Row],[业务编号]]),CTN_Record[[#This Row],[业务编号]]="-")),COUNTIF(Jobs[业务编号],CTN_Record[[#This Row],[业务编号]])=0),"编号？",IF(AND(NOT(ISBLANK(CTN_Record[[#This Row],[罐号]])),COUNTIF(CTNs[箱号],CTN_Record[[#This Row],[罐号]])=0),"箱号？",""))</f>
        <v/>
      </c>
    </row>
    <row r="31" spans="1:9" x14ac:dyDescent="0.15">
      <c r="A31" t="s">
        <v>55</v>
      </c>
      <c r="B31" t="s">
        <v>56</v>
      </c>
      <c r="C31" t="s">
        <v>39</v>
      </c>
      <c r="D31" s="10">
        <v>43416</v>
      </c>
      <c r="E31" s="11"/>
      <c r="F31" s="11"/>
      <c r="G31" t="s">
        <v>40</v>
      </c>
      <c r="I31" t="str">
        <f>IF(AND(NOT(OR(ISBLANK(CTN_Record[[#This Row],[业务编号]]),CTN_Record[[#This Row],[业务编号]]="-")),COUNTIF(Jobs[业务编号],CTN_Record[[#This Row],[业务编号]])=0),"编号？",IF(AND(NOT(ISBLANK(CTN_Record[[#This Row],[罐号]])),COUNTIF(CTNs[箱号],CTN_Record[[#This Row],[罐号]])=0),"箱号？",""))</f>
        <v/>
      </c>
    </row>
    <row r="32" spans="1:9" x14ac:dyDescent="0.15">
      <c r="A32" t="s">
        <v>47</v>
      </c>
      <c r="B32" t="s">
        <v>51</v>
      </c>
      <c r="C32" t="s">
        <v>39</v>
      </c>
      <c r="D32" s="10">
        <v>43417</v>
      </c>
      <c r="E32" s="11"/>
      <c r="F32" s="11"/>
      <c r="G32" t="s">
        <v>40</v>
      </c>
      <c r="I32" t="str">
        <f>IF(AND(NOT(OR(ISBLANK(CTN_Record[[#This Row],[业务编号]]),CTN_Record[[#This Row],[业务编号]]="-")),COUNTIF(Jobs[业务编号],CTN_Record[[#This Row],[业务编号]])=0),"编号？",IF(AND(NOT(ISBLANK(CTN_Record[[#This Row],[罐号]])),COUNTIF(CTNs[箱号],CTN_Record[[#This Row],[罐号]])=0),"箱号？",""))</f>
        <v/>
      </c>
    </row>
    <row r="33" spans="1:9" x14ac:dyDescent="0.15">
      <c r="A33" t="s">
        <v>50</v>
      </c>
      <c r="B33" t="s">
        <v>51</v>
      </c>
      <c r="C33" t="s">
        <v>39</v>
      </c>
      <c r="D33" s="10">
        <v>43417</v>
      </c>
      <c r="E33" s="11"/>
      <c r="F33" s="11"/>
      <c r="G33" t="s">
        <v>40</v>
      </c>
      <c r="I33" t="str">
        <f>IF(AND(NOT(OR(ISBLANK(CTN_Record[[#This Row],[业务编号]]),CTN_Record[[#This Row],[业务编号]]="-")),COUNTIF(Jobs[业务编号],CTN_Record[[#This Row],[业务编号]])=0),"编号？",IF(AND(NOT(ISBLANK(CTN_Record[[#This Row],[罐号]])),COUNTIF(CTNs[箱号],CTN_Record[[#This Row],[罐号]])=0),"箱号？",""))</f>
        <v/>
      </c>
    </row>
    <row r="34" spans="1:9" x14ac:dyDescent="0.15">
      <c r="A34" t="s">
        <v>0</v>
      </c>
      <c r="B34" t="s">
        <v>116</v>
      </c>
      <c r="C34" t="s">
        <v>117</v>
      </c>
      <c r="D34" s="10">
        <v>43364</v>
      </c>
      <c r="E34" s="11" t="s">
        <v>129</v>
      </c>
      <c r="F34" s="11" t="s">
        <v>126</v>
      </c>
      <c r="G34" t="s">
        <v>130</v>
      </c>
      <c r="I34" s="1" t="str">
        <f>IF(AND(NOT(OR(ISBLANK(CTN_Record[[#This Row],[业务编号]]),CTN_Record[[#This Row],[业务编号]]="-")),COUNTIF(Jobs[业务编号],CTN_Record[[#This Row],[业务编号]])=0),"编号？",IF(AND(NOT(ISBLANK(CTN_Record[[#This Row],[罐号]])),COUNTIF(CTNs[箱号],CTN_Record[[#This Row],[罐号]])=0),"箱号？",""))</f>
        <v/>
      </c>
    </row>
    <row r="35" spans="1:9" x14ac:dyDescent="0.15">
      <c r="A35" t="s">
        <v>77</v>
      </c>
      <c r="B35" t="s">
        <v>116</v>
      </c>
      <c r="C35" t="s">
        <v>130</v>
      </c>
      <c r="D35" s="10">
        <v>43366</v>
      </c>
      <c r="E35" s="11" t="s">
        <v>129</v>
      </c>
      <c r="F35" s="11" t="s">
        <v>131</v>
      </c>
      <c r="G35" t="s">
        <v>121</v>
      </c>
      <c r="I35" s="1" t="str">
        <f>IF(AND(NOT(OR(ISBLANK(CTN_Record[[#This Row],[业务编号]]),CTN_Record[[#This Row],[业务编号]]="-")),COUNTIF(Jobs[业务编号],CTN_Record[[#This Row],[业务编号]])=0),"编号？",IF(AND(NOT(ISBLANK(CTN_Record[[#This Row],[罐号]])),COUNTIF(CTNs[箱号],CTN_Record[[#This Row],[罐号]])=0),"箱号？",""))</f>
        <v/>
      </c>
    </row>
    <row r="36" spans="1:9" x14ac:dyDescent="0.15">
      <c r="A36" t="s">
        <v>0</v>
      </c>
      <c r="B36" t="s">
        <v>116</v>
      </c>
      <c r="C36" t="s">
        <v>121</v>
      </c>
      <c r="D36" s="10">
        <v>43367</v>
      </c>
      <c r="E36" s="11" t="s">
        <v>129</v>
      </c>
      <c r="F36" s="11" t="s">
        <v>127</v>
      </c>
      <c r="G36" t="s">
        <v>117</v>
      </c>
      <c r="I36" s="1" t="str">
        <f>IF(AND(NOT(OR(ISBLANK(CTN_Record[[#This Row],[业务编号]]),CTN_Record[[#This Row],[业务编号]]="-")),COUNTIF(Jobs[业务编号],CTN_Record[[#This Row],[业务编号]])=0),"编号？",IF(AND(NOT(ISBLANK(CTN_Record[[#This Row],[罐号]])),COUNTIF(CTNs[箱号],CTN_Record[[#This Row],[罐号]])=0),"箱号？",""))</f>
        <v/>
      </c>
    </row>
    <row r="37" spans="1:9" x14ac:dyDescent="0.15">
      <c r="A37" t="s">
        <v>0</v>
      </c>
      <c r="B37" t="s">
        <v>116</v>
      </c>
      <c r="C37" t="s">
        <v>117</v>
      </c>
      <c r="D37" s="10">
        <v>43367.5</v>
      </c>
      <c r="E37" s="11" t="s">
        <v>129</v>
      </c>
      <c r="F37" s="11" t="s">
        <v>126</v>
      </c>
      <c r="G37" t="s">
        <v>122</v>
      </c>
      <c r="I37" s="1" t="str">
        <f>IF(AND(NOT(OR(ISBLANK(CTN_Record[[#This Row],[业务编号]]),CTN_Record[[#This Row],[业务编号]]="-")),COUNTIF(Jobs[业务编号],CTN_Record[[#This Row],[业务编号]])=0),"编号？",IF(AND(NOT(ISBLANK(CTN_Record[[#This Row],[罐号]])),COUNTIF(CTNs[箱号],CTN_Record[[#This Row],[罐号]])=0),"箱号？",""))</f>
        <v/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A64ED-CF12-4920-9F61-42A8CE19E133}">
  <dimension ref="A1:Q114"/>
  <sheetViews>
    <sheetView workbookViewId="0">
      <pane xSplit="8" ySplit="2" topLeftCell="I12" activePane="bottomRight" state="frozen"/>
      <selection pane="topRight" activeCell="I1" sqref="I1"/>
      <selection pane="bottomLeft" activeCell="A3" sqref="A3"/>
      <selection pane="bottomRight" activeCell="O5" sqref="O5"/>
    </sheetView>
  </sheetViews>
  <sheetFormatPr defaultRowHeight="19.5" customHeight="1" x14ac:dyDescent="0.15"/>
  <cols>
    <col min="1" max="1" width="11.625" style="46" bestFit="1" customWidth="1"/>
    <col min="2" max="2" width="15.625" style="41" bestFit="1" customWidth="1"/>
    <col min="3" max="3" width="9.25" style="41" bestFit="1" customWidth="1"/>
    <col min="4" max="4" width="10.25" style="41" bestFit="1" customWidth="1"/>
    <col min="5" max="5" width="7.75" style="41" customWidth="1"/>
    <col min="6" max="6" width="17.125" style="41" customWidth="1"/>
    <col min="7" max="7" width="11.625" style="41" bestFit="1" customWidth="1"/>
    <col min="8" max="8" width="10.375" style="41" customWidth="1"/>
    <col min="9" max="9" width="15.5" style="47" bestFit="1" customWidth="1"/>
    <col min="10" max="10" width="4.75" style="41" bestFit="1" customWidth="1"/>
    <col min="11" max="11" width="10.875" style="41" bestFit="1" customWidth="1"/>
    <col min="12" max="12" width="9.25" style="41" bestFit="1" customWidth="1"/>
    <col min="13" max="13" width="8.625" style="41" customWidth="1"/>
    <col min="14" max="14" width="17.125" style="41" customWidth="1"/>
    <col min="15" max="16" width="10.375" style="41" customWidth="1"/>
    <col min="17" max="17" width="8.375" style="41" bestFit="1" customWidth="1"/>
    <col min="18" max="16384" width="9" style="41"/>
  </cols>
  <sheetData>
    <row r="1" spans="1:17" ht="19.5" customHeight="1" x14ac:dyDescent="0.15">
      <c r="A1" s="104" t="s">
        <v>163</v>
      </c>
      <c r="B1" s="104"/>
      <c r="C1" s="104"/>
      <c r="D1" s="104"/>
      <c r="E1" s="104"/>
      <c r="F1" s="104"/>
      <c r="G1" s="104"/>
      <c r="H1" s="104"/>
      <c r="I1" s="105" t="s">
        <v>164</v>
      </c>
      <c r="J1" s="105"/>
      <c r="K1" s="105"/>
      <c r="L1" s="105"/>
      <c r="M1" s="105"/>
      <c r="N1" s="105"/>
      <c r="O1" s="105"/>
      <c r="P1" s="105"/>
      <c r="Q1" s="105"/>
    </row>
    <row r="2" spans="1:17" ht="19.5" customHeight="1" x14ac:dyDescent="0.15">
      <c r="A2" s="40" t="s">
        <v>338</v>
      </c>
      <c r="B2" s="40" t="s">
        <v>339</v>
      </c>
      <c r="C2" s="40" t="s">
        <v>332</v>
      </c>
      <c r="D2" s="40" t="s">
        <v>333</v>
      </c>
      <c r="E2" s="40" t="s">
        <v>340</v>
      </c>
      <c r="F2" s="40" t="s">
        <v>341</v>
      </c>
      <c r="G2" s="40" t="s">
        <v>334</v>
      </c>
      <c r="H2" s="40" t="s">
        <v>335</v>
      </c>
      <c r="I2" s="48" t="s">
        <v>358</v>
      </c>
      <c r="J2" s="49" t="s">
        <v>342</v>
      </c>
      <c r="K2" s="49" t="s">
        <v>359</v>
      </c>
      <c r="L2" s="49" t="s">
        <v>360</v>
      </c>
      <c r="M2" s="49" t="s">
        <v>361</v>
      </c>
      <c r="N2" s="49" t="s">
        <v>362</v>
      </c>
      <c r="O2" s="49" t="s">
        <v>336</v>
      </c>
      <c r="P2" s="50" t="s">
        <v>337</v>
      </c>
      <c r="Q2" s="51" t="s">
        <v>343</v>
      </c>
    </row>
    <row r="3" spans="1:17" ht="19.5" customHeight="1" x14ac:dyDescent="0.15">
      <c r="A3" s="52" t="s">
        <v>166</v>
      </c>
      <c r="B3" s="53" t="s">
        <v>165</v>
      </c>
      <c r="C3" s="53" t="s">
        <v>167</v>
      </c>
      <c r="D3" s="53" t="s">
        <v>168</v>
      </c>
      <c r="E3" s="53" t="s">
        <v>169</v>
      </c>
      <c r="F3" s="54" t="s">
        <v>170</v>
      </c>
      <c r="G3" s="55">
        <v>43290</v>
      </c>
      <c r="H3" s="55">
        <v>43291</v>
      </c>
      <c r="I3" s="56" t="s">
        <v>171</v>
      </c>
      <c r="J3" s="53" t="s">
        <v>172</v>
      </c>
      <c r="K3" s="53" t="s">
        <v>168</v>
      </c>
      <c r="L3" s="53" t="s">
        <v>167</v>
      </c>
      <c r="M3" s="53" t="s">
        <v>173</v>
      </c>
      <c r="N3" s="57" t="s">
        <v>174</v>
      </c>
      <c r="O3" s="58">
        <v>43308</v>
      </c>
      <c r="P3" s="59">
        <v>43309</v>
      </c>
      <c r="Q3" s="42">
        <v>462.96</v>
      </c>
    </row>
    <row r="4" spans="1:17" ht="19.5" customHeight="1" x14ac:dyDescent="0.15">
      <c r="A4" s="60" t="s">
        <v>176</v>
      </c>
      <c r="B4" s="61" t="s">
        <v>175</v>
      </c>
      <c r="C4" s="61" t="s">
        <v>167</v>
      </c>
      <c r="D4" s="61" t="s">
        <v>168</v>
      </c>
      <c r="E4" s="61" t="s">
        <v>169</v>
      </c>
      <c r="F4" s="62" t="s">
        <v>177</v>
      </c>
      <c r="G4" s="63">
        <v>43297</v>
      </c>
      <c r="H4" s="63">
        <v>43298</v>
      </c>
      <c r="I4" s="64" t="s">
        <v>178</v>
      </c>
      <c r="J4" s="61" t="s">
        <v>172</v>
      </c>
      <c r="K4" s="61" t="s">
        <v>168</v>
      </c>
      <c r="L4" s="61" t="s">
        <v>167</v>
      </c>
      <c r="M4" s="61" t="s">
        <v>173</v>
      </c>
      <c r="N4" s="65" t="s">
        <v>179</v>
      </c>
      <c r="O4" s="66">
        <v>43319</v>
      </c>
      <c r="P4" s="67">
        <v>43320</v>
      </c>
      <c r="Q4" s="42">
        <v>462.96</v>
      </c>
    </row>
    <row r="5" spans="1:17" ht="19.5" customHeight="1" x14ac:dyDescent="0.15">
      <c r="A5" s="52" t="s">
        <v>166</v>
      </c>
      <c r="B5" s="53" t="s">
        <v>180</v>
      </c>
      <c r="C5" s="53" t="s">
        <v>167</v>
      </c>
      <c r="D5" s="53" t="s">
        <v>168</v>
      </c>
      <c r="E5" s="53" t="s">
        <v>181</v>
      </c>
      <c r="F5" s="54" t="s">
        <v>182</v>
      </c>
      <c r="G5" s="55">
        <v>43349</v>
      </c>
      <c r="H5" s="55">
        <v>43350</v>
      </c>
      <c r="I5" s="56" t="s">
        <v>183</v>
      </c>
      <c r="J5" s="53" t="s">
        <v>172</v>
      </c>
      <c r="K5" s="53" t="s">
        <v>168</v>
      </c>
      <c r="L5" s="53" t="s">
        <v>167</v>
      </c>
      <c r="M5" s="53" t="s">
        <v>173</v>
      </c>
      <c r="N5" s="57" t="s">
        <v>184</v>
      </c>
      <c r="O5" s="68">
        <v>43376</v>
      </c>
      <c r="P5" s="69">
        <v>43377</v>
      </c>
      <c r="Q5" s="42">
        <v>454.55</v>
      </c>
    </row>
    <row r="6" spans="1:17" ht="19.5" customHeight="1" x14ac:dyDescent="0.15">
      <c r="A6" s="60" t="s">
        <v>176</v>
      </c>
      <c r="B6" s="61" t="s">
        <v>185</v>
      </c>
      <c r="C6" s="61" t="s">
        <v>167</v>
      </c>
      <c r="D6" s="61" t="s">
        <v>168</v>
      </c>
      <c r="E6" s="61" t="s">
        <v>186</v>
      </c>
      <c r="F6" s="62" t="s">
        <v>182</v>
      </c>
      <c r="G6" s="63">
        <v>43349</v>
      </c>
      <c r="H6" s="63">
        <v>43350</v>
      </c>
      <c r="I6" s="64" t="s">
        <v>187</v>
      </c>
      <c r="J6" s="61" t="s">
        <v>172</v>
      </c>
      <c r="K6" s="61" t="s">
        <v>168</v>
      </c>
      <c r="L6" s="61" t="s">
        <v>167</v>
      </c>
      <c r="M6" s="61" t="s">
        <v>173</v>
      </c>
      <c r="N6" s="65" t="s">
        <v>188</v>
      </c>
      <c r="O6" s="66">
        <v>43366</v>
      </c>
      <c r="P6" s="67">
        <v>43367</v>
      </c>
      <c r="Q6" s="42">
        <v>454.55</v>
      </c>
    </row>
    <row r="7" spans="1:17" ht="19.5" customHeight="1" x14ac:dyDescent="0.15">
      <c r="A7" s="52" t="s">
        <v>190</v>
      </c>
      <c r="B7" s="53" t="s">
        <v>189</v>
      </c>
      <c r="C7" s="53" t="s">
        <v>191</v>
      </c>
      <c r="D7" s="53" t="s">
        <v>168</v>
      </c>
      <c r="E7" s="70" t="s">
        <v>181</v>
      </c>
      <c r="F7" s="54" t="s">
        <v>192</v>
      </c>
      <c r="G7" s="55">
        <v>43364</v>
      </c>
      <c r="H7" s="55">
        <v>43365</v>
      </c>
      <c r="I7" s="56" t="s">
        <v>193</v>
      </c>
      <c r="J7" s="53" t="s">
        <v>172</v>
      </c>
      <c r="K7" s="53" t="s">
        <v>168</v>
      </c>
      <c r="L7" s="53" t="s">
        <v>191</v>
      </c>
      <c r="M7" s="70" t="s">
        <v>173</v>
      </c>
      <c r="N7" s="71" t="s">
        <v>194</v>
      </c>
      <c r="O7" s="68">
        <v>43397</v>
      </c>
      <c r="P7" s="69">
        <v>43398</v>
      </c>
      <c r="Q7" s="42">
        <v>454.55</v>
      </c>
    </row>
    <row r="8" spans="1:17" ht="19.5" customHeight="1" x14ac:dyDescent="0.15">
      <c r="A8" s="60" t="s">
        <v>196</v>
      </c>
      <c r="B8" s="61" t="s">
        <v>195</v>
      </c>
      <c r="C8" s="61" t="s">
        <v>167</v>
      </c>
      <c r="D8" s="61" t="s">
        <v>168</v>
      </c>
      <c r="E8" s="61" t="s">
        <v>181</v>
      </c>
      <c r="F8" s="62" t="s">
        <v>197</v>
      </c>
      <c r="G8" s="63">
        <v>43363</v>
      </c>
      <c r="H8" s="63">
        <v>43364</v>
      </c>
      <c r="I8" s="64" t="s">
        <v>198</v>
      </c>
      <c r="J8" s="61" t="s">
        <v>172</v>
      </c>
      <c r="K8" s="61" t="s">
        <v>168</v>
      </c>
      <c r="L8" s="61" t="s">
        <v>167</v>
      </c>
      <c r="M8" s="61" t="s">
        <v>181</v>
      </c>
      <c r="N8" s="65" t="s">
        <v>199</v>
      </c>
      <c r="O8" s="66">
        <v>43394</v>
      </c>
      <c r="P8" s="67">
        <v>43395</v>
      </c>
      <c r="Q8" s="103">
        <v>958.18</v>
      </c>
    </row>
    <row r="9" spans="1:17" ht="19.5" customHeight="1" x14ac:dyDescent="0.15">
      <c r="A9" s="52" t="s">
        <v>201</v>
      </c>
      <c r="B9" s="53" t="s">
        <v>200</v>
      </c>
      <c r="C9" s="53" t="s">
        <v>167</v>
      </c>
      <c r="D9" s="53" t="s">
        <v>168</v>
      </c>
      <c r="E9" s="53" t="s">
        <v>181</v>
      </c>
      <c r="F9" s="54" t="s">
        <v>202</v>
      </c>
      <c r="G9" s="55">
        <v>43369</v>
      </c>
      <c r="H9" s="55">
        <v>43370</v>
      </c>
      <c r="I9" s="56" t="s">
        <v>329</v>
      </c>
      <c r="J9" s="53" t="s">
        <v>172</v>
      </c>
      <c r="K9" s="53" t="s">
        <v>203</v>
      </c>
      <c r="L9" s="53" t="s">
        <v>167</v>
      </c>
      <c r="M9" s="53" t="s">
        <v>326</v>
      </c>
      <c r="N9" s="57" t="s">
        <v>330</v>
      </c>
      <c r="O9" s="68">
        <v>43394</v>
      </c>
      <c r="P9" s="69">
        <v>43395</v>
      </c>
      <c r="Q9" s="103"/>
    </row>
    <row r="10" spans="1:17" ht="19.5" customHeight="1" x14ac:dyDescent="0.15">
      <c r="A10" s="60" t="s">
        <v>205</v>
      </c>
      <c r="B10" s="61" t="s">
        <v>204</v>
      </c>
      <c r="C10" s="61" t="s">
        <v>167</v>
      </c>
      <c r="D10" s="61" t="s">
        <v>168</v>
      </c>
      <c r="E10" s="61" t="s">
        <v>181</v>
      </c>
      <c r="F10" s="62" t="s">
        <v>206</v>
      </c>
      <c r="G10" s="63">
        <v>43366</v>
      </c>
      <c r="H10" s="63">
        <v>43367</v>
      </c>
      <c r="I10" s="64" t="s">
        <v>207</v>
      </c>
      <c r="J10" s="61" t="s">
        <v>172</v>
      </c>
      <c r="K10" s="61" t="s">
        <v>168</v>
      </c>
      <c r="L10" s="61" t="s">
        <v>167</v>
      </c>
      <c r="M10" s="61" t="s">
        <v>181</v>
      </c>
      <c r="N10" s="65" t="s">
        <v>208</v>
      </c>
      <c r="O10" s="66">
        <v>43394</v>
      </c>
      <c r="P10" s="67">
        <v>43395</v>
      </c>
      <c r="Q10" s="103"/>
    </row>
    <row r="11" spans="1:17" ht="19.5" customHeight="1" x14ac:dyDescent="0.15">
      <c r="A11" s="52" t="s">
        <v>210</v>
      </c>
      <c r="B11" s="53" t="s">
        <v>209</v>
      </c>
      <c r="C11" s="53" t="s">
        <v>167</v>
      </c>
      <c r="D11" s="53" t="s">
        <v>211</v>
      </c>
      <c r="E11" s="53" t="s">
        <v>169</v>
      </c>
      <c r="F11" s="54" t="s">
        <v>212</v>
      </c>
      <c r="G11" s="55">
        <v>43367</v>
      </c>
      <c r="H11" s="55">
        <v>43368</v>
      </c>
      <c r="I11" s="56" t="s">
        <v>213</v>
      </c>
      <c r="J11" s="53" t="s">
        <v>172</v>
      </c>
      <c r="K11" s="53" t="s">
        <v>211</v>
      </c>
      <c r="L11" s="53" t="s">
        <v>167</v>
      </c>
      <c r="M11" s="53" t="s">
        <v>181</v>
      </c>
      <c r="N11" s="57" t="s">
        <v>214</v>
      </c>
      <c r="O11" s="68">
        <v>43394</v>
      </c>
      <c r="P11" s="69">
        <v>43394</v>
      </c>
      <c r="Q11" s="106">
        <v>594.54999999999995</v>
      </c>
    </row>
    <row r="12" spans="1:17" ht="19.5" customHeight="1" x14ac:dyDescent="0.15">
      <c r="A12" s="60" t="s">
        <v>216</v>
      </c>
      <c r="B12" s="61" t="s">
        <v>215</v>
      </c>
      <c r="C12" s="61" t="s">
        <v>167</v>
      </c>
      <c r="D12" s="61" t="s">
        <v>211</v>
      </c>
      <c r="E12" s="72" t="s">
        <v>169</v>
      </c>
      <c r="F12" s="62" t="s">
        <v>212</v>
      </c>
      <c r="G12" s="63">
        <v>43367</v>
      </c>
      <c r="H12" s="63">
        <v>43368</v>
      </c>
      <c r="I12" s="64" t="s">
        <v>328</v>
      </c>
      <c r="J12" s="61" t="s">
        <v>172</v>
      </c>
      <c r="K12" s="61" t="s">
        <v>211</v>
      </c>
      <c r="L12" s="61" t="s">
        <v>167</v>
      </c>
      <c r="M12" s="61" t="s">
        <v>326</v>
      </c>
      <c r="N12" s="65" t="s">
        <v>327</v>
      </c>
      <c r="O12" s="66">
        <v>43394</v>
      </c>
      <c r="P12" s="67">
        <v>43394</v>
      </c>
      <c r="Q12" s="106"/>
    </row>
    <row r="13" spans="1:17" ht="19.5" customHeight="1" x14ac:dyDescent="0.15">
      <c r="A13" s="52" t="s">
        <v>218</v>
      </c>
      <c r="B13" s="53" t="s">
        <v>217</v>
      </c>
      <c r="C13" s="53" t="s">
        <v>167</v>
      </c>
      <c r="D13" s="53" t="s">
        <v>168</v>
      </c>
      <c r="E13" s="53" t="s">
        <v>181</v>
      </c>
      <c r="F13" s="54" t="s">
        <v>219</v>
      </c>
      <c r="G13" s="55">
        <v>43394</v>
      </c>
      <c r="H13" s="55">
        <v>43394</v>
      </c>
      <c r="I13" s="56" t="s">
        <v>220</v>
      </c>
      <c r="J13" s="53" t="s">
        <v>172</v>
      </c>
      <c r="K13" s="53" t="s">
        <v>168</v>
      </c>
      <c r="L13" s="53" t="s">
        <v>167</v>
      </c>
      <c r="M13" s="53" t="s">
        <v>181</v>
      </c>
      <c r="N13" s="57" t="s">
        <v>219</v>
      </c>
      <c r="O13" s="68">
        <v>43400</v>
      </c>
      <c r="P13" s="69">
        <v>43400</v>
      </c>
      <c r="Q13" s="42">
        <v>363.64</v>
      </c>
    </row>
    <row r="14" spans="1:17" ht="19.5" customHeight="1" x14ac:dyDescent="0.15">
      <c r="A14" s="60" t="s">
        <v>222</v>
      </c>
      <c r="B14" s="61" t="s">
        <v>221</v>
      </c>
      <c r="C14" s="61" t="s">
        <v>167</v>
      </c>
      <c r="D14" s="61" t="s">
        <v>168</v>
      </c>
      <c r="E14" s="61" t="s">
        <v>181</v>
      </c>
      <c r="F14" s="62" t="s">
        <v>223</v>
      </c>
      <c r="G14" s="63">
        <v>43404</v>
      </c>
      <c r="H14" s="63">
        <v>43405</v>
      </c>
      <c r="I14" s="64" t="s">
        <v>224</v>
      </c>
      <c r="J14" s="73" t="s">
        <v>172</v>
      </c>
      <c r="K14" s="73" t="s">
        <v>168</v>
      </c>
      <c r="L14" s="73" t="s">
        <v>167</v>
      </c>
      <c r="M14" s="73" t="s">
        <v>181</v>
      </c>
      <c r="N14" s="74" t="s">
        <v>225</v>
      </c>
      <c r="O14" s="66">
        <v>43412</v>
      </c>
      <c r="P14" s="67">
        <v>43414</v>
      </c>
      <c r="Q14" s="43"/>
    </row>
    <row r="15" spans="1:17" ht="19.5" customHeight="1" x14ac:dyDescent="0.15">
      <c r="A15" s="52" t="s">
        <v>227</v>
      </c>
      <c r="B15" s="53" t="s">
        <v>226</v>
      </c>
      <c r="C15" s="53" t="s">
        <v>167</v>
      </c>
      <c r="D15" s="53" t="s">
        <v>168</v>
      </c>
      <c r="E15" s="53" t="s">
        <v>181</v>
      </c>
      <c r="F15" s="54" t="s">
        <v>228</v>
      </c>
      <c r="G15" s="55">
        <v>43409</v>
      </c>
      <c r="H15" s="55">
        <v>43410</v>
      </c>
      <c r="I15" s="56" t="s">
        <v>229</v>
      </c>
      <c r="J15" s="75" t="s">
        <v>172</v>
      </c>
      <c r="K15" s="75" t="s">
        <v>168</v>
      </c>
      <c r="L15" s="75" t="s">
        <v>167</v>
      </c>
      <c r="M15" s="75" t="s">
        <v>181</v>
      </c>
      <c r="N15" s="76" t="s">
        <v>230</v>
      </c>
      <c r="O15" s="68">
        <v>43415</v>
      </c>
      <c r="P15" s="69">
        <v>43419</v>
      </c>
      <c r="Q15" s="43"/>
    </row>
    <row r="16" spans="1:17" ht="19.5" customHeight="1" x14ac:dyDescent="0.15">
      <c r="A16" s="60" t="s">
        <v>232</v>
      </c>
      <c r="B16" s="61" t="s">
        <v>231</v>
      </c>
      <c r="C16" s="61" t="s">
        <v>167</v>
      </c>
      <c r="D16" s="61" t="s">
        <v>168</v>
      </c>
      <c r="E16" s="61" t="s">
        <v>181</v>
      </c>
      <c r="F16" s="62" t="s">
        <v>228</v>
      </c>
      <c r="G16" s="63">
        <v>43409</v>
      </c>
      <c r="H16" s="63">
        <v>43410</v>
      </c>
      <c r="I16" s="64" t="s">
        <v>325</v>
      </c>
      <c r="J16" s="73" t="s">
        <v>172</v>
      </c>
      <c r="K16" s="73" t="s">
        <v>168</v>
      </c>
      <c r="L16" s="73" t="s">
        <v>167</v>
      </c>
      <c r="M16" s="73" t="s">
        <v>181</v>
      </c>
      <c r="N16" s="74" t="s">
        <v>324</v>
      </c>
      <c r="O16" s="66">
        <v>43415</v>
      </c>
      <c r="P16" s="67">
        <v>43419</v>
      </c>
      <c r="Q16" s="43"/>
    </row>
    <row r="17" spans="1:17" ht="19.5" customHeight="1" x14ac:dyDescent="0.15">
      <c r="A17" s="52" t="s">
        <v>216</v>
      </c>
      <c r="B17" s="53" t="s">
        <v>233</v>
      </c>
      <c r="C17" s="53" t="s">
        <v>167</v>
      </c>
      <c r="D17" s="53" t="s">
        <v>211</v>
      </c>
      <c r="E17" s="53" t="s">
        <v>181</v>
      </c>
      <c r="F17" s="54" t="s">
        <v>234</v>
      </c>
      <c r="G17" s="55">
        <v>43424</v>
      </c>
      <c r="H17" s="55">
        <v>43425</v>
      </c>
      <c r="I17" s="77" t="s">
        <v>235</v>
      </c>
      <c r="J17" s="75" t="s">
        <v>172</v>
      </c>
      <c r="K17" s="75" t="s">
        <v>211</v>
      </c>
      <c r="L17" s="75" t="s">
        <v>167</v>
      </c>
      <c r="M17" s="75" t="s">
        <v>173</v>
      </c>
      <c r="N17" s="76" t="s">
        <v>236</v>
      </c>
      <c r="O17" s="68">
        <v>43432</v>
      </c>
      <c r="P17" s="69">
        <v>43434</v>
      </c>
      <c r="Q17" s="44"/>
    </row>
    <row r="18" spans="1:17" ht="19.5" customHeight="1" x14ac:dyDescent="0.15">
      <c r="A18" s="60" t="s">
        <v>238</v>
      </c>
      <c r="B18" s="61" t="s">
        <v>237</v>
      </c>
      <c r="C18" s="61" t="s">
        <v>191</v>
      </c>
      <c r="D18" s="61" t="s">
        <v>168</v>
      </c>
      <c r="E18" s="61" t="s">
        <v>181</v>
      </c>
      <c r="F18" s="62" t="s">
        <v>239</v>
      </c>
      <c r="G18" s="63">
        <v>43424</v>
      </c>
      <c r="H18" s="63">
        <v>43425</v>
      </c>
      <c r="I18" s="78" t="s">
        <v>312</v>
      </c>
      <c r="J18" s="73" t="s">
        <v>172</v>
      </c>
      <c r="K18" s="73" t="s">
        <v>168</v>
      </c>
      <c r="L18" s="73" t="s">
        <v>191</v>
      </c>
      <c r="M18" s="73" t="s">
        <v>304</v>
      </c>
      <c r="N18" s="74" t="s">
        <v>311</v>
      </c>
      <c r="O18" s="66">
        <v>43439</v>
      </c>
      <c r="P18" s="67">
        <v>43441</v>
      </c>
      <c r="Q18" s="43"/>
    </row>
    <row r="19" spans="1:17" ht="19.5" customHeight="1" x14ac:dyDescent="0.15">
      <c r="A19" s="52" t="s">
        <v>190</v>
      </c>
      <c r="B19" s="53" t="s">
        <v>240</v>
      </c>
      <c r="C19" s="53" t="s">
        <v>191</v>
      </c>
      <c r="D19" s="53" t="s">
        <v>168</v>
      </c>
      <c r="E19" s="53" t="s">
        <v>181</v>
      </c>
      <c r="F19" s="54" t="s">
        <v>239</v>
      </c>
      <c r="G19" s="55">
        <v>43424</v>
      </c>
      <c r="H19" s="55">
        <v>43425</v>
      </c>
      <c r="I19" s="77" t="s">
        <v>320</v>
      </c>
      <c r="J19" s="75" t="s">
        <v>314</v>
      </c>
      <c r="K19" s="75" t="s">
        <v>168</v>
      </c>
      <c r="L19" s="75" t="s">
        <v>191</v>
      </c>
      <c r="M19" s="75" t="s">
        <v>321</v>
      </c>
      <c r="N19" s="76" t="s">
        <v>303</v>
      </c>
      <c r="O19" s="68">
        <v>43439</v>
      </c>
      <c r="P19" s="69">
        <v>43441</v>
      </c>
      <c r="Q19" s="43"/>
    </row>
    <row r="20" spans="1:17" ht="19.5" customHeight="1" x14ac:dyDescent="0.15">
      <c r="A20" s="60" t="s">
        <v>166</v>
      </c>
      <c r="B20" s="61" t="s">
        <v>241</v>
      </c>
      <c r="C20" s="61" t="s">
        <v>167</v>
      </c>
      <c r="D20" s="61" t="s">
        <v>168</v>
      </c>
      <c r="E20" s="61" t="s">
        <v>181</v>
      </c>
      <c r="F20" s="62" t="s">
        <v>242</v>
      </c>
      <c r="G20" s="63">
        <v>43426</v>
      </c>
      <c r="H20" s="63">
        <v>43427</v>
      </c>
      <c r="I20" s="78" t="s">
        <v>310</v>
      </c>
      <c r="J20" s="73" t="s">
        <v>172</v>
      </c>
      <c r="K20" s="73" t="s">
        <v>168</v>
      </c>
      <c r="L20" s="73" t="s">
        <v>167</v>
      </c>
      <c r="M20" s="73" t="s">
        <v>173</v>
      </c>
      <c r="N20" s="74" t="s">
        <v>309</v>
      </c>
      <c r="O20" s="66" t="s">
        <v>331</v>
      </c>
      <c r="P20" s="67">
        <v>43438</v>
      </c>
      <c r="Q20" s="43"/>
    </row>
    <row r="21" spans="1:17" ht="19.5" customHeight="1" x14ac:dyDescent="0.15">
      <c r="A21" s="52" t="s">
        <v>210</v>
      </c>
      <c r="B21" s="53" t="s">
        <v>243</v>
      </c>
      <c r="C21" s="53" t="s">
        <v>167</v>
      </c>
      <c r="D21" s="53" t="s">
        <v>168</v>
      </c>
      <c r="E21" s="53" t="s">
        <v>181</v>
      </c>
      <c r="F21" s="54" t="s">
        <v>242</v>
      </c>
      <c r="G21" s="55">
        <v>43426</v>
      </c>
      <c r="H21" s="55">
        <v>43427</v>
      </c>
      <c r="I21" s="77" t="s">
        <v>319</v>
      </c>
      <c r="J21" s="75" t="s">
        <v>314</v>
      </c>
      <c r="K21" s="75" t="s">
        <v>168</v>
      </c>
      <c r="L21" s="75" t="s">
        <v>167</v>
      </c>
      <c r="M21" s="75" t="s">
        <v>317</v>
      </c>
      <c r="N21" s="76" t="s">
        <v>322</v>
      </c>
      <c r="O21" s="68" t="s">
        <v>323</v>
      </c>
      <c r="P21" s="69">
        <v>43438</v>
      </c>
      <c r="Q21" s="43"/>
    </row>
    <row r="22" spans="1:17" ht="19.5" customHeight="1" x14ac:dyDescent="0.15">
      <c r="A22" s="79" t="s">
        <v>307</v>
      </c>
      <c r="B22" s="61" t="s">
        <v>308</v>
      </c>
      <c r="C22" s="61" t="s">
        <v>191</v>
      </c>
      <c r="D22" s="61" t="s">
        <v>168</v>
      </c>
      <c r="E22" s="61" t="s">
        <v>181</v>
      </c>
      <c r="F22" s="62" t="s">
        <v>306</v>
      </c>
      <c r="G22" s="63">
        <v>43432</v>
      </c>
      <c r="H22" s="63">
        <v>43433</v>
      </c>
      <c r="I22" s="80" t="s">
        <v>305</v>
      </c>
      <c r="J22" s="73" t="s">
        <v>172</v>
      </c>
      <c r="K22" s="73" t="s">
        <v>168</v>
      </c>
      <c r="L22" s="73" t="s">
        <v>191</v>
      </c>
      <c r="M22" s="73" t="s">
        <v>304</v>
      </c>
      <c r="N22" s="74" t="s">
        <v>303</v>
      </c>
      <c r="O22" s="66">
        <v>43439</v>
      </c>
      <c r="P22" s="67">
        <v>43441</v>
      </c>
      <c r="Q22" s="42"/>
    </row>
    <row r="23" spans="1:17" ht="19.5" customHeight="1" x14ac:dyDescent="0.15">
      <c r="A23" s="52" t="s">
        <v>176</v>
      </c>
      <c r="B23" s="53" t="s">
        <v>302</v>
      </c>
      <c r="C23" s="53" t="s">
        <v>167</v>
      </c>
      <c r="D23" s="53" t="s">
        <v>168</v>
      </c>
      <c r="E23" s="53" t="s">
        <v>181</v>
      </c>
      <c r="F23" s="54" t="s">
        <v>301</v>
      </c>
      <c r="G23" s="55">
        <v>43432</v>
      </c>
      <c r="H23" s="55">
        <v>43433</v>
      </c>
      <c r="I23" s="77" t="s">
        <v>300</v>
      </c>
      <c r="J23" s="81" t="s">
        <v>172</v>
      </c>
      <c r="K23" s="75" t="s">
        <v>168</v>
      </c>
      <c r="L23" s="75" t="s">
        <v>167</v>
      </c>
      <c r="M23" s="75" t="s">
        <v>173</v>
      </c>
      <c r="N23" s="76" t="s">
        <v>299</v>
      </c>
      <c r="O23" s="68">
        <v>43439</v>
      </c>
      <c r="P23" s="69">
        <v>43442</v>
      </c>
      <c r="Q23" s="42"/>
    </row>
    <row r="24" spans="1:17" ht="19.5" customHeight="1" x14ac:dyDescent="0.15">
      <c r="A24" s="60" t="s">
        <v>205</v>
      </c>
      <c r="B24" s="61" t="s">
        <v>298</v>
      </c>
      <c r="C24" s="61" t="s">
        <v>167</v>
      </c>
      <c r="D24" s="61" t="s">
        <v>168</v>
      </c>
      <c r="E24" s="61" t="s">
        <v>181</v>
      </c>
      <c r="F24" s="62" t="s">
        <v>293</v>
      </c>
      <c r="G24" s="63">
        <v>43432</v>
      </c>
      <c r="H24" s="63">
        <v>43433</v>
      </c>
      <c r="I24" s="78" t="s">
        <v>313</v>
      </c>
      <c r="J24" s="82" t="s">
        <v>314</v>
      </c>
      <c r="K24" s="73" t="s">
        <v>315</v>
      </c>
      <c r="L24" s="73" t="s">
        <v>316</v>
      </c>
      <c r="M24" s="73" t="s">
        <v>317</v>
      </c>
      <c r="N24" s="74" t="s">
        <v>318</v>
      </c>
      <c r="O24" s="66">
        <v>43439</v>
      </c>
      <c r="P24" s="67">
        <v>43442</v>
      </c>
      <c r="Q24" s="42"/>
    </row>
    <row r="25" spans="1:17" ht="19.5" customHeight="1" x14ac:dyDescent="0.15">
      <c r="A25" s="52" t="s">
        <v>201</v>
      </c>
      <c r="B25" s="53" t="s">
        <v>297</v>
      </c>
      <c r="C25" s="53" t="s">
        <v>167</v>
      </c>
      <c r="D25" s="53" t="s">
        <v>168</v>
      </c>
      <c r="E25" s="53" t="s">
        <v>181</v>
      </c>
      <c r="F25" s="54" t="s">
        <v>293</v>
      </c>
      <c r="G25" s="55">
        <v>43432</v>
      </c>
      <c r="H25" s="55">
        <v>43433</v>
      </c>
      <c r="I25" s="83" t="s">
        <v>296</v>
      </c>
      <c r="J25" s="75"/>
      <c r="K25" s="75" t="s">
        <v>203</v>
      </c>
      <c r="L25" s="75" t="s">
        <v>167</v>
      </c>
      <c r="M25" s="75" t="s">
        <v>173</v>
      </c>
      <c r="N25" s="76" t="s">
        <v>295</v>
      </c>
      <c r="O25" s="68">
        <v>43441</v>
      </c>
      <c r="P25" s="69">
        <v>43444</v>
      </c>
      <c r="Q25" s="42"/>
    </row>
    <row r="26" spans="1:17" ht="19.5" customHeight="1" x14ac:dyDescent="0.15">
      <c r="A26" s="60" t="s">
        <v>196</v>
      </c>
      <c r="B26" s="61" t="s">
        <v>294</v>
      </c>
      <c r="C26" s="61" t="s">
        <v>167</v>
      </c>
      <c r="D26" s="61" t="s">
        <v>168</v>
      </c>
      <c r="E26" s="61" t="s">
        <v>181</v>
      </c>
      <c r="F26" s="62" t="s">
        <v>293</v>
      </c>
      <c r="G26" s="63">
        <v>43432</v>
      </c>
      <c r="H26" s="63">
        <v>43433</v>
      </c>
      <c r="I26" s="84" t="s">
        <v>292</v>
      </c>
      <c r="J26" s="73"/>
      <c r="K26" s="73" t="s">
        <v>168</v>
      </c>
      <c r="L26" s="73" t="s">
        <v>167</v>
      </c>
      <c r="M26" s="73" t="s">
        <v>181</v>
      </c>
      <c r="N26" s="74" t="s">
        <v>291</v>
      </c>
      <c r="O26" s="66">
        <v>43443</v>
      </c>
      <c r="P26" s="67">
        <v>43447</v>
      </c>
      <c r="Q26" s="42"/>
    </row>
    <row r="27" spans="1:17" ht="19.5" customHeight="1" x14ac:dyDescent="0.15">
      <c r="A27" s="52" t="s">
        <v>289</v>
      </c>
      <c r="B27" s="53" t="s">
        <v>290</v>
      </c>
      <c r="C27" s="53" t="s">
        <v>191</v>
      </c>
      <c r="D27" s="53" t="s">
        <v>168</v>
      </c>
      <c r="E27" s="53" t="s">
        <v>181</v>
      </c>
      <c r="F27" s="54" t="s">
        <v>288</v>
      </c>
      <c r="G27" s="55">
        <v>43436</v>
      </c>
      <c r="H27" s="55">
        <v>43439</v>
      </c>
      <c r="I27" s="56"/>
      <c r="J27" s="53"/>
      <c r="K27" s="53"/>
      <c r="L27" s="53"/>
      <c r="M27" s="53"/>
      <c r="N27" s="57"/>
      <c r="O27" s="68"/>
      <c r="P27" s="69"/>
      <c r="Q27" s="42"/>
    </row>
    <row r="28" spans="1:17" ht="19.5" customHeight="1" x14ac:dyDescent="0.15">
      <c r="A28" s="85"/>
      <c r="B28" s="86"/>
      <c r="C28" s="86"/>
      <c r="D28" s="86"/>
      <c r="E28" s="86"/>
      <c r="F28" s="86"/>
      <c r="G28" s="86"/>
      <c r="H28" s="86"/>
      <c r="I28" s="87"/>
      <c r="J28" s="86"/>
      <c r="K28" s="86"/>
      <c r="L28" s="86"/>
      <c r="M28" s="86"/>
      <c r="N28" s="86"/>
      <c r="O28" s="86"/>
      <c r="P28" s="88"/>
      <c r="Q28" s="45"/>
    </row>
    <row r="29" spans="1:17" ht="19.5" customHeight="1" x14ac:dyDescent="0.15">
      <c r="A29" s="89"/>
      <c r="B29" s="90"/>
      <c r="C29" s="90"/>
      <c r="D29" s="90"/>
      <c r="E29" s="90"/>
      <c r="F29" s="90"/>
      <c r="G29" s="90"/>
      <c r="H29" s="90"/>
      <c r="I29" s="91"/>
      <c r="J29" s="90"/>
      <c r="K29" s="90"/>
      <c r="L29" s="90"/>
      <c r="M29" s="90"/>
      <c r="N29" s="90"/>
      <c r="O29" s="90"/>
      <c r="P29" s="92"/>
      <c r="Q29" s="45"/>
    </row>
    <row r="30" spans="1:17" ht="19.5" customHeight="1" x14ac:dyDescent="0.15">
      <c r="A30" s="85"/>
      <c r="B30" s="86"/>
      <c r="C30" s="86"/>
      <c r="D30" s="86"/>
      <c r="E30" s="86"/>
      <c r="F30" s="86"/>
      <c r="G30" s="86"/>
      <c r="H30" s="86"/>
      <c r="I30" s="87"/>
      <c r="J30" s="86"/>
      <c r="K30" s="86"/>
      <c r="L30" s="86"/>
      <c r="M30" s="86"/>
      <c r="N30" s="86"/>
      <c r="O30" s="86"/>
      <c r="P30" s="88"/>
      <c r="Q30" s="45"/>
    </row>
    <row r="31" spans="1:17" ht="19.5" customHeight="1" x14ac:dyDescent="0.15">
      <c r="A31" s="89"/>
      <c r="B31" s="90"/>
      <c r="C31" s="90"/>
      <c r="D31" s="90"/>
      <c r="E31" s="90"/>
      <c r="F31" s="90"/>
      <c r="G31" s="90"/>
      <c r="H31" s="90"/>
      <c r="I31" s="91"/>
      <c r="J31" s="90"/>
      <c r="K31" s="90"/>
      <c r="L31" s="90"/>
      <c r="M31" s="90"/>
      <c r="N31" s="90"/>
      <c r="O31" s="90"/>
      <c r="P31" s="92"/>
      <c r="Q31" s="45"/>
    </row>
    <row r="32" spans="1:17" ht="19.5" customHeight="1" x14ac:dyDescent="0.15">
      <c r="A32" s="85"/>
      <c r="B32" s="86"/>
      <c r="C32" s="86"/>
      <c r="D32" s="86"/>
      <c r="E32" s="86"/>
      <c r="F32" s="86"/>
      <c r="G32" s="86"/>
      <c r="H32" s="86"/>
      <c r="I32" s="87"/>
      <c r="J32" s="86"/>
      <c r="K32" s="86"/>
      <c r="L32" s="86"/>
      <c r="M32" s="86"/>
      <c r="N32" s="86"/>
      <c r="O32" s="86"/>
      <c r="P32" s="88"/>
      <c r="Q32" s="45"/>
    </row>
    <row r="33" spans="1:17" ht="19.5" customHeight="1" x14ac:dyDescent="0.15">
      <c r="A33" s="89"/>
      <c r="B33" s="90"/>
      <c r="C33" s="90"/>
      <c r="D33" s="90"/>
      <c r="E33" s="90"/>
      <c r="F33" s="90"/>
      <c r="G33" s="90"/>
      <c r="H33" s="90"/>
      <c r="I33" s="91"/>
      <c r="J33" s="90"/>
      <c r="K33" s="90"/>
      <c r="L33" s="90"/>
      <c r="M33" s="90"/>
      <c r="N33" s="90"/>
      <c r="O33" s="90"/>
      <c r="P33" s="92"/>
      <c r="Q33" s="45"/>
    </row>
    <row r="34" spans="1:17" ht="19.5" customHeight="1" x14ac:dyDescent="0.15">
      <c r="A34" s="85"/>
      <c r="B34" s="86"/>
      <c r="C34" s="86"/>
      <c r="D34" s="86"/>
      <c r="E34" s="86"/>
      <c r="F34" s="86"/>
      <c r="G34" s="86"/>
      <c r="H34" s="86"/>
      <c r="I34" s="87"/>
      <c r="J34" s="86"/>
      <c r="K34" s="86"/>
      <c r="L34" s="86"/>
      <c r="M34" s="86"/>
      <c r="N34" s="86"/>
      <c r="O34" s="86"/>
      <c r="P34" s="88"/>
      <c r="Q34" s="45"/>
    </row>
    <row r="35" spans="1:17" ht="19.5" customHeight="1" x14ac:dyDescent="0.15">
      <c r="A35" s="89"/>
      <c r="B35" s="90"/>
      <c r="C35" s="90"/>
      <c r="D35" s="90"/>
      <c r="E35" s="90"/>
      <c r="F35" s="90"/>
      <c r="G35" s="90"/>
      <c r="H35" s="90"/>
      <c r="I35" s="91"/>
      <c r="J35" s="90"/>
      <c r="K35" s="90"/>
      <c r="L35" s="90"/>
      <c r="M35" s="90"/>
      <c r="N35" s="90"/>
      <c r="O35" s="90"/>
      <c r="P35" s="92"/>
      <c r="Q35" s="45"/>
    </row>
    <row r="36" spans="1:17" ht="19.5" customHeight="1" x14ac:dyDescent="0.15">
      <c r="A36" s="85"/>
      <c r="B36" s="86"/>
      <c r="C36" s="86"/>
      <c r="D36" s="86"/>
      <c r="E36" s="86"/>
      <c r="F36" s="86"/>
      <c r="G36" s="86"/>
      <c r="H36" s="86"/>
      <c r="I36" s="87"/>
      <c r="J36" s="86"/>
      <c r="K36" s="86"/>
      <c r="L36" s="86"/>
      <c r="M36" s="86"/>
      <c r="N36" s="86"/>
      <c r="O36" s="86"/>
      <c r="P36" s="88"/>
      <c r="Q36" s="45"/>
    </row>
    <row r="37" spans="1:17" ht="19.5" customHeight="1" x14ac:dyDescent="0.15">
      <c r="A37" s="89"/>
      <c r="B37" s="90"/>
      <c r="C37" s="90"/>
      <c r="D37" s="90"/>
      <c r="E37" s="90"/>
      <c r="F37" s="90"/>
      <c r="G37" s="90"/>
      <c r="H37" s="90"/>
      <c r="I37" s="91"/>
      <c r="J37" s="90"/>
      <c r="K37" s="90"/>
      <c r="L37" s="90"/>
      <c r="M37" s="90"/>
      <c r="N37" s="90"/>
      <c r="O37" s="90"/>
      <c r="P37" s="92"/>
      <c r="Q37" s="45"/>
    </row>
    <row r="38" spans="1:17" ht="19.5" customHeight="1" x14ac:dyDescent="0.15">
      <c r="A38" s="85"/>
      <c r="B38" s="86"/>
      <c r="C38" s="86"/>
      <c r="D38" s="86"/>
      <c r="E38" s="86"/>
      <c r="F38" s="86"/>
      <c r="G38" s="86"/>
      <c r="H38" s="86"/>
      <c r="I38" s="87"/>
      <c r="J38" s="86"/>
      <c r="K38" s="86"/>
      <c r="L38" s="86"/>
      <c r="M38" s="86"/>
      <c r="N38" s="86"/>
      <c r="O38" s="86"/>
      <c r="P38" s="88"/>
      <c r="Q38" s="45"/>
    </row>
    <row r="39" spans="1:17" ht="19.5" customHeight="1" x14ac:dyDescent="0.15">
      <c r="A39" s="89"/>
      <c r="B39" s="90"/>
      <c r="C39" s="90"/>
      <c r="D39" s="90"/>
      <c r="E39" s="90"/>
      <c r="F39" s="90"/>
      <c r="G39" s="90"/>
      <c r="H39" s="90"/>
      <c r="I39" s="91"/>
      <c r="J39" s="90"/>
      <c r="K39" s="90"/>
      <c r="L39" s="90"/>
      <c r="M39" s="90"/>
      <c r="N39" s="90"/>
      <c r="O39" s="90"/>
      <c r="P39" s="92"/>
      <c r="Q39" s="45"/>
    </row>
    <row r="40" spans="1:17" ht="19.5" customHeight="1" x14ac:dyDescent="0.15">
      <c r="A40" s="85"/>
      <c r="B40" s="86"/>
      <c r="C40" s="86"/>
      <c r="D40" s="86"/>
      <c r="E40" s="86"/>
      <c r="F40" s="86"/>
      <c r="G40" s="86"/>
      <c r="H40" s="86"/>
      <c r="I40" s="87"/>
      <c r="J40" s="86"/>
      <c r="K40" s="86"/>
      <c r="L40" s="86"/>
      <c r="M40" s="86"/>
      <c r="N40" s="86"/>
      <c r="O40" s="86"/>
      <c r="P40" s="88"/>
      <c r="Q40" s="45"/>
    </row>
    <row r="41" spans="1:17" ht="19.5" customHeight="1" x14ac:dyDescent="0.15">
      <c r="A41" s="89"/>
      <c r="B41" s="90"/>
      <c r="C41" s="90"/>
      <c r="D41" s="90"/>
      <c r="E41" s="90"/>
      <c r="F41" s="90"/>
      <c r="G41" s="90"/>
      <c r="H41" s="90"/>
      <c r="I41" s="91"/>
      <c r="J41" s="90"/>
      <c r="K41" s="90"/>
      <c r="L41" s="90"/>
      <c r="M41" s="90"/>
      <c r="N41" s="90"/>
      <c r="O41" s="90"/>
      <c r="P41" s="92"/>
      <c r="Q41" s="45"/>
    </row>
    <row r="42" spans="1:17" ht="19.5" customHeight="1" x14ac:dyDescent="0.15">
      <c r="A42" s="85"/>
      <c r="B42" s="86"/>
      <c r="C42" s="86"/>
      <c r="D42" s="86"/>
      <c r="E42" s="86"/>
      <c r="F42" s="86"/>
      <c r="G42" s="86"/>
      <c r="H42" s="86"/>
      <c r="I42" s="87"/>
      <c r="J42" s="86"/>
      <c r="K42" s="86"/>
      <c r="L42" s="86"/>
      <c r="M42" s="86"/>
      <c r="N42" s="86"/>
      <c r="O42" s="86"/>
      <c r="P42" s="88"/>
      <c r="Q42" s="45"/>
    </row>
    <row r="43" spans="1:17" ht="19.5" customHeight="1" x14ac:dyDescent="0.15">
      <c r="A43" s="89"/>
      <c r="B43" s="90"/>
      <c r="C43" s="90"/>
      <c r="D43" s="90"/>
      <c r="E43" s="90"/>
      <c r="F43" s="90"/>
      <c r="G43" s="90"/>
      <c r="H43" s="90"/>
      <c r="I43" s="91"/>
      <c r="J43" s="90"/>
      <c r="K43" s="90"/>
      <c r="L43" s="90"/>
      <c r="M43" s="90"/>
      <c r="N43" s="90"/>
      <c r="O43" s="90"/>
      <c r="P43" s="92"/>
      <c r="Q43" s="45"/>
    </row>
    <row r="44" spans="1:17" ht="19.5" customHeight="1" x14ac:dyDescent="0.15">
      <c r="A44" s="85"/>
      <c r="B44" s="86"/>
      <c r="C44" s="86"/>
      <c r="D44" s="86"/>
      <c r="E44" s="86"/>
      <c r="F44" s="86"/>
      <c r="G44" s="86"/>
      <c r="H44" s="86"/>
      <c r="I44" s="87"/>
      <c r="J44" s="86"/>
      <c r="K44" s="86"/>
      <c r="L44" s="86"/>
      <c r="M44" s="86"/>
      <c r="N44" s="86"/>
      <c r="O44" s="86"/>
      <c r="P44" s="88"/>
      <c r="Q44" s="45"/>
    </row>
    <row r="45" spans="1:17" ht="19.5" customHeight="1" x14ac:dyDescent="0.15">
      <c r="A45" s="89"/>
      <c r="B45" s="90"/>
      <c r="C45" s="90"/>
      <c r="D45" s="90"/>
      <c r="E45" s="90"/>
      <c r="F45" s="90"/>
      <c r="G45" s="90"/>
      <c r="H45" s="90"/>
      <c r="I45" s="91"/>
      <c r="J45" s="90"/>
      <c r="K45" s="90"/>
      <c r="L45" s="90"/>
      <c r="M45" s="90"/>
      <c r="N45" s="90"/>
      <c r="O45" s="90"/>
      <c r="P45" s="92"/>
      <c r="Q45" s="45"/>
    </row>
    <row r="46" spans="1:17" ht="19.5" customHeight="1" x14ac:dyDescent="0.15">
      <c r="A46" s="85"/>
      <c r="B46" s="86"/>
      <c r="C46" s="86"/>
      <c r="D46" s="86"/>
      <c r="E46" s="86"/>
      <c r="F46" s="86"/>
      <c r="G46" s="86"/>
      <c r="H46" s="86"/>
      <c r="I46" s="87"/>
      <c r="J46" s="86"/>
      <c r="K46" s="86"/>
      <c r="L46" s="86"/>
      <c r="M46" s="86"/>
      <c r="N46" s="86"/>
      <c r="O46" s="86"/>
      <c r="P46" s="88"/>
      <c r="Q46" s="45"/>
    </row>
    <row r="47" spans="1:17" ht="19.5" customHeight="1" x14ac:dyDescent="0.15">
      <c r="A47" s="89"/>
      <c r="B47" s="90"/>
      <c r="C47" s="90"/>
      <c r="D47" s="90"/>
      <c r="E47" s="90"/>
      <c r="F47" s="90"/>
      <c r="G47" s="90"/>
      <c r="H47" s="90"/>
      <c r="I47" s="91"/>
      <c r="J47" s="90"/>
      <c r="K47" s="90"/>
      <c r="L47" s="90"/>
      <c r="M47" s="90"/>
      <c r="N47" s="90"/>
      <c r="O47" s="90"/>
      <c r="P47" s="92"/>
      <c r="Q47" s="45"/>
    </row>
    <row r="48" spans="1:17" ht="19.5" customHeight="1" x14ac:dyDescent="0.15">
      <c r="A48" s="85"/>
      <c r="B48" s="86"/>
      <c r="C48" s="86"/>
      <c r="D48" s="86"/>
      <c r="E48" s="86"/>
      <c r="F48" s="86"/>
      <c r="G48" s="86"/>
      <c r="H48" s="86"/>
      <c r="I48" s="87"/>
      <c r="J48" s="86"/>
      <c r="K48" s="86"/>
      <c r="L48" s="86"/>
      <c r="M48" s="86"/>
      <c r="N48" s="86"/>
      <c r="O48" s="86"/>
      <c r="P48" s="88"/>
      <c r="Q48" s="45"/>
    </row>
    <row r="49" spans="1:17" ht="19.5" customHeight="1" x14ac:dyDescent="0.15">
      <c r="A49" s="89"/>
      <c r="B49" s="90"/>
      <c r="C49" s="90"/>
      <c r="D49" s="90"/>
      <c r="E49" s="90"/>
      <c r="F49" s="90"/>
      <c r="G49" s="90"/>
      <c r="H49" s="90"/>
      <c r="I49" s="91"/>
      <c r="J49" s="90"/>
      <c r="K49" s="90"/>
      <c r="L49" s="90"/>
      <c r="M49" s="90"/>
      <c r="N49" s="90"/>
      <c r="O49" s="90"/>
      <c r="P49" s="92"/>
      <c r="Q49" s="45"/>
    </row>
    <row r="50" spans="1:17" ht="19.5" customHeight="1" x14ac:dyDescent="0.15">
      <c r="A50" s="85"/>
      <c r="B50" s="86"/>
      <c r="C50" s="86"/>
      <c r="D50" s="86"/>
      <c r="E50" s="86"/>
      <c r="F50" s="86"/>
      <c r="G50" s="86"/>
      <c r="H50" s="86"/>
      <c r="I50" s="87"/>
      <c r="J50" s="86"/>
      <c r="K50" s="86"/>
      <c r="L50" s="86"/>
      <c r="M50" s="86"/>
      <c r="N50" s="86"/>
      <c r="O50" s="86"/>
      <c r="P50" s="88"/>
      <c r="Q50" s="45"/>
    </row>
    <row r="51" spans="1:17" ht="19.5" customHeight="1" x14ac:dyDescent="0.15">
      <c r="A51" s="89"/>
      <c r="B51" s="90"/>
      <c r="C51" s="90"/>
      <c r="D51" s="90"/>
      <c r="E51" s="90"/>
      <c r="F51" s="90"/>
      <c r="G51" s="90"/>
      <c r="H51" s="90"/>
      <c r="I51" s="91"/>
      <c r="J51" s="90"/>
      <c r="K51" s="90"/>
      <c r="L51" s="90"/>
      <c r="M51" s="90"/>
      <c r="N51" s="90"/>
      <c r="O51" s="90"/>
      <c r="P51" s="92"/>
      <c r="Q51" s="45"/>
    </row>
    <row r="52" spans="1:17" ht="19.5" customHeight="1" x14ac:dyDescent="0.15">
      <c r="A52" s="85"/>
      <c r="B52" s="86"/>
      <c r="C52" s="86"/>
      <c r="D52" s="86"/>
      <c r="E52" s="86"/>
      <c r="F52" s="86"/>
      <c r="G52" s="86"/>
      <c r="H52" s="86"/>
      <c r="I52" s="87"/>
      <c r="J52" s="86"/>
      <c r="K52" s="86"/>
      <c r="L52" s="86"/>
      <c r="M52" s="86"/>
      <c r="N52" s="86"/>
      <c r="O52" s="86"/>
      <c r="P52" s="88"/>
      <c r="Q52" s="45"/>
    </row>
    <row r="53" spans="1:17" ht="19.5" customHeight="1" x14ac:dyDescent="0.15">
      <c r="A53" s="89"/>
      <c r="B53" s="90"/>
      <c r="C53" s="90"/>
      <c r="D53" s="90"/>
      <c r="E53" s="90"/>
      <c r="F53" s="90"/>
      <c r="G53" s="90"/>
      <c r="H53" s="90"/>
      <c r="I53" s="91"/>
      <c r="J53" s="90"/>
      <c r="K53" s="90"/>
      <c r="L53" s="90"/>
      <c r="M53" s="90"/>
      <c r="N53" s="90"/>
      <c r="O53" s="90"/>
      <c r="P53" s="92"/>
      <c r="Q53" s="45"/>
    </row>
    <row r="54" spans="1:17" ht="19.5" customHeight="1" x14ac:dyDescent="0.15">
      <c r="A54" s="85"/>
      <c r="B54" s="86"/>
      <c r="C54" s="86"/>
      <c r="D54" s="86"/>
      <c r="E54" s="86"/>
      <c r="F54" s="86"/>
      <c r="G54" s="86"/>
      <c r="H54" s="86"/>
      <c r="I54" s="87"/>
      <c r="J54" s="86"/>
      <c r="K54" s="86"/>
      <c r="L54" s="86"/>
      <c r="M54" s="86"/>
      <c r="N54" s="86"/>
      <c r="O54" s="86"/>
      <c r="P54" s="88"/>
      <c r="Q54" s="45"/>
    </row>
    <row r="55" spans="1:17" ht="19.5" customHeight="1" x14ac:dyDescent="0.15">
      <c r="A55" s="89"/>
      <c r="B55" s="90"/>
      <c r="C55" s="90"/>
      <c r="D55" s="90"/>
      <c r="E55" s="90"/>
      <c r="F55" s="90"/>
      <c r="G55" s="90"/>
      <c r="H55" s="90"/>
      <c r="I55" s="91"/>
      <c r="J55" s="90"/>
      <c r="K55" s="90"/>
      <c r="L55" s="90"/>
      <c r="M55" s="90"/>
      <c r="N55" s="90"/>
      <c r="O55" s="90"/>
      <c r="P55" s="92"/>
      <c r="Q55" s="45"/>
    </row>
    <row r="56" spans="1:17" ht="19.5" customHeight="1" x14ac:dyDescent="0.15">
      <c r="A56" s="85"/>
      <c r="B56" s="86"/>
      <c r="C56" s="86"/>
      <c r="D56" s="86"/>
      <c r="E56" s="86"/>
      <c r="F56" s="86"/>
      <c r="G56" s="86"/>
      <c r="H56" s="86"/>
      <c r="I56" s="87"/>
      <c r="J56" s="86"/>
      <c r="K56" s="86"/>
      <c r="L56" s="86"/>
      <c r="M56" s="86"/>
      <c r="N56" s="86"/>
      <c r="O56" s="86"/>
      <c r="P56" s="88"/>
      <c r="Q56" s="45"/>
    </row>
    <row r="57" spans="1:17" ht="19.5" customHeight="1" x14ac:dyDescent="0.15">
      <c r="A57" s="89"/>
      <c r="B57" s="90"/>
      <c r="C57" s="90"/>
      <c r="D57" s="90"/>
      <c r="E57" s="90"/>
      <c r="F57" s="90"/>
      <c r="G57" s="90"/>
      <c r="H57" s="90"/>
      <c r="I57" s="91"/>
      <c r="J57" s="90"/>
      <c r="K57" s="90"/>
      <c r="L57" s="90"/>
      <c r="M57" s="90"/>
      <c r="N57" s="90"/>
      <c r="O57" s="90"/>
      <c r="P57" s="92"/>
      <c r="Q57" s="45"/>
    </row>
    <row r="58" spans="1:17" ht="19.5" customHeight="1" x14ac:dyDescent="0.15">
      <c r="A58" s="85"/>
      <c r="B58" s="86"/>
      <c r="C58" s="86"/>
      <c r="D58" s="86"/>
      <c r="E58" s="86"/>
      <c r="F58" s="86"/>
      <c r="G58" s="86"/>
      <c r="H58" s="86"/>
      <c r="I58" s="87"/>
      <c r="J58" s="86"/>
      <c r="K58" s="86"/>
      <c r="L58" s="86"/>
      <c r="M58" s="86"/>
      <c r="N58" s="86"/>
      <c r="O58" s="86"/>
      <c r="P58" s="88"/>
      <c r="Q58" s="45"/>
    </row>
    <row r="59" spans="1:17" ht="19.5" customHeight="1" x14ac:dyDescent="0.15">
      <c r="A59" s="89"/>
      <c r="B59" s="90"/>
      <c r="C59" s="90"/>
      <c r="D59" s="90"/>
      <c r="E59" s="90"/>
      <c r="F59" s="90"/>
      <c r="G59" s="90"/>
      <c r="H59" s="90"/>
      <c r="I59" s="91"/>
      <c r="J59" s="90"/>
      <c r="K59" s="90"/>
      <c r="L59" s="90"/>
      <c r="M59" s="90"/>
      <c r="N59" s="90"/>
      <c r="O59" s="90"/>
      <c r="P59" s="92"/>
      <c r="Q59" s="45"/>
    </row>
    <row r="60" spans="1:17" ht="19.5" customHeight="1" x14ac:dyDescent="0.15">
      <c r="A60" s="85"/>
      <c r="B60" s="86"/>
      <c r="C60" s="86"/>
      <c r="D60" s="86"/>
      <c r="E60" s="86"/>
      <c r="F60" s="86"/>
      <c r="G60" s="86"/>
      <c r="H60" s="86"/>
      <c r="I60" s="87"/>
      <c r="J60" s="86"/>
      <c r="K60" s="86"/>
      <c r="L60" s="86"/>
      <c r="M60" s="86"/>
      <c r="N60" s="86"/>
      <c r="O60" s="86"/>
      <c r="P60" s="88"/>
      <c r="Q60" s="45"/>
    </row>
    <row r="61" spans="1:17" ht="19.5" customHeight="1" x14ac:dyDescent="0.15">
      <c r="A61" s="89"/>
      <c r="B61" s="90"/>
      <c r="C61" s="90"/>
      <c r="D61" s="90"/>
      <c r="E61" s="90"/>
      <c r="F61" s="90"/>
      <c r="G61" s="90"/>
      <c r="H61" s="90"/>
      <c r="I61" s="91"/>
      <c r="J61" s="90"/>
      <c r="K61" s="90"/>
      <c r="L61" s="90"/>
      <c r="M61" s="90"/>
      <c r="N61" s="90"/>
      <c r="O61" s="90"/>
      <c r="P61" s="92"/>
      <c r="Q61" s="45"/>
    </row>
    <row r="62" spans="1:17" ht="19.5" customHeight="1" x14ac:dyDescent="0.15">
      <c r="A62" s="85"/>
      <c r="B62" s="86"/>
      <c r="C62" s="86"/>
      <c r="D62" s="86"/>
      <c r="E62" s="86"/>
      <c r="F62" s="86"/>
      <c r="G62" s="86"/>
      <c r="H62" s="86"/>
      <c r="I62" s="87"/>
      <c r="J62" s="86"/>
      <c r="K62" s="86"/>
      <c r="L62" s="86"/>
      <c r="M62" s="86"/>
      <c r="N62" s="86"/>
      <c r="O62" s="86"/>
      <c r="P62" s="88"/>
      <c r="Q62" s="45"/>
    </row>
    <row r="63" spans="1:17" ht="19.5" customHeight="1" x14ac:dyDescent="0.15">
      <c r="A63" s="89"/>
      <c r="B63" s="90"/>
      <c r="C63" s="90"/>
      <c r="D63" s="90"/>
      <c r="E63" s="90"/>
      <c r="F63" s="90"/>
      <c r="G63" s="90"/>
      <c r="H63" s="90"/>
      <c r="I63" s="91"/>
      <c r="J63" s="90"/>
      <c r="K63" s="90"/>
      <c r="L63" s="90"/>
      <c r="M63" s="90"/>
      <c r="N63" s="90"/>
      <c r="O63" s="90"/>
      <c r="P63" s="92"/>
      <c r="Q63" s="45"/>
    </row>
    <row r="64" spans="1:17" ht="19.5" customHeight="1" x14ac:dyDescent="0.15">
      <c r="A64" s="85"/>
      <c r="B64" s="86"/>
      <c r="C64" s="86"/>
      <c r="D64" s="86"/>
      <c r="E64" s="86"/>
      <c r="F64" s="86"/>
      <c r="G64" s="86"/>
      <c r="H64" s="86"/>
      <c r="I64" s="87"/>
      <c r="J64" s="86"/>
      <c r="K64" s="86"/>
      <c r="L64" s="86"/>
      <c r="M64" s="86"/>
      <c r="N64" s="86"/>
      <c r="O64" s="86"/>
      <c r="P64" s="88"/>
      <c r="Q64" s="45"/>
    </row>
    <row r="65" spans="1:17" ht="19.5" customHeight="1" x14ac:dyDescent="0.15">
      <c r="A65" s="89"/>
      <c r="B65" s="90"/>
      <c r="C65" s="90"/>
      <c r="D65" s="90"/>
      <c r="E65" s="90"/>
      <c r="F65" s="90"/>
      <c r="G65" s="90"/>
      <c r="H65" s="90"/>
      <c r="I65" s="91"/>
      <c r="J65" s="90"/>
      <c r="K65" s="90"/>
      <c r="L65" s="90"/>
      <c r="M65" s="90"/>
      <c r="N65" s="90"/>
      <c r="O65" s="90"/>
      <c r="P65" s="92"/>
      <c r="Q65" s="45"/>
    </row>
    <row r="66" spans="1:17" ht="19.5" customHeight="1" x14ac:dyDescent="0.15">
      <c r="A66" s="85"/>
      <c r="B66" s="86"/>
      <c r="C66" s="86"/>
      <c r="D66" s="86"/>
      <c r="E66" s="86"/>
      <c r="F66" s="86"/>
      <c r="G66" s="86"/>
      <c r="H66" s="86"/>
      <c r="I66" s="87"/>
      <c r="J66" s="86"/>
      <c r="K66" s="86"/>
      <c r="L66" s="86"/>
      <c r="M66" s="86"/>
      <c r="N66" s="86"/>
      <c r="O66" s="86"/>
      <c r="P66" s="88"/>
      <c r="Q66" s="45"/>
    </row>
    <row r="67" spans="1:17" ht="19.5" customHeight="1" x14ac:dyDescent="0.15">
      <c r="A67" s="89"/>
      <c r="B67" s="90"/>
      <c r="C67" s="90"/>
      <c r="D67" s="90"/>
      <c r="E67" s="90"/>
      <c r="F67" s="90"/>
      <c r="G67" s="90"/>
      <c r="H67" s="90"/>
      <c r="I67" s="91"/>
      <c r="J67" s="90"/>
      <c r="K67" s="90"/>
      <c r="L67" s="90"/>
      <c r="M67" s="90"/>
      <c r="N67" s="90"/>
      <c r="O67" s="90"/>
      <c r="P67" s="92"/>
      <c r="Q67" s="45"/>
    </row>
    <row r="68" spans="1:17" ht="19.5" customHeight="1" x14ac:dyDescent="0.15">
      <c r="A68" s="85"/>
      <c r="B68" s="86"/>
      <c r="C68" s="86"/>
      <c r="D68" s="86"/>
      <c r="E68" s="86"/>
      <c r="F68" s="86"/>
      <c r="G68" s="86"/>
      <c r="H68" s="86"/>
      <c r="I68" s="87"/>
      <c r="J68" s="86"/>
      <c r="K68" s="86"/>
      <c r="L68" s="86"/>
      <c r="M68" s="86"/>
      <c r="N68" s="86"/>
      <c r="O68" s="86"/>
      <c r="P68" s="88"/>
      <c r="Q68" s="45"/>
    </row>
    <row r="69" spans="1:17" ht="19.5" customHeight="1" x14ac:dyDescent="0.15">
      <c r="A69" s="89"/>
      <c r="B69" s="90"/>
      <c r="C69" s="90"/>
      <c r="D69" s="90"/>
      <c r="E69" s="90"/>
      <c r="F69" s="90"/>
      <c r="G69" s="90"/>
      <c r="H69" s="90"/>
      <c r="I69" s="91"/>
      <c r="J69" s="90"/>
      <c r="K69" s="90"/>
      <c r="L69" s="90"/>
      <c r="M69" s="90"/>
      <c r="N69" s="90"/>
      <c r="O69" s="90"/>
      <c r="P69" s="92"/>
      <c r="Q69" s="45"/>
    </row>
    <row r="70" spans="1:17" ht="19.5" customHeight="1" x14ac:dyDescent="0.15">
      <c r="A70" s="85"/>
      <c r="B70" s="86"/>
      <c r="C70" s="86"/>
      <c r="D70" s="86"/>
      <c r="E70" s="86"/>
      <c r="F70" s="86"/>
      <c r="G70" s="86"/>
      <c r="H70" s="86"/>
      <c r="I70" s="87"/>
      <c r="J70" s="86"/>
      <c r="K70" s="86"/>
      <c r="L70" s="86"/>
      <c r="M70" s="86"/>
      <c r="N70" s="86"/>
      <c r="O70" s="86"/>
      <c r="P70" s="88"/>
      <c r="Q70" s="45"/>
    </row>
    <row r="71" spans="1:17" ht="19.5" customHeight="1" x14ac:dyDescent="0.15">
      <c r="A71" s="89"/>
      <c r="B71" s="90"/>
      <c r="C71" s="90"/>
      <c r="D71" s="90"/>
      <c r="E71" s="90"/>
      <c r="F71" s="90"/>
      <c r="G71" s="90"/>
      <c r="H71" s="90"/>
      <c r="I71" s="91"/>
      <c r="J71" s="90"/>
      <c r="K71" s="90"/>
      <c r="L71" s="90"/>
      <c r="M71" s="90"/>
      <c r="N71" s="90"/>
      <c r="O71" s="90"/>
      <c r="P71" s="92"/>
      <c r="Q71" s="45"/>
    </row>
    <row r="72" spans="1:17" ht="19.5" customHeight="1" x14ac:dyDescent="0.15">
      <c r="A72" s="85"/>
      <c r="B72" s="86"/>
      <c r="C72" s="86"/>
      <c r="D72" s="86"/>
      <c r="E72" s="86"/>
      <c r="F72" s="86"/>
      <c r="G72" s="86"/>
      <c r="H72" s="86"/>
      <c r="I72" s="87"/>
      <c r="J72" s="86"/>
      <c r="K72" s="86"/>
      <c r="L72" s="86"/>
      <c r="M72" s="86"/>
      <c r="N72" s="86"/>
      <c r="O72" s="86"/>
      <c r="P72" s="88"/>
      <c r="Q72" s="45"/>
    </row>
    <row r="73" spans="1:17" ht="19.5" customHeight="1" x14ac:dyDescent="0.15">
      <c r="A73" s="89"/>
      <c r="B73" s="90"/>
      <c r="C73" s="90"/>
      <c r="D73" s="90"/>
      <c r="E73" s="90"/>
      <c r="F73" s="90"/>
      <c r="G73" s="90"/>
      <c r="H73" s="90"/>
      <c r="I73" s="91"/>
      <c r="J73" s="90"/>
      <c r="K73" s="90"/>
      <c r="L73" s="90"/>
      <c r="M73" s="90"/>
      <c r="N73" s="90"/>
      <c r="O73" s="90"/>
      <c r="P73" s="92"/>
      <c r="Q73" s="45"/>
    </row>
    <row r="74" spans="1:17" ht="19.5" customHeight="1" x14ac:dyDescent="0.15">
      <c r="A74" s="85"/>
      <c r="B74" s="86"/>
      <c r="C74" s="86"/>
      <c r="D74" s="86"/>
      <c r="E74" s="86"/>
      <c r="F74" s="86"/>
      <c r="G74" s="86"/>
      <c r="H74" s="86"/>
      <c r="I74" s="87"/>
      <c r="J74" s="86"/>
      <c r="K74" s="86"/>
      <c r="L74" s="86"/>
      <c r="M74" s="86"/>
      <c r="N74" s="86"/>
      <c r="O74" s="86"/>
      <c r="P74" s="88"/>
      <c r="Q74" s="45"/>
    </row>
    <row r="75" spans="1:17" ht="19.5" customHeight="1" x14ac:dyDescent="0.15">
      <c r="A75" s="89"/>
      <c r="B75" s="90"/>
      <c r="C75" s="90"/>
      <c r="D75" s="90"/>
      <c r="E75" s="90"/>
      <c r="F75" s="90"/>
      <c r="G75" s="90"/>
      <c r="H75" s="90"/>
      <c r="I75" s="91"/>
      <c r="J75" s="90"/>
      <c r="K75" s="90"/>
      <c r="L75" s="90"/>
      <c r="M75" s="90"/>
      <c r="N75" s="90"/>
      <c r="O75" s="90"/>
      <c r="P75" s="92"/>
      <c r="Q75" s="45"/>
    </row>
    <row r="76" spans="1:17" ht="19.5" customHeight="1" x14ac:dyDescent="0.15">
      <c r="A76" s="85"/>
      <c r="B76" s="86"/>
      <c r="C76" s="86"/>
      <c r="D76" s="86"/>
      <c r="E76" s="86"/>
      <c r="F76" s="86"/>
      <c r="G76" s="86"/>
      <c r="H76" s="86"/>
      <c r="I76" s="87"/>
      <c r="J76" s="86"/>
      <c r="K76" s="86"/>
      <c r="L76" s="86"/>
      <c r="M76" s="86"/>
      <c r="N76" s="86"/>
      <c r="O76" s="86"/>
      <c r="P76" s="88"/>
      <c r="Q76" s="45"/>
    </row>
    <row r="77" spans="1:17" ht="19.5" customHeight="1" x14ac:dyDescent="0.15">
      <c r="A77" s="89"/>
      <c r="B77" s="90"/>
      <c r="C77" s="90"/>
      <c r="D77" s="90"/>
      <c r="E77" s="90"/>
      <c r="F77" s="90"/>
      <c r="G77" s="90"/>
      <c r="H77" s="90"/>
      <c r="I77" s="91"/>
      <c r="J77" s="90"/>
      <c r="K77" s="90"/>
      <c r="L77" s="90"/>
      <c r="M77" s="90"/>
      <c r="N77" s="90"/>
      <c r="O77" s="90"/>
      <c r="P77" s="92"/>
      <c r="Q77" s="45"/>
    </row>
    <row r="78" spans="1:17" ht="19.5" customHeight="1" x14ac:dyDescent="0.15">
      <c r="A78" s="85"/>
      <c r="B78" s="86"/>
      <c r="C78" s="86"/>
      <c r="D78" s="86"/>
      <c r="E78" s="86"/>
      <c r="F78" s="86"/>
      <c r="G78" s="86"/>
      <c r="H78" s="86"/>
      <c r="I78" s="87"/>
      <c r="J78" s="86"/>
      <c r="K78" s="86"/>
      <c r="L78" s="86"/>
      <c r="M78" s="86"/>
      <c r="N78" s="86"/>
      <c r="O78" s="86"/>
      <c r="P78" s="88"/>
      <c r="Q78" s="45"/>
    </row>
    <row r="79" spans="1:17" ht="19.5" customHeight="1" x14ac:dyDescent="0.15">
      <c r="A79" s="89"/>
      <c r="B79" s="90"/>
      <c r="C79" s="90"/>
      <c r="D79" s="90"/>
      <c r="E79" s="90"/>
      <c r="F79" s="90"/>
      <c r="G79" s="90"/>
      <c r="H79" s="90"/>
      <c r="I79" s="91"/>
      <c r="J79" s="90"/>
      <c r="K79" s="90"/>
      <c r="L79" s="90"/>
      <c r="M79" s="90"/>
      <c r="N79" s="90"/>
      <c r="O79" s="90"/>
      <c r="P79" s="92"/>
      <c r="Q79" s="45"/>
    </row>
    <row r="80" spans="1:17" ht="19.5" customHeight="1" x14ac:dyDescent="0.15">
      <c r="A80" s="85"/>
      <c r="B80" s="86"/>
      <c r="C80" s="86"/>
      <c r="D80" s="86"/>
      <c r="E80" s="86"/>
      <c r="F80" s="86"/>
      <c r="G80" s="86"/>
      <c r="H80" s="86"/>
      <c r="I80" s="87"/>
      <c r="J80" s="86"/>
      <c r="K80" s="86"/>
      <c r="L80" s="86"/>
      <c r="M80" s="86"/>
      <c r="N80" s="86"/>
      <c r="O80" s="86"/>
      <c r="P80" s="88"/>
      <c r="Q80" s="45"/>
    </row>
    <row r="81" spans="1:17" ht="19.5" customHeight="1" x14ac:dyDescent="0.15">
      <c r="A81" s="89"/>
      <c r="B81" s="90"/>
      <c r="C81" s="90"/>
      <c r="D81" s="90"/>
      <c r="E81" s="90"/>
      <c r="F81" s="90"/>
      <c r="G81" s="90"/>
      <c r="H81" s="90"/>
      <c r="I81" s="91"/>
      <c r="J81" s="90"/>
      <c r="K81" s="90"/>
      <c r="L81" s="90"/>
      <c r="M81" s="90"/>
      <c r="N81" s="90"/>
      <c r="O81" s="90"/>
      <c r="P81" s="92"/>
      <c r="Q81" s="45"/>
    </row>
    <row r="82" spans="1:17" ht="19.5" customHeight="1" x14ac:dyDescent="0.15">
      <c r="A82" s="85"/>
      <c r="B82" s="86"/>
      <c r="C82" s="86"/>
      <c r="D82" s="86"/>
      <c r="E82" s="86"/>
      <c r="F82" s="86"/>
      <c r="G82" s="86"/>
      <c r="H82" s="86"/>
      <c r="I82" s="87"/>
      <c r="J82" s="86"/>
      <c r="K82" s="86"/>
      <c r="L82" s="86"/>
      <c r="M82" s="86"/>
      <c r="N82" s="86"/>
      <c r="O82" s="86"/>
      <c r="P82" s="88"/>
      <c r="Q82" s="45"/>
    </row>
    <row r="83" spans="1:17" ht="19.5" customHeight="1" x14ac:dyDescent="0.15">
      <c r="A83" s="89"/>
      <c r="B83" s="90"/>
      <c r="C83" s="90"/>
      <c r="D83" s="90"/>
      <c r="E83" s="90"/>
      <c r="F83" s="90"/>
      <c r="G83" s="90"/>
      <c r="H83" s="90"/>
      <c r="I83" s="91"/>
      <c r="J83" s="90"/>
      <c r="K83" s="90"/>
      <c r="L83" s="90"/>
      <c r="M83" s="90"/>
      <c r="N83" s="90"/>
      <c r="O83" s="90"/>
      <c r="P83" s="92"/>
      <c r="Q83" s="45"/>
    </row>
    <row r="84" spans="1:17" ht="19.5" customHeight="1" x14ac:dyDescent="0.15">
      <c r="A84" s="85"/>
      <c r="B84" s="86"/>
      <c r="C84" s="86"/>
      <c r="D84" s="86"/>
      <c r="E84" s="86"/>
      <c r="F84" s="86"/>
      <c r="G84" s="86"/>
      <c r="H84" s="86"/>
      <c r="I84" s="87"/>
      <c r="J84" s="86"/>
      <c r="K84" s="86"/>
      <c r="L84" s="86"/>
      <c r="M84" s="86"/>
      <c r="N84" s="86"/>
      <c r="O84" s="86"/>
      <c r="P84" s="88"/>
      <c r="Q84" s="45"/>
    </row>
    <row r="85" spans="1:17" ht="19.5" customHeight="1" x14ac:dyDescent="0.15">
      <c r="A85" s="89"/>
      <c r="B85" s="90"/>
      <c r="C85" s="90"/>
      <c r="D85" s="90"/>
      <c r="E85" s="90"/>
      <c r="F85" s="90"/>
      <c r="G85" s="90"/>
      <c r="H85" s="90"/>
      <c r="I85" s="91"/>
      <c r="J85" s="90"/>
      <c r="K85" s="90"/>
      <c r="L85" s="90"/>
      <c r="M85" s="90"/>
      <c r="N85" s="90"/>
      <c r="O85" s="90"/>
      <c r="P85" s="92"/>
      <c r="Q85" s="45"/>
    </row>
    <row r="86" spans="1:17" ht="19.5" customHeight="1" x14ac:dyDescent="0.15">
      <c r="A86" s="85"/>
      <c r="B86" s="86"/>
      <c r="C86" s="86"/>
      <c r="D86" s="86"/>
      <c r="E86" s="86"/>
      <c r="F86" s="86"/>
      <c r="G86" s="86"/>
      <c r="H86" s="86"/>
      <c r="I86" s="87"/>
      <c r="J86" s="86"/>
      <c r="K86" s="86"/>
      <c r="L86" s="86"/>
      <c r="M86" s="86"/>
      <c r="N86" s="86"/>
      <c r="O86" s="86"/>
      <c r="P86" s="88"/>
      <c r="Q86" s="45"/>
    </row>
    <row r="87" spans="1:17" ht="19.5" customHeight="1" x14ac:dyDescent="0.15">
      <c r="A87" s="89"/>
      <c r="B87" s="90"/>
      <c r="C87" s="90"/>
      <c r="D87" s="90"/>
      <c r="E87" s="90"/>
      <c r="F87" s="90"/>
      <c r="G87" s="90"/>
      <c r="H87" s="90"/>
      <c r="I87" s="91"/>
      <c r="J87" s="90"/>
      <c r="K87" s="90"/>
      <c r="L87" s="90"/>
      <c r="M87" s="90"/>
      <c r="N87" s="90"/>
      <c r="O87" s="90"/>
      <c r="P87" s="92"/>
      <c r="Q87" s="45"/>
    </row>
    <row r="88" spans="1:17" ht="19.5" customHeight="1" x14ac:dyDescent="0.15">
      <c r="A88" s="85"/>
      <c r="B88" s="86"/>
      <c r="C88" s="86"/>
      <c r="D88" s="86"/>
      <c r="E88" s="86"/>
      <c r="F88" s="86"/>
      <c r="G88" s="86"/>
      <c r="H88" s="86"/>
      <c r="I88" s="87"/>
      <c r="J88" s="86"/>
      <c r="K88" s="86"/>
      <c r="L88" s="86"/>
      <c r="M88" s="86"/>
      <c r="N88" s="86"/>
      <c r="O88" s="86"/>
      <c r="P88" s="88"/>
      <c r="Q88" s="45"/>
    </row>
    <row r="89" spans="1:17" ht="19.5" customHeight="1" x14ac:dyDescent="0.15">
      <c r="A89" s="89"/>
      <c r="B89" s="90"/>
      <c r="C89" s="90"/>
      <c r="D89" s="90"/>
      <c r="E89" s="90"/>
      <c r="F89" s="90"/>
      <c r="G89" s="90"/>
      <c r="H89" s="90"/>
      <c r="I89" s="91"/>
      <c r="J89" s="90"/>
      <c r="K89" s="90"/>
      <c r="L89" s="90"/>
      <c r="M89" s="90"/>
      <c r="N89" s="90"/>
      <c r="O89" s="90"/>
      <c r="P89" s="92"/>
      <c r="Q89" s="45"/>
    </row>
    <row r="90" spans="1:17" ht="19.5" customHeight="1" x14ac:dyDescent="0.15">
      <c r="A90" s="85"/>
      <c r="B90" s="86"/>
      <c r="C90" s="86"/>
      <c r="D90" s="86"/>
      <c r="E90" s="86"/>
      <c r="F90" s="86"/>
      <c r="G90" s="86"/>
      <c r="H90" s="86"/>
      <c r="I90" s="87"/>
      <c r="J90" s="86"/>
      <c r="K90" s="86"/>
      <c r="L90" s="86"/>
      <c r="M90" s="86"/>
      <c r="N90" s="86"/>
      <c r="O90" s="86"/>
      <c r="P90" s="88"/>
      <c r="Q90" s="45"/>
    </row>
    <row r="91" spans="1:17" ht="19.5" customHeight="1" x14ac:dyDescent="0.15">
      <c r="A91" s="89"/>
      <c r="B91" s="90"/>
      <c r="C91" s="90"/>
      <c r="D91" s="90"/>
      <c r="E91" s="90"/>
      <c r="F91" s="90"/>
      <c r="G91" s="90"/>
      <c r="H91" s="90"/>
      <c r="I91" s="91"/>
      <c r="J91" s="90"/>
      <c r="K91" s="90"/>
      <c r="L91" s="90"/>
      <c r="M91" s="90"/>
      <c r="N91" s="90"/>
      <c r="O91" s="90"/>
      <c r="P91" s="92"/>
      <c r="Q91" s="45"/>
    </row>
    <row r="92" spans="1:17" ht="19.5" customHeight="1" x14ac:dyDescent="0.15">
      <c r="A92" s="85"/>
      <c r="B92" s="86"/>
      <c r="C92" s="86"/>
      <c r="D92" s="86"/>
      <c r="E92" s="86"/>
      <c r="F92" s="86"/>
      <c r="G92" s="86"/>
      <c r="H92" s="86"/>
      <c r="I92" s="87"/>
      <c r="J92" s="86"/>
      <c r="K92" s="86"/>
      <c r="L92" s="86"/>
      <c r="M92" s="86"/>
      <c r="N92" s="86"/>
      <c r="O92" s="86"/>
      <c r="P92" s="88"/>
      <c r="Q92" s="45"/>
    </row>
    <row r="93" spans="1:17" ht="19.5" customHeight="1" x14ac:dyDescent="0.15">
      <c r="A93" s="89"/>
      <c r="B93" s="90"/>
      <c r="C93" s="90"/>
      <c r="D93" s="90"/>
      <c r="E93" s="90"/>
      <c r="F93" s="90"/>
      <c r="G93" s="90"/>
      <c r="H93" s="90"/>
      <c r="I93" s="91"/>
      <c r="J93" s="90"/>
      <c r="K93" s="90"/>
      <c r="L93" s="90"/>
      <c r="M93" s="90"/>
      <c r="N93" s="90"/>
      <c r="O93" s="90"/>
      <c r="P93" s="92"/>
      <c r="Q93" s="45"/>
    </row>
    <row r="94" spans="1:17" ht="19.5" customHeight="1" x14ac:dyDescent="0.15">
      <c r="A94" s="85"/>
      <c r="B94" s="86"/>
      <c r="C94" s="86"/>
      <c r="D94" s="86"/>
      <c r="E94" s="86"/>
      <c r="F94" s="86"/>
      <c r="G94" s="86"/>
      <c r="H94" s="86"/>
      <c r="I94" s="87"/>
      <c r="J94" s="86"/>
      <c r="K94" s="86"/>
      <c r="L94" s="86"/>
      <c r="M94" s="86"/>
      <c r="N94" s="86"/>
      <c r="O94" s="86"/>
      <c r="P94" s="88"/>
      <c r="Q94" s="45"/>
    </row>
    <row r="95" spans="1:17" ht="19.5" customHeight="1" x14ac:dyDescent="0.15">
      <c r="A95" s="89"/>
      <c r="B95" s="90"/>
      <c r="C95" s="90"/>
      <c r="D95" s="90"/>
      <c r="E95" s="90"/>
      <c r="F95" s="90"/>
      <c r="G95" s="90"/>
      <c r="H95" s="90"/>
      <c r="I95" s="91"/>
      <c r="J95" s="90"/>
      <c r="K95" s="90"/>
      <c r="L95" s="90"/>
      <c r="M95" s="90"/>
      <c r="N95" s="90"/>
      <c r="O95" s="90"/>
      <c r="P95" s="92"/>
      <c r="Q95" s="45"/>
    </row>
    <row r="96" spans="1:17" ht="19.5" customHeight="1" x14ac:dyDescent="0.15">
      <c r="A96" s="85"/>
      <c r="B96" s="86"/>
      <c r="C96" s="86"/>
      <c r="D96" s="86"/>
      <c r="E96" s="86"/>
      <c r="F96" s="86"/>
      <c r="G96" s="86"/>
      <c r="H96" s="86"/>
      <c r="I96" s="87"/>
      <c r="J96" s="86"/>
      <c r="K96" s="86"/>
      <c r="L96" s="86"/>
      <c r="M96" s="86"/>
      <c r="N96" s="86"/>
      <c r="O96" s="86"/>
      <c r="P96" s="88"/>
      <c r="Q96" s="45"/>
    </row>
    <row r="97" spans="1:17" ht="19.5" customHeight="1" x14ac:dyDescent="0.15">
      <c r="A97" s="89"/>
      <c r="B97" s="90"/>
      <c r="C97" s="90"/>
      <c r="D97" s="90"/>
      <c r="E97" s="90"/>
      <c r="F97" s="90"/>
      <c r="G97" s="90"/>
      <c r="H97" s="90"/>
      <c r="I97" s="91"/>
      <c r="J97" s="90"/>
      <c r="K97" s="90"/>
      <c r="L97" s="90"/>
      <c r="M97" s="90"/>
      <c r="N97" s="90"/>
      <c r="O97" s="90"/>
      <c r="P97" s="92"/>
      <c r="Q97" s="45"/>
    </row>
    <row r="98" spans="1:17" ht="19.5" customHeight="1" x14ac:dyDescent="0.15">
      <c r="A98" s="85"/>
      <c r="B98" s="86"/>
      <c r="C98" s="86"/>
      <c r="D98" s="86"/>
      <c r="E98" s="86"/>
      <c r="F98" s="86"/>
      <c r="G98" s="86"/>
      <c r="H98" s="86"/>
      <c r="I98" s="87"/>
      <c r="J98" s="86"/>
      <c r="K98" s="86"/>
      <c r="L98" s="86"/>
      <c r="M98" s="86"/>
      <c r="N98" s="86"/>
      <c r="O98" s="86"/>
      <c r="P98" s="88"/>
      <c r="Q98" s="45"/>
    </row>
    <row r="99" spans="1:17" ht="19.5" customHeight="1" x14ac:dyDescent="0.15">
      <c r="A99" s="89"/>
      <c r="B99" s="90"/>
      <c r="C99" s="90"/>
      <c r="D99" s="90"/>
      <c r="E99" s="90"/>
      <c r="F99" s="90"/>
      <c r="G99" s="90"/>
      <c r="H99" s="90"/>
      <c r="I99" s="91"/>
      <c r="J99" s="90"/>
      <c r="K99" s="90"/>
      <c r="L99" s="90"/>
      <c r="M99" s="90"/>
      <c r="N99" s="90"/>
      <c r="O99" s="90"/>
      <c r="P99" s="92"/>
      <c r="Q99" s="45"/>
    </row>
    <row r="100" spans="1:17" ht="19.5" customHeight="1" x14ac:dyDescent="0.15">
      <c r="A100" s="85"/>
      <c r="B100" s="86"/>
      <c r="C100" s="86"/>
      <c r="D100" s="86"/>
      <c r="E100" s="86"/>
      <c r="F100" s="86"/>
      <c r="G100" s="86"/>
      <c r="H100" s="86"/>
      <c r="I100" s="87"/>
      <c r="J100" s="86"/>
      <c r="K100" s="86"/>
      <c r="L100" s="86"/>
      <c r="M100" s="86"/>
      <c r="N100" s="86"/>
      <c r="O100" s="86"/>
      <c r="P100" s="88"/>
      <c r="Q100" s="45"/>
    </row>
    <row r="101" spans="1:17" ht="19.5" customHeight="1" x14ac:dyDescent="0.15">
      <c r="A101" s="89"/>
      <c r="B101" s="90"/>
      <c r="C101" s="90"/>
      <c r="D101" s="90"/>
      <c r="E101" s="90"/>
      <c r="F101" s="90"/>
      <c r="G101" s="90"/>
      <c r="H101" s="90"/>
      <c r="I101" s="91"/>
      <c r="J101" s="90"/>
      <c r="K101" s="90"/>
      <c r="L101" s="90"/>
      <c r="M101" s="90"/>
      <c r="N101" s="90"/>
      <c r="O101" s="90"/>
      <c r="P101" s="92"/>
      <c r="Q101" s="45"/>
    </row>
    <row r="102" spans="1:17" ht="19.5" customHeight="1" x14ac:dyDescent="0.15">
      <c r="A102" s="85"/>
      <c r="B102" s="86"/>
      <c r="C102" s="86"/>
      <c r="D102" s="86"/>
      <c r="E102" s="86"/>
      <c r="F102" s="86"/>
      <c r="G102" s="86"/>
      <c r="H102" s="86"/>
      <c r="I102" s="87"/>
      <c r="J102" s="86"/>
      <c r="K102" s="86"/>
      <c r="L102" s="86"/>
      <c r="M102" s="86"/>
      <c r="N102" s="86"/>
      <c r="O102" s="86"/>
      <c r="P102" s="88"/>
      <c r="Q102" s="45"/>
    </row>
    <row r="103" spans="1:17" ht="19.5" customHeight="1" x14ac:dyDescent="0.15">
      <c r="A103" s="89"/>
      <c r="B103" s="90"/>
      <c r="C103" s="90"/>
      <c r="D103" s="90"/>
      <c r="E103" s="90"/>
      <c r="F103" s="90"/>
      <c r="G103" s="90"/>
      <c r="H103" s="90"/>
      <c r="I103" s="91"/>
      <c r="J103" s="90"/>
      <c r="K103" s="90"/>
      <c r="L103" s="90"/>
      <c r="M103" s="90"/>
      <c r="N103" s="90"/>
      <c r="O103" s="90"/>
      <c r="P103" s="92"/>
      <c r="Q103" s="45"/>
    </row>
    <row r="104" spans="1:17" ht="19.5" customHeight="1" x14ac:dyDescent="0.15">
      <c r="A104" s="85"/>
      <c r="B104" s="86"/>
      <c r="C104" s="86"/>
      <c r="D104" s="86"/>
      <c r="E104" s="86"/>
      <c r="F104" s="86"/>
      <c r="G104" s="86"/>
      <c r="H104" s="86"/>
      <c r="I104" s="87"/>
      <c r="J104" s="86"/>
      <c r="K104" s="86"/>
      <c r="L104" s="86"/>
      <c r="M104" s="86"/>
      <c r="N104" s="86"/>
      <c r="O104" s="86"/>
      <c r="P104" s="88"/>
      <c r="Q104" s="45"/>
    </row>
    <row r="105" spans="1:17" ht="19.5" customHeight="1" x14ac:dyDescent="0.15">
      <c r="A105" s="89"/>
      <c r="B105" s="90"/>
      <c r="C105" s="90"/>
      <c r="D105" s="90"/>
      <c r="E105" s="90"/>
      <c r="F105" s="90"/>
      <c r="G105" s="90"/>
      <c r="H105" s="90"/>
      <c r="I105" s="91"/>
      <c r="J105" s="90"/>
      <c r="K105" s="90"/>
      <c r="L105" s="90"/>
      <c r="M105" s="90"/>
      <c r="N105" s="90"/>
      <c r="O105" s="90"/>
      <c r="P105" s="92"/>
      <c r="Q105" s="45"/>
    </row>
    <row r="106" spans="1:17" ht="19.5" customHeight="1" x14ac:dyDescent="0.15">
      <c r="A106" s="85"/>
      <c r="B106" s="86"/>
      <c r="C106" s="86"/>
      <c r="D106" s="86"/>
      <c r="E106" s="86"/>
      <c r="F106" s="86"/>
      <c r="G106" s="86"/>
      <c r="H106" s="86"/>
      <c r="I106" s="87"/>
      <c r="J106" s="86"/>
      <c r="K106" s="86"/>
      <c r="L106" s="86"/>
      <c r="M106" s="86"/>
      <c r="N106" s="86"/>
      <c r="O106" s="86"/>
      <c r="P106" s="88"/>
      <c r="Q106" s="45"/>
    </row>
    <row r="107" spans="1:17" ht="19.5" customHeight="1" x14ac:dyDescent="0.15">
      <c r="A107" s="89"/>
      <c r="B107" s="90"/>
      <c r="C107" s="90"/>
      <c r="D107" s="90"/>
      <c r="E107" s="90"/>
      <c r="F107" s="90"/>
      <c r="G107" s="90"/>
      <c r="H107" s="90"/>
      <c r="I107" s="91"/>
      <c r="J107" s="90"/>
      <c r="K107" s="90"/>
      <c r="L107" s="90"/>
      <c r="M107" s="90"/>
      <c r="N107" s="90"/>
      <c r="O107" s="90"/>
      <c r="P107" s="92"/>
      <c r="Q107" s="45"/>
    </row>
    <row r="108" spans="1:17" ht="19.5" customHeight="1" x14ac:dyDescent="0.15">
      <c r="A108" s="85"/>
      <c r="B108" s="86"/>
      <c r="C108" s="86"/>
      <c r="D108" s="86"/>
      <c r="E108" s="86"/>
      <c r="F108" s="86"/>
      <c r="G108" s="86"/>
      <c r="H108" s="86"/>
      <c r="I108" s="87"/>
      <c r="J108" s="86"/>
      <c r="K108" s="86"/>
      <c r="L108" s="86"/>
      <c r="M108" s="86"/>
      <c r="N108" s="86"/>
      <c r="O108" s="86"/>
      <c r="P108" s="88"/>
      <c r="Q108" s="45"/>
    </row>
    <row r="109" spans="1:17" ht="19.5" customHeight="1" x14ac:dyDescent="0.15">
      <c r="A109" s="89"/>
      <c r="B109" s="90"/>
      <c r="C109" s="90"/>
      <c r="D109" s="90"/>
      <c r="E109" s="90"/>
      <c r="F109" s="90"/>
      <c r="G109" s="90"/>
      <c r="H109" s="90"/>
      <c r="I109" s="91"/>
      <c r="J109" s="90"/>
      <c r="K109" s="90"/>
      <c r="L109" s="90"/>
      <c r="M109" s="90"/>
      <c r="N109" s="90"/>
      <c r="O109" s="90"/>
      <c r="P109" s="92"/>
      <c r="Q109" s="45"/>
    </row>
    <row r="110" spans="1:17" ht="19.5" customHeight="1" x14ac:dyDescent="0.15">
      <c r="A110" s="85"/>
      <c r="B110" s="86"/>
      <c r="C110" s="86"/>
      <c r="D110" s="86"/>
      <c r="E110" s="86"/>
      <c r="F110" s="86"/>
      <c r="G110" s="86"/>
      <c r="H110" s="86"/>
      <c r="I110" s="87"/>
      <c r="J110" s="86"/>
      <c r="K110" s="86"/>
      <c r="L110" s="86"/>
      <c r="M110" s="86"/>
      <c r="N110" s="86"/>
      <c r="O110" s="86"/>
      <c r="P110" s="88"/>
      <c r="Q110" s="45"/>
    </row>
    <row r="111" spans="1:17" ht="19.5" customHeight="1" x14ac:dyDescent="0.15">
      <c r="A111" s="89"/>
      <c r="B111" s="90"/>
      <c r="C111" s="90"/>
      <c r="D111" s="90"/>
      <c r="E111" s="90"/>
      <c r="F111" s="90"/>
      <c r="G111" s="90"/>
      <c r="H111" s="90"/>
      <c r="I111" s="91"/>
      <c r="J111" s="90"/>
      <c r="K111" s="90"/>
      <c r="L111" s="90"/>
      <c r="M111" s="90"/>
      <c r="N111" s="90"/>
      <c r="O111" s="90"/>
      <c r="P111" s="92"/>
      <c r="Q111" s="45"/>
    </row>
    <row r="112" spans="1:17" ht="19.5" customHeight="1" x14ac:dyDescent="0.15">
      <c r="A112" s="85"/>
      <c r="B112" s="86"/>
      <c r="C112" s="86"/>
      <c r="D112" s="86"/>
      <c r="E112" s="86"/>
      <c r="F112" s="86"/>
      <c r="G112" s="86"/>
      <c r="H112" s="86"/>
      <c r="I112" s="87"/>
      <c r="J112" s="86"/>
      <c r="K112" s="86"/>
      <c r="L112" s="86"/>
      <c r="M112" s="86"/>
      <c r="N112" s="86"/>
      <c r="O112" s="86"/>
      <c r="P112" s="88"/>
      <c r="Q112" s="45"/>
    </row>
    <row r="113" spans="1:17" ht="19.5" customHeight="1" x14ac:dyDescent="0.15">
      <c r="A113" s="89"/>
      <c r="B113" s="90"/>
      <c r="C113" s="90"/>
      <c r="D113" s="90"/>
      <c r="E113" s="90"/>
      <c r="F113" s="90"/>
      <c r="G113" s="90"/>
      <c r="H113" s="90"/>
      <c r="I113" s="91"/>
      <c r="J113" s="90"/>
      <c r="K113" s="90"/>
      <c r="L113" s="90"/>
      <c r="M113" s="90"/>
      <c r="N113" s="90"/>
      <c r="O113" s="90"/>
      <c r="P113" s="92"/>
      <c r="Q113" s="45"/>
    </row>
    <row r="114" spans="1:17" ht="19.5" customHeight="1" x14ac:dyDescent="0.15">
      <c r="A114" s="93"/>
      <c r="B114" s="94"/>
      <c r="C114" s="94"/>
      <c r="D114" s="94"/>
      <c r="E114" s="94"/>
      <c r="F114" s="94"/>
      <c r="G114" s="94"/>
      <c r="H114" s="94"/>
      <c r="I114" s="95"/>
      <c r="J114" s="94"/>
      <c r="K114" s="94"/>
      <c r="L114" s="94"/>
      <c r="M114" s="94"/>
      <c r="N114" s="94"/>
      <c r="O114" s="94"/>
      <c r="P114" s="39"/>
      <c r="Q114" s="45"/>
    </row>
  </sheetData>
  <autoFilter ref="A2:A114" xr:uid="{48E53900-2C8E-4076-AA87-9A52936E185E}"/>
  <mergeCells count="4">
    <mergeCell ref="Q8:Q10"/>
    <mergeCell ref="A1:H1"/>
    <mergeCell ref="I1:Q1"/>
    <mergeCell ref="Q11:Q12"/>
  </mergeCells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8CFF7-3FFC-4571-9CE9-B40DA53B5F5D}">
  <dimension ref="A1:A7"/>
  <sheetViews>
    <sheetView workbookViewId="0">
      <selection activeCell="A8" sqref="A8"/>
    </sheetView>
  </sheetViews>
  <sheetFormatPr defaultRowHeight="13.5" x14ac:dyDescent="0.15"/>
  <cols>
    <col min="1" max="1" width="16.125" bestFit="1" customWidth="1"/>
  </cols>
  <sheetData>
    <row r="1" spans="1:1" x14ac:dyDescent="0.15">
      <c r="A1" t="s">
        <v>28</v>
      </c>
    </row>
    <row r="2" spans="1:1" x14ac:dyDescent="0.15">
      <c r="A2" t="s">
        <v>345</v>
      </c>
    </row>
    <row r="3" spans="1:1" x14ac:dyDescent="0.15">
      <c r="A3" t="s">
        <v>347</v>
      </c>
    </row>
    <row r="4" spans="1:1" x14ac:dyDescent="0.15">
      <c r="A4" t="s">
        <v>348</v>
      </c>
    </row>
    <row r="5" spans="1:1" x14ac:dyDescent="0.15">
      <c r="A5" t="s">
        <v>350</v>
      </c>
    </row>
    <row r="6" spans="1:1" x14ac:dyDescent="0.15">
      <c r="A6" t="s">
        <v>352</v>
      </c>
    </row>
    <row r="7" spans="1:1" x14ac:dyDescent="0.15">
      <c r="A7" t="s">
        <v>354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Query</vt:lpstr>
      <vt:lpstr>CTNs</vt:lpstr>
      <vt:lpstr>Jobs</vt:lpstr>
      <vt:lpstr>CTN_Record</vt:lpstr>
      <vt:lpstr>List</vt:lpstr>
      <vt:lpstr>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张冬生</dc:creator>
  <cp:lastModifiedBy>咚咚呛</cp:lastModifiedBy>
  <dcterms:created xsi:type="dcterms:W3CDTF">2018-12-04T01:48:44Z</dcterms:created>
  <dcterms:modified xsi:type="dcterms:W3CDTF">2018-12-07T03:57:07Z</dcterms:modified>
</cp:coreProperties>
</file>