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bookViews>
    <workbookView xWindow="0" yWindow="0" windowWidth="28800" windowHeight="12540" firstSheet="8" activeTab="9"/>
  </bookViews>
  <sheets>
    <sheet name="MCID" sheetId="5" state="hidden" r:id="rId1"/>
    <sheet name="Compal Data" sheetId="15" state="hidden" r:id="rId2"/>
    <sheet name="Wistron Data" sheetId="14" state="hidden" r:id="rId3"/>
    <sheet name="CHECKING" sheetId="16" state="hidden" r:id="rId4"/>
    <sheet name="WIS-U-T" sheetId="18" state="hidden" r:id="rId5"/>
    <sheet name="COM-U-T" sheetId="19" state="hidden" r:id="rId6"/>
    <sheet name="EPD" sheetId="21" state="hidden" r:id="rId7"/>
    <sheet name="航空公司" sheetId="20" state="hidden" r:id="rId8"/>
    <sheet name="备案商品编码" sheetId="28" r:id="rId9"/>
    <sheet name="运抵国" sheetId="22" r:id="rId10"/>
    <sheet name="数字英文" sheetId="23" r:id="rId11"/>
    <sheet name="包装类型" sheetId="24" r:id="rId12"/>
    <sheet name="口岸延迟" sheetId="25" r:id="rId13"/>
    <sheet name="月份英文" sheetId="26" r:id="rId14"/>
    <sheet name="申报口岸" sheetId="27" r:id="rId15"/>
    <sheet name="指运港" sheetId="29" r:id="rId16"/>
    <sheet name="包装材质" sheetId="30" r:id="rId17"/>
  </sheets>
  <calcPr calcId="125725"/>
</workbook>
</file>

<file path=xl/calcChain.xml><?xml version="1.0" encoding="utf-8"?>
<calcChain xmlns="http://schemas.openxmlformats.org/spreadsheetml/2006/main">
  <c r="Z313" i="21"/>
  <c r="Z312"/>
  <c r="Z311"/>
  <c r="Z310"/>
  <c r="Z309"/>
  <c r="Z308"/>
  <c r="Z307"/>
  <c r="Z306"/>
  <c r="Z305"/>
  <c r="Z304"/>
  <c r="Z303"/>
  <c r="Z302"/>
  <c r="Z301"/>
  <c r="Z300"/>
  <c r="Z299"/>
  <c r="Z298"/>
  <c r="Z297"/>
  <c r="Z296"/>
  <c r="Z295"/>
  <c r="Z294"/>
  <c r="Z293"/>
  <c r="Z292"/>
  <c r="Z291"/>
  <c r="Z290"/>
  <c r="Z289"/>
  <c r="Z288"/>
  <c r="Z287"/>
  <c r="Z286"/>
  <c r="Z285"/>
  <c r="Z284"/>
  <c r="Z283"/>
  <c r="Z282"/>
  <c r="Z281"/>
  <c r="Z280"/>
  <c r="Z279"/>
  <c r="Z278"/>
  <c r="Z277"/>
  <c r="Z276"/>
  <c r="Z275"/>
  <c r="Z274"/>
  <c r="Z273"/>
  <c r="Z272"/>
  <c r="Z271"/>
  <c r="Z270"/>
  <c r="Z269"/>
  <c r="Z268"/>
  <c r="Z267"/>
  <c r="Z266"/>
  <c r="Z265"/>
  <c r="Z264"/>
  <c r="Z263"/>
  <c r="Z262"/>
  <c r="Z261"/>
  <c r="Z260"/>
  <c r="Z259"/>
  <c r="Z258"/>
  <c r="Z257"/>
  <c r="Z256"/>
  <c r="Z255"/>
  <c r="Z254"/>
  <c r="Z253"/>
  <c r="Z252"/>
  <c r="Z251"/>
  <c r="Z250"/>
  <c r="Z249"/>
  <c r="Z248"/>
  <c r="Z247"/>
  <c r="Z246"/>
  <c r="Z245"/>
  <c r="Z244"/>
  <c r="Z243"/>
  <c r="Z242"/>
  <c r="Z241"/>
  <c r="Z240"/>
  <c r="Z239"/>
  <c r="Z238"/>
  <c r="Z237"/>
  <c r="Z236"/>
  <c r="Z235"/>
  <c r="Z234"/>
  <c r="Z233"/>
  <c r="Z232"/>
  <c r="Z231"/>
  <c r="Z230"/>
  <c r="Z229"/>
  <c r="Z228"/>
  <c r="Z227"/>
  <c r="Z226"/>
  <c r="Z225"/>
  <c r="Z224"/>
  <c r="Z223"/>
  <c r="Z222"/>
  <c r="Z221"/>
  <c r="Z220"/>
  <c r="Z219"/>
  <c r="Z218"/>
  <c r="Z217"/>
  <c r="Z216"/>
  <c r="Z215"/>
  <c r="Z214"/>
  <c r="Z213"/>
  <c r="Z212"/>
  <c r="Z211"/>
  <c r="Z210"/>
  <c r="Z209"/>
  <c r="Z208"/>
  <c r="Z207"/>
  <c r="Z206"/>
  <c r="Z205"/>
  <c r="Z204"/>
  <c r="Z203"/>
  <c r="Z202"/>
  <c r="Z201"/>
  <c r="Z200"/>
  <c r="Z199"/>
  <c r="Z198"/>
  <c r="Z197"/>
  <c r="Z196"/>
  <c r="Z195"/>
  <c r="Z194"/>
  <c r="Z193"/>
  <c r="Z192"/>
  <c r="Z191"/>
  <c r="Z190"/>
  <c r="Z189"/>
  <c r="Z188"/>
  <c r="Z187"/>
  <c r="Z186"/>
  <c r="Z185"/>
  <c r="Z184"/>
  <c r="Z183"/>
  <c r="Z182"/>
  <c r="Z181"/>
  <c r="Z180"/>
  <c r="Z179"/>
  <c r="Z178"/>
  <c r="Z177"/>
  <c r="Z176"/>
  <c r="Z175"/>
  <c r="Z174"/>
  <c r="Z173"/>
  <c r="Z172"/>
  <c r="Z171"/>
  <c r="Z170"/>
  <c r="Z169"/>
  <c r="Z168"/>
  <c r="Z167"/>
  <c r="Z166"/>
  <c r="Z165"/>
  <c r="Z164"/>
  <c r="Z163"/>
  <c r="Z162"/>
  <c r="Z161"/>
  <c r="Z160"/>
  <c r="Z159"/>
  <c r="Z158"/>
  <c r="Z157"/>
  <c r="Z156"/>
  <c r="Z155"/>
  <c r="Z154"/>
  <c r="Z153"/>
  <c r="Z152"/>
  <c r="Z151"/>
  <c r="Z150"/>
  <c r="Z149"/>
  <c r="Z148"/>
  <c r="Z147"/>
  <c r="Z146"/>
  <c r="Z145"/>
  <c r="Z144"/>
  <c r="Z143"/>
  <c r="Z142"/>
  <c r="Z141"/>
  <c r="Z140"/>
  <c r="Z139"/>
  <c r="Z138"/>
  <c r="Z137"/>
  <c r="Z136"/>
  <c r="Z135"/>
  <c r="Z134"/>
  <c r="Z133"/>
  <c r="Z132"/>
  <c r="Z131"/>
  <c r="Z130"/>
  <c r="Z129"/>
  <c r="Z128"/>
  <c r="Z127"/>
  <c r="Z126"/>
  <c r="Z125"/>
  <c r="Z124"/>
  <c r="Z123"/>
  <c r="Z122"/>
  <c r="Z121"/>
  <c r="Z120"/>
  <c r="Z119"/>
  <c r="Z118"/>
  <c r="Z117"/>
  <c r="Z116"/>
  <c r="Z115"/>
  <c r="Z114"/>
  <c r="Z113"/>
  <c r="Z112"/>
  <c r="Z111"/>
  <c r="Z110"/>
  <c r="Z109"/>
  <c r="Z108"/>
  <c r="Z107"/>
  <c r="Z106"/>
  <c r="Z105"/>
  <c r="Z104"/>
  <c r="Z103"/>
  <c r="Z102"/>
  <c r="Z101"/>
  <c r="Z100"/>
  <c r="Z99"/>
  <c r="Z98"/>
  <c r="Z97"/>
  <c r="Z96"/>
  <c r="Z95"/>
  <c r="Z94"/>
  <c r="Z93"/>
  <c r="Z92"/>
  <c r="Z91"/>
  <c r="Z90"/>
  <c r="Z89"/>
  <c r="Z88"/>
  <c r="Z87"/>
  <c r="Z86"/>
  <c r="Z85"/>
  <c r="Z84"/>
  <c r="Z83"/>
  <c r="Z82"/>
  <c r="Z81"/>
  <c r="Z80"/>
  <c r="Z79"/>
  <c r="Z78"/>
  <c r="Z77"/>
  <c r="Z76"/>
  <c r="Z75"/>
  <c r="Z74"/>
  <c r="Z73"/>
  <c r="Z72"/>
  <c r="Z71"/>
  <c r="Z70"/>
  <c r="Z69"/>
  <c r="Z68"/>
  <c r="Z67"/>
  <c r="Z66"/>
  <c r="Z65"/>
  <c r="Z64"/>
  <c r="Z63"/>
  <c r="Z62"/>
  <c r="Z61"/>
  <c r="Z60"/>
  <c r="Z59"/>
  <c r="Z58"/>
  <c r="Z57"/>
  <c r="Z56"/>
  <c r="Z55"/>
  <c r="Z54"/>
  <c r="Z53"/>
  <c r="Z52"/>
  <c r="Z51"/>
  <c r="Z50"/>
  <c r="Z49"/>
  <c r="Z48"/>
  <c r="Z47"/>
  <c r="Z46"/>
  <c r="Z45"/>
  <c r="Z44"/>
  <c r="Z43"/>
  <c r="Z42"/>
  <c r="Z41"/>
  <c r="Z40"/>
  <c r="Z39"/>
  <c r="Z38"/>
  <c r="Z37"/>
  <c r="Z36"/>
  <c r="Z35"/>
  <c r="Z34"/>
  <c r="Z33"/>
  <c r="Z32"/>
  <c r="Z31"/>
  <c r="Z30"/>
  <c r="Z29"/>
  <c r="Z28"/>
  <c r="Z27"/>
  <c r="Z26"/>
  <c r="Z25"/>
  <c r="Z24"/>
  <c r="Z23"/>
  <c r="Z22"/>
  <c r="Z21"/>
  <c r="Z20"/>
  <c r="Z19"/>
  <c r="Z18"/>
  <c r="Z17"/>
  <c r="Z16"/>
  <c r="AE15"/>
  <c r="Z15"/>
  <c r="Z14"/>
  <c r="Z13"/>
  <c r="Z12"/>
  <c r="Z11"/>
  <c r="Z10"/>
  <c r="Z9"/>
  <c r="Z8"/>
  <c r="Z7"/>
  <c r="Z6"/>
  <c r="Z5"/>
  <c r="Z4"/>
  <c r="Z3"/>
  <c r="Z2"/>
  <c r="BR3" i="19"/>
  <c r="BQ3"/>
  <c r="BP3"/>
  <c r="BN3"/>
  <c r="BH3"/>
  <c r="BG3"/>
  <c r="BF3"/>
  <c r="BC3"/>
  <c r="AS3"/>
  <c r="AK3"/>
  <c r="AJ3"/>
  <c r="AI3"/>
  <c r="AH3"/>
  <c r="AD3"/>
  <c r="AC3"/>
  <c r="AB3"/>
  <c r="AA3"/>
  <c r="Z3"/>
  <c r="Y3"/>
  <c r="V3"/>
  <c r="T3"/>
  <c r="S3"/>
  <c r="R3"/>
  <c r="O3"/>
  <c r="E3"/>
  <c r="D3"/>
  <c r="C3"/>
  <c r="B3"/>
  <c r="BR3" i="18"/>
  <c r="BQ3"/>
  <c r="BP3"/>
  <c r="BN3"/>
  <c r="BH3"/>
  <c r="BG3"/>
  <c r="BF3"/>
  <c r="BC3"/>
  <c r="AS3"/>
  <c r="AK3"/>
  <c r="AJ3"/>
  <c r="AI3"/>
  <c r="AH3"/>
  <c r="AD3"/>
  <c r="AC3"/>
  <c r="AB3"/>
  <c r="AA3"/>
  <c r="Z3"/>
  <c r="Y3"/>
  <c r="V3"/>
  <c r="T3"/>
  <c r="S3"/>
  <c r="R3"/>
  <c r="O3"/>
  <c r="E3"/>
  <c r="D3"/>
  <c r="C3"/>
  <c r="B3"/>
  <c r="R27" i="16"/>
  <c r="R26"/>
  <c r="R25"/>
  <c r="R24"/>
  <c r="R23"/>
  <c r="R22"/>
  <c r="R21"/>
  <c r="R20"/>
  <c r="R19"/>
  <c r="R18"/>
  <c r="R17"/>
  <c r="R16"/>
  <c r="R15"/>
  <c r="R14"/>
  <c r="R13"/>
  <c r="R12"/>
  <c r="R11"/>
  <c r="R10"/>
  <c r="R9"/>
  <c r="R8"/>
  <c r="R7"/>
  <c r="R6"/>
  <c r="R5"/>
  <c r="R4"/>
  <c r="R3"/>
  <c r="R2"/>
  <c r="K159" i="14"/>
  <c r="J159"/>
  <c r="I159"/>
  <c r="K158"/>
  <c r="J158"/>
  <c r="I158"/>
  <c r="K157"/>
  <c r="J157"/>
  <c r="I157"/>
  <c r="K156"/>
  <c r="J156"/>
  <c r="I156"/>
  <c r="K155"/>
  <c r="J155"/>
  <c r="I155"/>
  <c r="K154"/>
  <c r="J154"/>
  <c r="I154"/>
  <c r="K153"/>
  <c r="J153"/>
  <c r="I153"/>
  <c r="K152"/>
  <c r="J152"/>
  <c r="I152"/>
  <c r="K151"/>
  <c r="J151"/>
  <c r="I151"/>
  <c r="K150"/>
  <c r="J150"/>
  <c r="I150"/>
  <c r="K149"/>
  <c r="J149"/>
  <c r="I149"/>
  <c r="K148"/>
  <c r="J148"/>
  <c r="I148"/>
  <c r="K147"/>
  <c r="J147"/>
  <c r="I147"/>
  <c r="K146"/>
  <c r="J146"/>
  <c r="I146"/>
  <c r="K145"/>
  <c r="J145"/>
  <c r="I145"/>
  <c r="K144"/>
  <c r="J144"/>
  <c r="I144"/>
  <c r="K143"/>
  <c r="J143"/>
  <c r="I143"/>
  <c r="K142"/>
  <c r="J142"/>
  <c r="I142"/>
  <c r="K141"/>
  <c r="J141"/>
  <c r="I141"/>
  <c r="K140"/>
  <c r="J140"/>
  <c r="I140"/>
  <c r="K139"/>
  <c r="J139"/>
  <c r="I139"/>
  <c r="K138"/>
  <c r="J138"/>
  <c r="I138"/>
  <c r="K137"/>
  <c r="J137"/>
  <c r="I137"/>
  <c r="K136"/>
  <c r="J136"/>
  <c r="I136"/>
  <c r="K135"/>
  <c r="J135"/>
  <c r="I135"/>
  <c r="K134"/>
  <c r="J134"/>
  <c r="I134"/>
  <c r="K133"/>
  <c r="J133"/>
  <c r="I133"/>
  <c r="K132"/>
  <c r="J132"/>
  <c r="I132"/>
  <c r="K131"/>
  <c r="J131"/>
  <c r="I131"/>
  <c r="K130"/>
  <c r="J130"/>
  <c r="I130"/>
  <c r="K129"/>
  <c r="J129"/>
  <c r="I129"/>
  <c r="K128"/>
  <c r="J128"/>
  <c r="I128"/>
  <c r="K127"/>
  <c r="J127"/>
  <c r="I127"/>
  <c r="K126"/>
  <c r="J126"/>
  <c r="I126"/>
  <c r="K125"/>
  <c r="J125"/>
  <c r="I125"/>
  <c r="K124"/>
  <c r="J124"/>
  <c r="I124"/>
  <c r="K123"/>
  <c r="J123"/>
  <c r="I123"/>
  <c r="K122"/>
  <c r="J122"/>
  <c r="I122"/>
  <c r="K121"/>
  <c r="J121"/>
  <c r="I121"/>
  <c r="K120"/>
  <c r="J120"/>
  <c r="I120"/>
  <c r="K119"/>
  <c r="J119"/>
  <c r="I119"/>
  <c r="K118"/>
  <c r="J118"/>
  <c r="I118"/>
  <c r="K117"/>
  <c r="J117"/>
  <c r="I117"/>
  <c r="K116"/>
  <c r="J116"/>
  <c r="I116"/>
  <c r="K115"/>
  <c r="J115"/>
  <c r="I115"/>
  <c r="K114"/>
  <c r="J114"/>
  <c r="I114"/>
  <c r="K113"/>
  <c r="J113"/>
  <c r="I113"/>
  <c r="K112"/>
  <c r="J112"/>
  <c r="I112"/>
  <c r="K111"/>
  <c r="J111"/>
  <c r="I111"/>
  <c r="K110"/>
  <c r="J110"/>
  <c r="I110"/>
  <c r="K109"/>
  <c r="J109"/>
  <c r="I109"/>
  <c r="K108"/>
  <c r="J108"/>
  <c r="I108"/>
  <c r="K107"/>
  <c r="J107"/>
  <c r="I107"/>
  <c r="K106"/>
  <c r="J106"/>
  <c r="I106"/>
  <c r="K105"/>
  <c r="J105"/>
  <c r="I105"/>
  <c r="K104"/>
  <c r="J104"/>
  <c r="I104"/>
  <c r="K103"/>
  <c r="J103"/>
  <c r="I103"/>
  <c r="K102"/>
  <c r="J102"/>
  <c r="I102"/>
  <c r="K101"/>
  <c r="J101"/>
  <c r="I101"/>
  <c r="K100"/>
  <c r="J100"/>
  <c r="I100"/>
  <c r="K99"/>
  <c r="J99"/>
  <c r="I99"/>
  <c r="K98"/>
  <c r="J98"/>
  <c r="I98"/>
  <c r="K97"/>
  <c r="J97"/>
  <c r="I97"/>
  <c r="K96"/>
  <c r="J96"/>
  <c r="I96"/>
  <c r="K95"/>
  <c r="J95"/>
  <c r="I95"/>
  <c r="K94"/>
  <c r="J94"/>
  <c r="I94"/>
  <c r="K93"/>
  <c r="J93"/>
  <c r="I93"/>
  <c r="K92"/>
  <c r="J92"/>
  <c r="I92"/>
  <c r="K91"/>
  <c r="J91"/>
  <c r="I91"/>
  <c r="K90"/>
  <c r="J90"/>
  <c r="I90"/>
  <c r="K89"/>
  <c r="J89"/>
  <c r="I89"/>
  <c r="K88"/>
  <c r="J88"/>
  <c r="I88"/>
  <c r="K87"/>
  <c r="J87"/>
  <c r="I87"/>
  <c r="K86"/>
  <c r="J86"/>
  <c r="I86"/>
  <c r="K85"/>
  <c r="J85"/>
  <c r="I85"/>
  <c r="K84"/>
  <c r="J84"/>
  <c r="I84"/>
  <c r="K83"/>
  <c r="J83"/>
  <c r="I83"/>
  <c r="K82"/>
  <c r="J82"/>
  <c r="I82"/>
  <c r="K81"/>
  <c r="J81"/>
  <c r="I81"/>
  <c r="K80"/>
  <c r="J80"/>
  <c r="I80"/>
  <c r="K79"/>
  <c r="J79"/>
  <c r="I79"/>
  <c r="K78"/>
  <c r="J78"/>
  <c r="I78"/>
  <c r="K77"/>
  <c r="J77"/>
  <c r="I77"/>
  <c r="K76"/>
  <c r="J76"/>
  <c r="I76"/>
  <c r="K75"/>
  <c r="J75"/>
  <c r="I75"/>
  <c r="K74"/>
  <c r="J74"/>
  <c r="I74"/>
  <c r="K73"/>
  <c r="J73"/>
  <c r="I73"/>
  <c r="K72"/>
  <c r="J72"/>
  <c r="I72"/>
  <c r="K71"/>
  <c r="J71"/>
  <c r="I71"/>
  <c r="K70"/>
  <c r="J70"/>
  <c r="I70"/>
  <c r="K69"/>
  <c r="J69"/>
  <c r="I69"/>
  <c r="K68"/>
  <c r="J68"/>
  <c r="I68"/>
  <c r="K67"/>
  <c r="J67"/>
  <c r="I67"/>
  <c r="K66"/>
  <c r="J66"/>
  <c r="I66"/>
  <c r="K65"/>
  <c r="J65"/>
  <c r="I65"/>
  <c r="K64"/>
  <c r="J64"/>
  <c r="I64"/>
  <c r="K63"/>
  <c r="J63"/>
  <c r="I63"/>
  <c r="K62"/>
  <c r="J62"/>
  <c r="I62"/>
  <c r="K61"/>
  <c r="J61"/>
  <c r="I61"/>
  <c r="K60"/>
  <c r="J60"/>
  <c r="I60"/>
  <c r="K59"/>
  <c r="J59"/>
  <c r="I59"/>
  <c r="K58"/>
  <c r="J58"/>
  <c r="I58"/>
  <c r="K57"/>
  <c r="J57"/>
  <c r="I57"/>
  <c r="K56"/>
  <c r="J56"/>
  <c r="I56"/>
  <c r="K55"/>
  <c r="J55"/>
  <c r="I55"/>
  <c r="K54"/>
  <c r="J54"/>
  <c r="I54"/>
  <c r="K53"/>
  <c r="J53"/>
  <c r="I53"/>
  <c r="K52"/>
  <c r="J52"/>
  <c r="I52"/>
  <c r="K51"/>
  <c r="J51"/>
  <c r="I51"/>
  <c r="K50"/>
  <c r="J50"/>
  <c r="I50"/>
  <c r="K49"/>
  <c r="J49"/>
  <c r="I49"/>
  <c r="K48"/>
  <c r="J48"/>
  <c r="I48"/>
  <c r="K47"/>
  <c r="J47"/>
  <c r="I47"/>
  <c r="K46"/>
  <c r="J46"/>
  <c r="I46"/>
  <c r="K45"/>
  <c r="J45"/>
  <c r="I45"/>
  <c r="K44"/>
  <c r="J44"/>
  <c r="I44"/>
  <c r="K43"/>
  <c r="J43"/>
  <c r="I43"/>
  <c r="K42"/>
  <c r="J42"/>
  <c r="I42"/>
  <c r="K41"/>
  <c r="J41"/>
  <c r="I41"/>
  <c r="K40"/>
  <c r="J40"/>
  <c r="I40"/>
  <c r="K39"/>
  <c r="J39"/>
  <c r="I39"/>
  <c r="K38"/>
  <c r="J38"/>
  <c r="I38"/>
  <c r="K37"/>
  <c r="J37"/>
  <c r="I37"/>
  <c r="K36"/>
  <c r="J36"/>
  <c r="I36"/>
  <c r="K35"/>
  <c r="J35"/>
  <c r="I35"/>
  <c r="K34"/>
  <c r="J34"/>
  <c r="I34"/>
  <c r="K33"/>
  <c r="J33"/>
  <c r="I33"/>
  <c r="K32"/>
  <c r="J32"/>
  <c r="I32"/>
  <c r="K31"/>
  <c r="J31"/>
  <c r="I31"/>
  <c r="K30"/>
  <c r="J30"/>
  <c r="I30"/>
  <c r="K29"/>
  <c r="J29"/>
  <c r="I29"/>
  <c r="K28"/>
  <c r="J28"/>
  <c r="I28"/>
  <c r="K27"/>
  <c r="J27"/>
  <c r="I27"/>
  <c r="K26"/>
  <c r="J26"/>
  <c r="I26"/>
  <c r="K25"/>
  <c r="J25"/>
  <c r="I25"/>
  <c r="K24"/>
  <c r="J24"/>
  <c r="I24"/>
  <c r="K23"/>
  <c r="J23"/>
  <c r="I23"/>
  <c r="K22"/>
  <c r="J22"/>
  <c r="I22"/>
  <c r="K21"/>
  <c r="J21"/>
  <c r="I21"/>
  <c r="K20"/>
  <c r="J20"/>
  <c r="I20"/>
  <c r="K19"/>
  <c r="J19"/>
  <c r="I19"/>
  <c r="K18"/>
  <c r="J18"/>
  <c r="I18"/>
  <c r="K17"/>
  <c r="J17"/>
  <c r="I17"/>
  <c r="K16"/>
  <c r="J16"/>
  <c r="I16"/>
  <c r="K15"/>
  <c r="J15"/>
  <c r="I15"/>
  <c r="K14"/>
  <c r="J14"/>
  <c r="I14"/>
  <c r="K13"/>
  <c r="J13"/>
  <c r="I13"/>
  <c r="K12"/>
  <c r="J12"/>
  <c r="I12"/>
  <c r="K11"/>
  <c r="J11"/>
  <c r="I11"/>
  <c r="K10"/>
  <c r="J10"/>
  <c r="I10"/>
  <c r="K9"/>
  <c r="J9"/>
  <c r="I9"/>
  <c r="K8"/>
  <c r="J8"/>
  <c r="I8"/>
  <c r="K7"/>
  <c r="J7"/>
  <c r="I7"/>
  <c r="K6"/>
  <c r="J6"/>
  <c r="I6"/>
  <c r="K5"/>
  <c r="J5"/>
  <c r="I5"/>
  <c r="K4"/>
  <c r="J4"/>
  <c r="I4"/>
  <c r="K3"/>
  <c r="J3"/>
  <c r="I3"/>
  <c r="K2"/>
  <c r="J2"/>
  <c r="I2"/>
  <c r="Y8" i="15"/>
  <c r="Y7"/>
  <c r="Y6"/>
  <c r="Y5"/>
  <c r="Y4"/>
  <c r="Y3"/>
  <c r="Y2"/>
</calcChain>
</file>

<file path=xl/sharedStrings.xml><?xml version="1.0" encoding="utf-8"?>
<sst xmlns="http://schemas.openxmlformats.org/spreadsheetml/2006/main" count="3692" uniqueCount="1995">
  <si>
    <t>MCID</t>
  </si>
  <si>
    <t>City Name</t>
  </si>
  <si>
    <t>Dest</t>
  </si>
  <si>
    <t>CNEE A/C</t>
  </si>
  <si>
    <t>SVC</t>
  </si>
  <si>
    <t>CUD
(do not change anything)</t>
  </si>
  <si>
    <t>DE115(COMPAL)</t>
  </si>
  <si>
    <t>DE116(Wistron)</t>
  </si>
  <si>
    <t>cnee</t>
  </si>
  <si>
    <t>REGION</t>
  </si>
  <si>
    <t>Incoterm</t>
  </si>
  <si>
    <t>TEMPL_CODE</t>
  </si>
  <si>
    <t>FreightPayment</t>
  </si>
  <si>
    <t>COV</t>
  </si>
  <si>
    <t>Hinckley</t>
  </si>
  <si>
    <t>AMS</t>
  </si>
  <si>
    <t>8000SAMS</t>
  </si>
  <si>
    <t>DD7</t>
  </si>
  <si>
    <t>DTD</t>
  </si>
  <si>
    <t>SYNCREON - WW</t>
  </si>
  <si>
    <t>COMPAL-AMS-COV/HNK</t>
  </si>
  <si>
    <t>WISTRON-AMS-COV/HNK</t>
  </si>
  <si>
    <t>SYNCREON UNIT 5110 HUNTER MCID COV BOULEVARD MAGNA PARK LUTTERWORTH LEICESTERSHIRE LE17 4XN UK</t>
  </si>
  <si>
    <t xml:space="preserve"> parcel</t>
  </si>
  <si>
    <t>PKG</t>
  </si>
  <si>
    <t>3EG3</t>
  </si>
  <si>
    <t>DAO</t>
  </si>
  <si>
    <t>FCA</t>
  </si>
  <si>
    <t xml:space="preserve">CTUEMEA </t>
  </si>
  <si>
    <t>TIL</t>
  </si>
  <si>
    <t>Waalwijk</t>
  </si>
  <si>
    <t>8001SAMS</t>
  </si>
  <si>
    <t>COMPAL-AMS/TIL</t>
  </si>
  <si>
    <t>WISTRON-AMS/TIL</t>
  </si>
  <si>
    <t>SYNCREON NETHERLANDS BV CO        DELLL MCID TIL ATHENASTRAAT 6 8 TILBURG RK NL             5047</t>
  </si>
  <si>
    <t>parcels</t>
  </si>
  <si>
    <t>JJJ</t>
  </si>
  <si>
    <t>SAMPLE</t>
  </si>
  <si>
    <t>DAP</t>
  </si>
  <si>
    <t xml:space="preserve">ODMEMEA </t>
  </si>
  <si>
    <t>P</t>
  </si>
  <si>
    <t>DBI</t>
  </si>
  <si>
    <t>Dubai</t>
  </si>
  <si>
    <t>DXB</t>
  </si>
  <si>
    <t>8000DDXB</t>
  </si>
  <si>
    <t xml:space="preserve">DUBAI - SYNCREON MERGE </t>
  </si>
  <si>
    <t>COMPAL-DXB-DBI</t>
  </si>
  <si>
    <t>WISTRON-DXB-DBI</t>
  </si>
  <si>
    <t>DUBAI FC C/O    RHS LOGISTICS ROUNDABOUT 6 JABEL ALI DUBAI UAE                          2923</t>
  </si>
  <si>
    <t xml:space="preserve"> carton</t>
  </si>
  <si>
    <t>CTN</t>
  </si>
  <si>
    <t>AM1</t>
  </si>
  <si>
    <t>DDU</t>
  </si>
  <si>
    <t>HEL</t>
  </si>
  <si>
    <t>Helsinki</t>
  </si>
  <si>
    <t>JNB</t>
  </si>
  <si>
    <t>8000SJNB</t>
  </si>
  <si>
    <t>JOHANNESBURG - SCHENKER MERGE</t>
  </si>
  <si>
    <t>COMPAL-JNB-HEL</t>
  </si>
  <si>
    <t>WISTRON-JNB-HEL</t>
  </si>
  <si>
    <t>SCHENKER SOUTH AFRICA PTY LTD PLUMBAGO LOGISTICS PARK 1 BLAAUWKLIPPEN AVE KEMPTION PARK GLEN ERASMIA X 17JO BURG SOUTH AFRICA 999136</t>
  </si>
  <si>
    <t xml:space="preserve"> pallet</t>
  </si>
  <si>
    <t>PLT</t>
  </si>
  <si>
    <t>3AM</t>
  </si>
  <si>
    <t>IST</t>
  </si>
  <si>
    <t>Istanbul-Dell TR</t>
  </si>
  <si>
    <t>0511DIST</t>
  </si>
  <si>
    <t>DA7</t>
  </si>
  <si>
    <t>DTA</t>
  </si>
  <si>
    <t>CEVA ISTANBUL</t>
  </si>
  <si>
    <t>COMPAL-ISTANBUL-DELL</t>
  </si>
  <si>
    <t>WISTRON-ISTANBUL-DELL</t>
  </si>
  <si>
    <t>DELL TEKNOLOJI LIMITED          SIRKETI SERIN SOKAK 9 KOSIFLER CENTER  A BLOK KAT 4 ICERENKOY KADIKOY ISTANBUL  TURKEY                 999042</t>
  </si>
  <si>
    <t>pallets</t>
  </si>
  <si>
    <t>FG1</t>
  </si>
  <si>
    <t>Johannesburg</t>
  </si>
  <si>
    <t>COMPAL-JNB/JNB</t>
  </si>
  <si>
    <t>WISTRON-JNB/JNB</t>
  </si>
  <si>
    <t>FGN</t>
  </si>
  <si>
    <t>JHB</t>
  </si>
  <si>
    <t>8000UJNB</t>
  </si>
  <si>
    <t>DELL COMPUTER JNB</t>
  </si>
  <si>
    <t>COMPAL-JNB/JHB</t>
  </si>
  <si>
    <t>WISTRON-JNB/JHB</t>
  </si>
  <si>
    <t>DHL GLOBAL FORWARDING PTY LTD PO BOX 558 KEMPTON PARK SOUTH AFRICA  1620</t>
  </si>
  <si>
    <t>3AW</t>
  </si>
  <si>
    <t>MSK</t>
  </si>
  <si>
    <r>
      <rPr>
        <sz val="10"/>
        <rFont val="Arial"/>
        <family val="2"/>
      </rPr>
      <t>Moscow</t>
    </r>
    <r>
      <rPr>
        <sz val="11"/>
        <rFont val="宋体"/>
        <family val="3"/>
        <charset val="134"/>
      </rPr>
      <t xml:space="preserve"> </t>
    </r>
  </si>
  <si>
    <t>DME</t>
  </si>
  <si>
    <t>8000DDME</t>
  </si>
  <si>
    <t>COMPAL-DME-MSK</t>
  </si>
  <si>
    <t>WISTRON-DME-MSK</t>
  </si>
  <si>
    <t>DELL LLC                  LENINGRADSKOYE SHOSSE 16 A BLD 1 9TH FLOOR 125171 MOSCOW RU             125171</t>
  </si>
  <si>
    <t>FEDG-ATL</t>
  </si>
  <si>
    <t>UAE</t>
  </si>
  <si>
    <t>DUBAI</t>
  </si>
  <si>
    <t>DWC</t>
  </si>
  <si>
    <t>2565DDWC</t>
  </si>
  <si>
    <t>COMPAL-DWC-UAE</t>
  </si>
  <si>
    <t>WISTRON-DWC-UAE</t>
  </si>
  <si>
    <t>DELL DUBAI FC C O RHS LOGISTICS P O BOX 47814 DUBAI UNITED ARAB EMIRATES  47814</t>
  </si>
  <si>
    <t>FEDG-ORD</t>
  </si>
  <si>
    <t>KSA</t>
  </si>
  <si>
    <t>2579DDWC</t>
  </si>
  <si>
    <t>COMPAL-DWC-KSA</t>
  </si>
  <si>
    <t>WISTRON-DWC-KSA</t>
  </si>
  <si>
    <t>DANZAS AEI EMIRATES LLC  JEBEL ALI FREE ZONE DUBAI 47814 UNITED ARAB EMIRATES</t>
  </si>
  <si>
    <t>3CH</t>
  </si>
  <si>
    <t>FG3</t>
  </si>
  <si>
    <t>BSCH</t>
  </si>
  <si>
    <t>FEDG-LAX</t>
  </si>
  <si>
    <t>3LA</t>
  </si>
  <si>
    <t>FG2</t>
  </si>
  <si>
    <t>FGE</t>
  </si>
  <si>
    <t>FEDG-JFK</t>
  </si>
  <si>
    <t>PN1</t>
  </si>
  <si>
    <t>EMEA</t>
  </si>
  <si>
    <t>CPH</t>
  </si>
  <si>
    <t>GIR</t>
  </si>
  <si>
    <t>APM</t>
  </si>
  <si>
    <t>APJ</t>
  </si>
  <si>
    <t>DMG</t>
  </si>
  <si>
    <t>AK2</t>
  </si>
  <si>
    <t>CHC</t>
  </si>
  <si>
    <t>BKK</t>
  </si>
  <si>
    <t>BLR</t>
  </si>
  <si>
    <t>DEL</t>
  </si>
  <si>
    <t>MAA</t>
  </si>
  <si>
    <t>CCU</t>
  </si>
  <si>
    <t>HYD</t>
  </si>
  <si>
    <t>BOM</t>
  </si>
  <si>
    <t>AMD</t>
  </si>
  <si>
    <t>BKR</t>
  </si>
  <si>
    <t>PTH</t>
  </si>
  <si>
    <t>SRL</t>
  </si>
  <si>
    <t>BRU</t>
  </si>
  <si>
    <t>SIN</t>
  </si>
  <si>
    <t>CHK</t>
  </si>
  <si>
    <t>BX2</t>
  </si>
  <si>
    <t>MEL</t>
  </si>
  <si>
    <t>BNE</t>
  </si>
  <si>
    <t>TSA</t>
  </si>
  <si>
    <t>OFEO</t>
  </si>
  <si>
    <t>TFEN</t>
  </si>
  <si>
    <t>T</t>
  </si>
  <si>
    <t>O</t>
  </si>
  <si>
    <t>PEN</t>
  </si>
  <si>
    <t>AKL</t>
  </si>
  <si>
    <t>ICN</t>
  </si>
  <si>
    <t>PER</t>
  </si>
  <si>
    <t>HKG</t>
  </si>
  <si>
    <t>SYD</t>
  </si>
  <si>
    <t>TPE</t>
  </si>
  <si>
    <t>KIX</t>
  </si>
  <si>
    <t>NRT</t>
  </si>
  <si>
    <t>T(Air)</t>
  </si>
  <si>
    <t>O(Air)</t>
  </si>
  <si>
    <t>DPEN</t>
  </si>
  <si>
    <t>DAKL</t>
  </si>
  <si>
    <t>DBKK</t>
  </si>
  <si>
    <t>DBLR</t>
  </si>
  <si>
    <t>DICN</t>
  </si>
  <si>
    <t>DPER</t>
  </si>
  <si>
    <t>DSIN</t>
  </si>
  <si>
    <t>DHKG</t>
  </si>
  <si>
    <t>DSYD</t>
  </si>
  <si>
    <t>DTPE</t>
  </si>
  <si>
    <t>DKIX</t>
  </si>
  <si>
    <t>DNRT</t>
  </si>
  <si>
    <t>DAPM</t>
  </si>
  <si>
    <t>BNE/BX2/MEL</t>
  </si>
  <si>
    <t>O/T</t>
  </si>
  <si>
    <t>T/O</t>
  </si>
  <si>
    <t>BNE,MEL</t>
  </si>
  <si>
    <t>MEL,BX2</t>
  </si>
  <si>
    <t>T,O</t>
  </si>
  <si>
    <t>MEL,BX2,BNE</t>
  </si>
  <si>
    <t>BX2,BNE,MEL</t>
  </si>
  <si>
    <t>BNE,MEL,BX2</t>
  </si>
  <si>
    <t>O,T</t>
  </si>
  <si>
    <t>BNE,BX2,MEL</t>
  </si>
  <si>
    <t>SCA</t>
  </si>
  <si>
    <t>MXC</t>
  </si>
  <si>
    <t>BNG</t>
  </si>
  <si>
    <t>GLS</t>
  </si>
  <si>
    <t>CNA</t>
  </si>
  <si>
    <t>Pick up date</t>
  </si>
  <si>
    <t>MSBD</t>
  </si>
  <si>
    <t>Plant</t>
  </si>
  <si>
    <t>Carrier#</t>
  </si>
  <si>
    <t>AWB#</t>
  </si>
  <si>
    <t>ASN#</t>
  </si>
  <si>
    <t>Inco term</t>
  </si>
  <si>
    <t>Quantity</t>
  </si>
  <si>
    <t>Customer P/N</t>
  </si>
  <si>
    <t>Type</t>
  </si>
  <si>
    <t>Model#</t>
  </si>
  <si>
    <t>Merge center</t>
  </si>
  <si>
    <t>Ship to Address</t>
  </si>
  <si>
    <t>Customer Name</t>
  </si>
  <si>
    <t>Customer Address</t>
  </si>
  <si>
    <t>DELL SO</t>
  </si>
  <si>
    <t>Packing</t>
  </si>
  <si>
    <t>Invoice</t>
  </si>
  <si>
    <t>Serial#</t>
  </si>
  <si>
    <t>Packages</t>
  </si>
  <si>
    <t>N/W（kg)</t>
  </si>
  <si>
    <t>G/W</t>
  </si>
  <si>
    <t>Measurements(CM)</t>
  </si>
  <si>
    <t>850 ship via</t>
  </si>
  <si>
    <t>DIM</t>
  </si>
  <si>
    <t>CD10</t>
  </si>
  <si>
    <t>DNZA</t>
  </si>
  <si>
    <t>L102370</t>
  </si>
  <si>
    <t>XNTLB2D3MY</t>
  </si>
  <si>
    <t>244YV/KVPHX/077M5</t>
  </si>
  <si>
    <t>CTO</t>
  </si>
  <si>
    <t>LOKI_INTEL_15/LOKI_INTEL_17/DALI_15T</t>
  </si>
  <si>
    <t>Dell Products/Athenastraat 6-8,5047 RK Tilburg/The Netherlands/Industrial Park Vossenberg/Netherlands/Marcel Grootenboer/+31 20 674 4692</t>
  </si>
  <si>
    <t>272916111/272916114/563783368/563783393/623255158/563783469/563783471/616254550/563783484/563783430/563783452/563783477/701407357/563783489/623255198/623255222/623255214/563783453/563783545/654490277/563783546/584979019/584979021/563783571/563783577/623255268/563783616/623255297/616254672/563783672/</t>
  </si>
  <si>
    <t>80041472</t>
  </si>
  <si>
    <t>84905553</t>
  </si>
  <si>
    <t>E1K1713255</t>
  </si>
  <si>
    <t>1 pallet</t>
  </si>
  <si>
    <t>120.00*100.00*120.00</t>
  </si>
  <si>
    <t>A</t>
  </si>
  <si>
    <t>L102351</t>
  </si>
  <si>
    <t>XNCVT2CHOZ</t>
  </si>
  <si>
    <t>96MNJ</t>
  </si>
  <si>
    <t>FGA</t>
  </si>
  <si>
    <t>LOKI_INTEL_15</t>
  </si>
  <si>
    <t>Syncreon UK/Magna Park, Lutterworth,/Leicestershire/United Kingdom/Marcel Grootenboer/+31 20 674 4692</t>
  </si>
  <si>
    <t>10789230</t>
  </si>
  <si>
    <t>80041464</t>
  </si>
  <si>
    <t>84905978</t>
  </si>
  <si>
    <t>E1K1713275</t>
  </si>
  <si>
    <t>12 pallets</t>
  </si>
  <si>
    <t>120.00*100.00*120.00*11/80.00*54.00*50.00</t>
  </si>
  <si>
    <t>L102380</t>
  </si>
  <si>
    <t>XNTLB2D3N5</t>
  </si>
  <si>
    <t>244YV/077M5/CWJK6</t>
  </si>
  <si>
    <t>LOKI_INTEL_15/DALI_15T/GAMORA15_INTEL</t>
  </si>
  <si>
    <t>563782677/92566525/563783442/563783441/92566620/654490253/654490259/92567032/623255253/623255261/623255300/92567160/92567162/584979043/563783610/563783683/563783699/616254690/92567190/92567210/92567207/92567178/92567192/92567220/563783708/563783727/32896907/563783740/563783746/92567268/701407943/563</t>
  </si>
  <si>
    <t>80041482</t>
  </si>
  <si>
    <t>84905998</t>
  </si>
  <si>
    <t>E1K1713276</t>
  </si>
  <si>
    <t>L102402</t>
  </si>
  <si>
    <t>XNCVT2CHPE</t>
  </si>
  <si>
    <t>KVPHX/244YV/G9DGD/CWJK6</t>
  </si>
  <si>
    <t>LOKI_INTEL_17/LOKI_INTEL_15/GAMORA15_AMD/GAMORA15_INTEL</t>
  </si>
  <si>
    <t>190458800/573134827/573134860/573134752/190460346/573134910/573134939/573134946/573134989/190461025/573135002/190461177/190461296/190461302/190461317/573135020/573135045/190461315/190461502/573135056/190461515/573135053/573135042/573135076/573135073/190461591/190460824/190461679/573134928/573135097/</t>
  </si>
  <si>
    <t>80041498</t>
  </si>
  <si>
    <t>84905973</t>
  </si>
  <si>
    <t>E1K1713277</t>
  </si>
  <si>
    <t>L102404</t>
  </si>
  <si>
    <t>XNDXB8004Y</t>
  </si>
  <si>
    <t>244YV</t>
  </si>
  <si>
    <t>RTL</t>
  </si>
  <si>
    <t>Dell Inc./VIA Danzas AEI Emirates LLC Jebel Ali/Free Zone Dubai EMEA AE/Utd.Arab Emir.</t>
  </si>
  <si>
    <t>Cesar Castro</t>
  </si>
  <si>
    <t>Jarir Marketing Company WLL Cesar Castro PO Box 3196 Olaya Street Riyadh</t>
  </si>
  <si>
    <t>272914859/272915055</t>
  </si>
  <si>
    <t>80041499</t>
  </si>
  <si>
    <t>84905974</t>
  </si>
  <si>
    <t>E1K1713278</t>
  </si>
  <si>
    <t>3 pallets</t>
  </si>
  <si>
    <t>120.00*100.00*120.00*2/80.00*54.00*85.00</t>
  </si>
  <si>
    <t>L102403</t>
  </si>
  <si>
    <t>XNJNB1C4XJ</t>
  </si>
  <si>
    <t>CWJK6</t>
  </si>
  <si>
    <t>GAMORA15_INTEL</t>
  </si>
  <si>
    <t>Schenker South Africa (Pty) Ltd/Plumbago Logistics Park,/1 Blaauwklippen Ave,/Kempton Park, Glen Erasmia x 17/Johannesburg, South Africa/South Africa/Karen Naude/27 11 976 7044-0</t>
  </si>
  <si>
    <t>251973891</t>
  </si>
  <si>
    <t>80041500</t>
  </si>
  <si>
    <t>84905975</t>
  </si>
  <si>
    <t>E1K1713279</t>
  </si>
  <si>
    <t>L102405</t>
  </si>
  <si>
    <t>XNTLB2D3NF</t>
  </si>
  <si>
    <t>KVPHX/244YV/GJ5TH/077M5</t>
  </si>
  <si>
    <t>LOKI_INTEL_17/LOKI_INTEL_15/DALI_14T/DALI_15T</t>
  </si>
  <si>
    <t>181782197/32895995/32895793/602297434/92567163/616254702/92567221/92567238/563783724/92567264/563783729/92567049/181782540/272912469/272912470/670108401/623253815/92565313/584978610/32894233/623254353/623254382/701406142/701405900/701406135/92565973/584978726/623255328/92565830/32893458/92564355/623</t>
  </si>
  <si>
    <t>80041501</t>
  </si>
  <si>
    <t>84905977</t>
  </si>
  <si>
    <t>E1K1713280</t>
  </si>
  <si>
    <t>2 pallets</t>
  </si>
  <si>
    <t>120.00*100.00*120.00*2</t>
  </si>
  <si>
    <t>#</t>
  </si>
  <si>
    <t>删除</t>
  </si>
  <si>
    <t>出厂时间</t>
  </si>
  <si>
    <t>包装号</t>
  </si>
  <si>
    <t>出口??</t>
  </si>
  <si>
    <t>贸易条款</t>
  </si>
  <si>
    <t>提单号</t>
  </si>
  <si>
    <t>航空???</t>
  </si>
  <si>
    <t>FLIGHT</t>
  </si>
  <si>
    <t>DEST</t>
  </si>
  <si>
    <t>目标客户</t>
  </si>
  <si>
    <t>材积</t>
  </si>
  <si>
    <t>毛重</t>
  </si>
  <si>
    <t>数量</t>
  </si>
  <si>
    <t>CNEEACCOUNT</t>
  </si>
  <si>
    <t>纬创平台</t>
  </si>
  <si>
    <t>戴尔平台</t>
  </si>
  <si>
    <t>订单类型</t>
  </si>
  <si>
    <t>SVCLEVEL</t>
  </si>
  <si>
    <t>订单</t>
  </si>
  <si>
    <t>zh-CN, PP, SHIP TO CUSTOMER NAME</t>
  </si>
  <si>
    <t>出货地址</t>
  </si>
  <si>
    <t>CUD</t>
  </si>
  <si>
    <t>PRT</t>
  </si>
  <si>
    <t>NPD17BS0002</t>
  </si>
  <si>
    <t>L110687</t>
  </si>
  <si>
    <t>120*100*117*4PLT</t>
  </si>
  <si>
    <t>1044.655</t>
  </si>
  <si>
    <t>SL13_KBL_R</t>
  </si>
  <si>
    <t>STARLORD 13 ROR KBL-R</t>
  </si>
  <si>
    <t>FGA BTP</t>
  </si>
  <si>
    <t>Torrance, California – LAX 19200 S Western Avenue Torrance, California 90501 , California – LAX 19200 S Western Avenue Torrance, California 90501 , California 90501</t>
  </si>
  <si>
    <t>NPD17BR0161</t>
  </si>
  <si>
    <t>L110673</t>
  </si>
  <si>
    <t>1043.91</t>
  </si>
  <si>
    <t>NPD17BT0125</t>
  </si>
  <si>
    <t>L110856</t>
  </si>
  <si>
    <t>120*100*110*1PLT</t>
  </si>
  <si>
    <t>252.394</t>
  </si>
  <si>
    <t>TAOS14_SKL,KS13_CHR,KS13_KBL,TURIS15KBL,KR15_360_K,SL13_KBL_R,SL17_B_KBL,DRAX11_BSW,KR15_CS_K,TURIS15AMD,KR13_CS_K,TAOS15_SKL,ROCKET_BSW,SL15_KBL_R,SL13_R_KBL</t>
  </si>
  <si>
    <t>TAOS 14,KEYSTONE 13 CHROME,KEYSTONE 13 WINDOWS,TURIS15KBL,KYLOREN15 2IN1,STARLORD 13 ROR KBL-R,Starlord17_B_KBL,DRAX BSW,KyloRen 15 Clamshell,TURIS15AMD,KYLOREN13 CLAMSHELL KBL,TAOS 15,ROCKET_BSW,STARLORD 15 KBL-R,STARLORD 13 ROR KBL</t>
  </si>
  <si>
    <t>CEVA Logistics 12008 Eastgate Boulevard Mt. Juliet, TN, 37122, USA ,CEVA Logistics, 12008 Volunteer Boulevard Mt. Juliet, USA</t>
  </si>
  <si>
    <t>NPD17BU0093</t>
  </si>
  <si>
    <t>L110944</t>
  </si>
  <si>
    <t>120*100*111*1PLT 120*100*117*1PLT</t>
  </si>
  <si>
    <t>501</t>
  </si>
  <si>
    <t>SL15_R_KBL,TAOS14_SKL,KS13_KBL,SL13_KBL_R,KR15_360_K,IRIS15 BSW,KR13_360_K,DRAX11_BSW,KR15_CS_K,TURIS15AMD,KR13_CS_K,TAOS15_SKL,SL15_KBL_R,ROCKET_BSW,DRAX_KBL-Y,STARLORD-L,SL17_KBL_R</t>
  </si>
  <si>
    <t>STARLORD 15 ROR KBL,TAOS 14,KEYSTONE 13 WINDOWS,STARLORD 13 ROR KBL-R,KYLOREN15 2IN1,IRIS15 BSW,KYLOREN13 2IN1,DRAX BSW,KyloRen 15 Clamshell,TURIS15AMD,KYLOREN13 CLAMSHELL KBL,TAOS 15,STARLORD 15 KBL-R,ROCKET_BSW,DRAXKBL,STARLORD-L,SL17_B_Refresh</t>
  </si>
  <si>
    <t>NPD17BT0180</t>
  </si>
  <si>
    <t>L110885</t>
  </si>
  <si>
    <t>120*100*120*2PLT</t>
  </si>
  <si>
    <t>510.805</t>
  </si>
  <si>
    <t>TAOS14_SKL,TURIS15KBL,IRIS15 BSW,KR13_360_K,TURIS15AMD,DRAX11_BSW,KR13_CS_K,IRIS14 BSW,ROCKET_BSW</t>
  </si>
  <si>
    <t>TAOS 14,TURIS15KBL,IRIS15 BSW,KYLOREN13 2IN1,TURIS15AMD,DRAX BSW,KYLOREN13 CLAMSHELL KBL,IRIS14 BSW,ROCKET_BSW</t>
  </si>
  <si>
    <t>4665 South Park Blvd Ellenwood GA USA</t>
  </si>
  <si>
    <t>NPD17BU0068</t>
  </si>
  <si>
    <t>L110930</t>
  </si>
  <si>
    <t>120*100*119*1PLT</t>
  </si>
  <si>
    <t>273.348</t>
  </si>
  <si>
    <t>SL13_KBL_R,IRIS15 BSW,KR13_CS_K,SL15_KBL_R,SL17_KBL_R,SL13_R_KBL</t>
  </si>
  <si>
    <t>STARLORD 13 ROR KBL-R,IRIS15 BSW,KYLOREN13 CLAMSHELL KBL,STARLORD 15 KBL-R,SL17_B_Refresh,STARLORD 13 ROR KBL</t>
  </si>
  <si>
    <t>5047 RK Tilburg The Netherlands Industrial Park Vossenberg</t>
  </si>
  <si>
    <t>NPD17BU0037</t>
  </si>
  <si>
    <t>L110911</t>
  </si>
  <si>
    <t>120*100*111*1PLT</t>
  </si>
  <si>
    <t>252.246</t>
  </si>
  <si>
    <t>TAOS14_SKL,SL13_KBL_R</t>
  </si>
  <si>
    <t>TAOS 14,STARLORD 13 ROR KBL-R</t>
  </si>
  <si>
    <t>Dell Global Business Center Sdn Bhd Plot 76 Mukim 11, Bukit Tengah Industrial Park, 14100 Bukit Mertajam, Penang, Malaysia. ,Plot 32, Kawasan Perusahaan Bukit Minyak, Seberang Perai Tengah 14100 Perai, Malaysia</t>
  </si>
  <si>
    <t>NPD17BS0046</t>
  </si>
  <si>
    <t>L110712</t>
  </si>
  <si>
    <t>120*100*91*1PLT</t>
  </si>
  <si>
    <t>226.5</t>
  </si>
  <si>
    <t>TURIS15KBL</t>
  </si>
  <si>
    <t>50 Airways Blvd. Nashville, Tennessee 37217 Building Code: AW1 ,12002 Eastgate Blvd Mt. Juliet, TN ,12002, Blvd, Mt. Juliet, TN 37122 ,CEVA Logistics 12002 Eastgate Blvd Mt. Juliet,CEVA Logistics 12002 Eastgate Boulevard Mt. Juliet</t>
  </si>
  <si>
    <t>NPD17BS0015</t>
  </si>
  <si>
    <t>L110694</t>
  </si>
  <si>
    <t>120*100*118*10PLT</t>
  </si>
  <si>
    <t>3041.553</t>
  </si>
  <si>
    <t>NPD17BT0164</t>
  </si>
  <si>
    <t>L110873</t>
  </si>
  <si>
    <t>120*100*108*1PLT</t>
  </si>
  <si>
    <t>262</t>
  </si>
  <si>
    <t>TAOS14_SKL</t>
  </si>
  <si>
    <t>TAOS 14</t>
  </si>
  <si>
    <t>NPD17BU0011</t>
  </si>
  <si>
    <t>L110896</t>
  </si>
  <si>
    <t>120*100*120*3PLT 120*100*118*2PLT 120*100*114*1PLT</t>
  </si>
  <si>
    <t>1651.553</t>
  </si>
  <si>
    <t>TAOS14_SKL,SL15_R_KBL,KS13_KBL,KS13_CHR,TURIS15KBL,SL13_KBL_R,KR15_360_K,IRIS15 BSW,KR13_360_K,TURIS15AMD,DRAX11_BSW,KR15_CS_K,KR13_CS_K,TAOS15_SKL,ROCKET_BSW,IRIS14 BSW,SL15_KBL_R,STARLORD-L,SL17_KBL_R,SL13_R_KBL</t>
  </si>
  <si>
    <t>TAOS 14,STARLORD 15 ROR KBL,KEYSTONE 13 WINDOWS,KEYSTONE 13 CHROME,TURIS15KBL,STARLORD 13 ROR KBL-R,KYLOREN15 2IN1,IRIS15 BSW,KYLOREN13 2IN1,TURIS15AMD,DRAX BSW,KyloRen 15 Clamshell,KYLOREN13 CLAMSHELL KBL,TAOS 15,ROCKET_BSW,IRIS14 BSW,STARLORD 15 KBL-R,STARLORD-L,SL17_B_Refresh,STARLORD 13 ROR KBL</t>
  </si>
  <si>
    <t>NPD17BS0037</t>
  </si>
  <si>
    <t>L110707</t>
  </si>
  <si>
    <t>120*100*120*1PLT</t>
  </si>
  <si>
    <t>270.795</t>
  </si>
  <si>
    <t>TAOS15_SKL</t>
  </si>
  <si>
    <t>TAOS 15</t>
  </si>
  <si>
    <t>FGA BTS</t>
  </si>
  <si>
    <t>NPD17BU0010</t>
  </si>
  <si>
    <t>L110895</t>
  </si>
  <si>
    <t>120*100*119*2PLT</t>
  </si>
  <si>
    <t>518</t>
  </si>
  <si>
    <t>TAOS14_SKL,SL15_R_KBL,KS13_CHR,SL13_KBL_R,TURIS15KBL,KR15_360_K,IRIS15 BSW,KR13_360_K,DRAX11_BSW,TURIS15AMD,KR15_CS_K,TAOS15_SKL,IRIS14 BSW,ROCKET_BSW,SL15_KBL_R,SL17_KBL_R,STARLORD-L</t>
  </si>
  <si>
    <t>TAOS 14,STARLORD 15 ROR KBL,KEYSTONE 13 CHROME,STARLORD 13 ROR KBL-R,TURIS15KBL,KYLOREN15 2IN1,IRIS15 BSW,KYLOREN13 2IN1,DRAX BSW,TURIS15AMD,KyloRen 15 Clamshell,TAOS 15,IRIS14 BSW,ROCKET_BSW,STARLORD 15 KBL-R,SL17_B_Refresh,STARLORD-L</t>
  </si>
  <si>
    <t>NPD17BT0133</t>
  </si>
  <si>
    <t>L110859</t>
  </si>
  <si>
    <t>120*100*117*1PLT</t>
  </si>
  <si>
    <t>275.355</t>
  </si>
  <si>
    <t>KS13_KBL,TURIS15KBL,SL13_KBL_R,TAOS15_SKL,SL15_KBL_R,SL13_R_KBL,SL17_KBL_R</t>
  </si>
  <si>
    <t>KEYSTONE 13 WINDOWS,TURIS15KBL,STARLORD 13 ROR KBL-R,TAOS 15,STARLORD 15 KBL-R,STARLORD 13 ROR KBL,SL17_B_Refresh</t>
  </si>
  <si>
    <t>Magna Park, Lutterworth, Leicestershire</t>
  </si>
  <si>
    <t>NPD17BS0036</t>
  </si>
  <si>
    <t>L110706</t>
  </si>
  <si>
    <t>3019.273</t>
  </si>
  <si>
    <t>NPD17BT0113</t>
  </si>
  <si>
    <t>L110848</t>
  </si>
  <si>
    <t>120*100*117*1PLT 120*100*118*1PLT 120*100*112*1PLT</t>
  </si>
  <si>
    <t>820.196</t>
  </si>
  <si>
    <t>KS13_KBL,TURIS15KBL,SL13_KBL_R,KR15_360_K,TURIS15AMD,DRAX11_BSW,KR15_CS_K,KR13_CS_K,TAOS15_SKL,ROCKET_BSW,IRIS14 BSW,SL15_KBL_R,SL17_KBL_R,SL13_R_KBL</t>
  </si>
  <si>
    <t>KEYSTONE 13 WINDOWS,TURIS15KBL,STARLORD 13 ROR KBL-R,KYLOREN15 2IN1,TURIS15AMD,DRAX BSW,KyloRen 15 Clamshell,KYLOREN13 CLAMSHELL KBL,TAOS 15,ROCKET_BSW,IRIS14 BSW,STARLORD 15 KBL-R,SL17_B_Refresh,STARLORD 13 ROR KBL</t>
  </si>
  <si>
    <t>NPD17BU0059</t>
  </si>
  <si>
    <t>L110922</t>
  </si>
  <si>
    <t>120*100*120*1PLT 120*100*102*1PLT</t>
  </si>
  <si>
    <t>500.101</t>
  </si>
  <si>
    <t>SL15_R_KBL,TURIS15KBL,IRIS15 BSW,KR13_360_K,DRAX11_BSW,KR15_CS_K,TURIS15AMD,KR13_CS_K,IRIS14 BSW,SL15_KBL_R,ROCKET_BSW,SL17_KBL_R</t>
  </si>
  <si>
    <t>STARLORD 15 ROR KBL,TURIS15KBL,IRIS15 BSW,KYLOREN13 2IN1,DRAX BSW,KyloRen 15 Clamshell,TURIS15AMD,KYLOREN13 CLAMSHELL KBL,IRIS14 BSW,STARLORD 15 KBL-R,ROCKET_BSW,SL17_B_Refresh</t>
  </si>
  <si>
    <t>NPD17BR0061</t>
  </si>
  <si>
    <t>L110627</t>
  </si>
  <si>
    <t>120*100*118*4PLT</t>
  </si>
  <si>
    <t>1162.955</t>
  </si>
  <si>
    <t>IRIS15 BSW</t>
  </si>
  <si>
    <t>NPD17BT0116</t>
  </si>
  <si>
    <t>L110850</t>
  </si>
  <si>
    <t>120*100*117*2PLT</t>
  </si>
  <si>
    <t>532.782</t>
  </si>
  <si>
    <t>KS13_CHR,TURIS15KBL,SL13_KBL_R,KR15_360_K,TURIS15AMD,KR15_CS_K,TAOS15_SKL,KR13_CS_K,ROCKET_BSW,SL15_KBL_R,IRIS14 BSW,SL17_KBL_R,SL13_R_KBL</t>
  </si>
  <si>
    <t>KEYSTONE 13 CHROME,TURIS15KBL,STARLORD 13 ROR KBL-R,KYLOREN15 2IN1,TURIS15AMD,KyloRen 15 Clamshell,TAOS 15,KYLOREN13 CLAMSHELL KBL,ROCKET_BSW,STARLORD 15 KBL-R,IRIS14 BSW,SL17_B_Refresh,STARLORD 13 ROR KBL</t>
  </si>
  <si>
    <t>200 Old Ranch Road City of Industry CA USA</t>
  </si>
  <si>
    <t>NPD17BT0109</t>
  </si>
  <si>
    <t>L110845</t>
  </si>
  <si>
    <t>120*100*114*1PLT</t>
  </si>
  <si>
    <t>258.13</t>
  </si>
  <si>
    <t>SL15_R_KBL</t>
  </si>
  <si>
    <t>STARLORD 15 ROR KBL</t>
  </si>
  <si>
    <t>Kuehne + Nagel, MDC Cuautitlan Km. 1 Carretera Tepotzotlan La Aurora, Rancho 4 Milpas Cuautitlan Izcalli, Estado de Mexico C.P. 54716, Mexico</t>
  </si>
  <si>
    <t>NPD17BU0067</t>
  </si>
  <si>
    <t>L110929</t>
  </si>
  <si>
    <t>LTL-ORD</t>
  </si>
  <si>
    <t>120*100*118*1PLT</t>
  </si>
  <si>
    <t>245.114</t>
  </si>
  <si>
    <t>KS13_KBL,STARLORD-L</t>
  </si>
  <si>
    <t>KEYSTONE 13 WINDOWS,STARLORD-L</t>
  </si>
  <si>
    <t>11601 WEST TOUHY AVE, BLDG 895 CHICAGO,IL 60666 United States</t>
  </si>
  <si>
    <t>NPD17BT0170</t>
  </si>
  <si>
    <t>L110878</t>
  </si>
  <si>
    <t>120*100*119*1PLT 120*100*120*1PLT</t>
  </si>
  <si>
    <t>537.398</t>
  </si>
  <si>
    <t>SL15_R_KBL,TURIS15KBL,KR15_360_K,IRIS15 BSW,DRAX11_BSW,ROCKET_BSW,IRIS14 BSW</t>
  </si>
  <si>
    <t>STARLORD 15 ROR KBL,TURIS15KBL,KYLOREN15 2IN1,IRIS15 BSW,DRAX BSW,ROCKET_BSW,IRIS14 BSW</t>
  </si>
  <si>
    <t>6833 West 75th Street Chicago IL USA</t>
  </si>
  <si>
    <t>NPD17BT0149</t>
  </si>
  <si>
    <t>L110866</t>
  </si>
  <si>
    <t>239.298</t>
  </si>
  <si>
    <t>SL13_KBL_R,TURIS15KBL,DRAX11_BSW,TURIS15AMD,TAOS15_SKL,IRIS14 BSW,ROCKET_BSW,SL15_KBL_R,SL13_R_KBL,SL17_KBL_R</t>
  </si>
  <si>
    <t>STARLORD 13 ROR KBL-R,TURIS15KBL,DRAX BSW,TURIS15AMD,TAOS 15,IRIS14 BSW,ROCKET_BSW,STARLORD 15 KBL-R,STARLORD 13 ROR KBL,SL17_B_Refresh</t>
  </si>
  <si>
    <t>NPD17BU0052</t>
  </si>
  <si>
    <t>L110919</t>
  </si>
  <si>
    <t>LTL-ATL</t>
  </si>
  <si>
    <t>120*100*107*1PLT</t>
  </si>
  <si>
    <t>226.201</t>
  </si>
  <si>
    <t>TAOS14_SKL,KS13_KBL</t>
  </si>
  <si>
    <t>TAOS 14,KEYSTONE 13 WINDOWS</t>
  </si>
  <si>
    <t>2500-A Sullivan Rd College Park, GA 30337</t>
  </si>
  <si>
    <t>NPD17BU0024</t>
  </si>
  <si>
    <t>L110902</t>
  </si>
  <si>
    <t>232.581</t>
  </si>
  <si>
    <t>VEGAS15KBL,TAOS14_SKL,KS13_KBL,TAOS15_SKL,VEGAS14KBL</t>
  </si>
  <si>
    <t>VEGAS15 KBL/SKL,TAOS 14,KEYSTONE 13 WINDOWS,TAOS 15,VEGAS14 KBL/SKL</t>
  </si>
  <si>
    <t>Chiba Koun W/H 15-33 Chidori Urayasu, Chiba Japan,Tokyo Terminal, 3-2-31 Yashio Shinagawa-Ku ,Urayasu No.4 W/H, Chiba Koun W/H 15-33 Chidori Urayasu, Chiba, Japan 279-0032</t>
  </si>
  <si>
    <t>NPD17BU0076</t>
  </si>
  <si>
    <t>L110938</t>
  </si>
  <si>
    <t>245.975</t>
  </si>
  <si>
    <t>NPD17BU0009</t>
  </si>
  <si>
    <t>L110894</t>
  </si>
  <si>
    <t>243.516</t>
  </si>
  <si>
    <t>VEGAS15KBL,KS13_KBL,TURIS15KBL,IRIS15 BSW,KR13_360_K,KR15_CS_K,TAOS15_SKL,KR13_CS_K,ROCKET_BSW,VEGAS14KBL,TURIS14KBL,SL13_R_KBL</t>
  </si>
  <si>
    <t>VEGAS15 KBL/SKL,KEYSTONE 13 WINDOWS,TURIS15KBL,IRIS15 BSW,KYLOREN13 2IN1,KyloRen 15 Clamshell,TAOS 15,KYLOREN13 CLAMSHELL KBL,ROCKET_BSW,VEGAS14 KBL/SKL,TURIS14KBL,STARLORD 13 ROR KBL</t>
  </si>
  <si>
    <t>978947280,978951915,978952034,978952692,978954466,978954490,978955516,978955717,978955853,978957850,978958098,978958108,978958138,978958316,978959233,978959362,978959564,978959643,978959698,978959735,978959816,978959836,978959841,978959882,978959938,978959957,978959964,978959972,978960010,978960022,978960141,978960275,978960324,978960466,978960572,978960770,978960828,978960895,978961063,978961185,978961231,978961336,978961359,978961547,978961573,978961627,978961802,978961940,978962214,978962534,978962666,978962873,978962973,978962974,978962982,978963004,978963022,978963048,978963062,978963083,978963113,978963117,978963410,978963428,978963684,978963690,978963697,978963796,978963814,978963917,978963919,978963924,978963932,978963998,978964020,978964032,978964063,978964065,978964093,978964142</t>
  </si>
  <si>
    <t>Chiba Koun W/H 15-33 Chidori Urayasu, Chiba Japan,Dell Japan GLP Ichikawa Shiohama facility (FedEx) GLP/MFLP Ichikawa Shiohama 1-6-2, Shiohama Ichikawa, 272-0127 ,Federal Express Dell Japan GLP Ichikawa Shiohama facility GLP/MFLP Ichikawa Shiohama 1-6-2,Urayasu No.4 W/H, Chiba Koun W/H 15-33 Chidori Urayasu, Chiba, Japan 279-0032</t>
  </si>
  <si>
    <t>NPD17BR0062</t>
  </si>
  <si>
    <t>L110628</t>
  </si>
  <si>
    <t>120*100*118*5PLT</t>
  </si>
  <si>
    <t>1524.23</t>
  </si>
  <si>
    <t>NPD17BT0114</t>
  </si>
  <si>
    <t>L110849</t>
  </si>
  <si>
    <t>292.783</t>
  </si>
  <si>
    <t>TURIS15KBL,SL13_KBL_R,TURIS15AMD,DRAX11_BSW,TAOS15_SKL,IRIS14 BSW,SL15_KBL_R,SL17_KBL_R</t>
  </si>
  <si>
    <t>TURIS15KBL,STARLORD 13 ROR KBL-R,TURIS15AMD,DRAX BSW,TAOS 15,IRIS14 BSW,STARLORD 15 KBL-R,SL17_B_Refresh</t>
  </si>
  <si>
    <t>NPD17BU0025</t>
  </si>
  <si>
    <t>L110903</t>
  </si>
  <si>
    <t>120*100*112*1PLT 120*100*120*1PLT</t>
  </si>
  <si>
    <t>499.245</t>
  </si>
  <si>
    <t>KS13_CHR,SL13_KBL_R,TURIS15KBL,IRIS15 BSW,KR13_360_K,TURIS15AMD,KR13_CS_K,TAOS15_SKL,IRIS14 BSW,ROCKET_BSW,STARLORD-L</t>
  </si>
  <si>
    <t>KEYSTONE 13 CHROME,STARLORD 13 ROR KBL-R,TURIS15KBL,IRIS15 BSW,KYLOREN13 2IN1,TURIS15AMD,KYLOREN13 CLAMSHELL KBL,TAOS 15,IRIS14 BSW,ROCKET_BSW,STARLORD-L</t>
  </si>
  <si>
    <t>NPD17BU0064</t>
  </si>
  <si>
    <t>L110926</t>
  </si>
  <si>
    <t>274</t>
  </si>
  <si>
    <t>TAOS14_SKL,TAOS15_SKL</t>
  </si>
  <si>
    <t>TAOS 14,TAOS 15</t>
  </si>
  <si>
    <t>NPD17BT0123</t>
  </si>
  <si>
    <t>L110854</t>
  </si>
  <si>
    <t>1341.635</t>
  </si>
  <si>
    <t>SL15_R_KBL,KS13_CHR,LOVE14 BDW,TURIS15KBL,SL13_KBL_R,KR15_360_K,IRIS15 BSW,DRAX11_BSW,TURIS15AMD,KR15_CS_K,TAOS15_SKL,KR13_CS_K,ROCKET_BSW,IRIS14 BSW,SL15_KBL_R,SL13_R_KBL,SL17_KBL_R</t>
  </si>
  <si>
    <t>STARLORD 15 ROR KBL,KEYSTONE 13 CHROME,LOVELAND 14 BDW,TURIS15KBL,STARLORD 13 ROR KBL-R,KYLOREN15 2IN1,IRIS15 BSW,DRAX BSW,TURIS15AMD,KyloRen 15 Clamshell,TAOS 15,KYLOREN13 CLAMSHELL KBL,ROCKET_BSW,IRIS14 BSW,STARLORD 15 KBL-R,STARLORD 13 ROR KBL,SL17_B_Refresh</t>
  </si>
  <si>
    <t>NPD17BS0154</t>
  </si>
  <si>
    <t>L110768</t>
  </si>
  <si>
    <t>3005.492</t>
  </si>
  <si>
    <t>NPD17BS0020</t>
  </si>
  <si>
    <t>L110699</t>
  </si>
  <si>
    <t>120*100*120*6PLT</t>
  </si>
  <si>
    <t>1511.836</t>
  </si>
  <si>
    <t>IRIS14 BSW</t>
  </si>
  <si>
    <t>NPD17BT0154</t>
  </si>
  <si>
    <t>L110867</t>
  </si>
  <si>
    <t>288.351</t>
  </si>
  <si>
    <t>VEGAS15KBL,TURIS15KBL,KR13_CS_K,TAOS15_SKL,ROCKET_BSW,VEGAS14KBL,DEGAS BTD,TURIS14KBL,SL13_R_KBL</t>
  </si>
  <si>
    <t>VEGAS15 KBL/SKL,TURIS15KBL,KYLOREN13 CLAMSHELL KBL,TAOS 15,ROCKET_BSW,VEGAS14 KBL/SKL,DEGAS 15 BTD,TURIS14KBL,STARLORD 13 ROR KBL</t>
  </si>
  <si>
    <t>978940189,978944934,978951128,978951609,978952192,978952862,978953375,978953518,978954294,978954667,978955711,978956124,978956167,978956660,978956670,978957116,978957653,978957966,978958960,978959163,978959382,978959723,978959851,978960090,978960108,978960294,978960320,978960330,978960342,978960420,978960462,978960657,978960728,978960778,978960784,978960801,978960808,978960836,978960875,978960881,978960898,978960921,978961123,978961131,978961232,978961241,978961556,978961560,978961625,978961790,978961824,978961843,978961865,978961878,978961887,978962047,978962060,978962070,978962196,978962344,978962406,978962482,978962564,978962574,978962665,978962699,978962720,978962827,978962855,978962903,978963107,978963249,978963326,978963367,978963462,978963665,978963890,978963938,978964018</t>
  </si>
  <si>
    <t>NPD17BU0063</t>
  </si>
  <si>
    <t>L110925</t>
  </si>
  <si>
    <t>242.756</t>
  </si>
  <si>
    <t>TURIS15KBL,IRIS15 BSW,DRAX11_BSW,KR13_CS_K,IRIS14 BSW,ROCKET_BSW,STARLORD-L,SL17_KBL_R</t>
  </si>
  <si>
    <t>TURIS15KBL,IRIS15 BSW,DRAX BSW,KYLOREN13 CLAMSHELL KBL,IRIS14 BSW,ROCKET_BSW,STARLORD-L,SL17_B_Refresh</t>
  </si>
  <si>
    <t>NPD17BT0126</t>
  </si>
  <si>
    <t>L110857</t>
  </si>
  <si>
    <t>273</t>
  </si>
  <si>
    <t>LOVE14 BDW,KS13_CHR,TURIS15KBL,SL13_KBL_R,KR15_360_K,KR15_CS_K,KR13_CS_K,TAOS15_SKL,IRIS14 BSW,SL15_KBL_R,ROCKET_BSW,SL13_R_KBL</t>
  </si>
  <si>
    <t>LOVELAND 14 BDW,KEYSTONE 13 CHROME,TURIS15KBL,STARLORD 13 ROR KBL-R,KYLOREN15 2IN1,KyloRen 15 Clamshell,KYLOREN13 CLAMSHELL KBL,TAOS 15,IRIS14 BSW,STARLORD 15 KBL-R,ROCKET_BSW,STARLORD 13 ROR KBL</t>
  </si>
  <si>
    <t>NPD17BT0003</t>
  </si>
  <si>
    <t>L110775</t>
  </si>
  <si>
    <t>3008.28</t>
  </si>
  <si>
    <t>NPD17BT0168</t>
  </si>
  <si>
    <t>L110876</t>
  </si>
  <si>
    <t>289.422</t>
  </si>
  <si>
    <t>SL15_R_KBL,TURIS15KBL,KR15_360_K,IRIS15 BSW,TURIS15AMD,KR15_CS_K,TAOS15_SKL,SL15_KBL_R</t>
  </si>
  <si>
    <t>STARLORD 15 ROR KBL,TURIS15KBL,KYLOREN15 2IN1,IRIS15 BSW,TURIS15AMD,KyloRen 15 Clamshell,TAOS 15,STARLORD 15 KBL-R</t>
  </si>
  <si>
    <t>NPD17BR0127</t>
  </si>
  <si>
    <t>L110663</t>
  </si>
  <si>
    <t>1528.393</t>
  </si>
  <si>
    <t>WPD17BU0035</t>
  </si>
  <si>
    <t>L110909</t>
  </si>
  <si>
    <t>120*100*106*1PLT</t>
  </si>
  <si>
    <t>138.566</t>
  </si>
  <si>
    <t>SAN MATEO</t>
  </si>
  <si>
    <t>NPD17BU0072</t>
  </si>
  <si>
    <t>L110934</t>
  </si>
  <si>
    <t>268.533</t>
  </si>
  <si>
    <t>SL15_R_KBL,TAOS14_SKL,TURIS15KBL,IRIS15 BSW,SL17_B_KBL,DRAX11_BSW,KR15_CS_K,KR13_CS_K,SL15_KBL_R,ROCKET_BSW,STARLORD-L,SL17_KBL_R,SL13_R_KBL</t>
  </si>
  <si>
    <t>STARLORD 15 ROR KBL,TAOS 14,TURIS15KBL,IRIS15 BSW,Starlord17_B_KBL,DRAX BSW,KyloRen 15 Clamshell,KYLOREN13 CLAMSHELL KBL,STARLORD 15 KBL-R,ROCKET_BSW,STARLORD-L,SL17_B_Refresh,STARLORD 13 ROR KBL</t>
  </si>
  <si>
    <t>NPD17BU0083</t>
  </si>
  <si>
    <t>L110941</t>
  </si>
  <si>
    <t>291.687</t>
  </si>
  <si>
    <t>SL15_R_KBL,TURIS15KBL,IRIS15 BSW,KR13_360_K,SL17_B_KBL,DRAX11_BSW,KR13_CS_K,DRAX_KBL-Y,SL15_KBL_R,ROCKET_BSW,STARLORD-L,SL17_KBL_R</t>
  </si>
  <si>
    <t>STARLORD 15 ROR KBL,TURIS15KBL,IRIS15 BSW,KYLOREN13 2IN1,Starlord17_B_KBL,DRAX BSW,KYLOREN13 CLAMSHELL KBL,DRAXKBL,STARLORD 15 KBL-R,ROCKET_BSW,STARLORD-L,SL17_B_Refresh</t>
  </si>
  <si>
    <t>NPD17BR0174</t>
  </si>
  <si>
    <t>L110681</t>
  </si>
  <si>
    <t>1525.481</t>
  </si>
  <si>
    <t>NPD17BT0071</t>
  </si>
  <si>
    <t>L110816</t>
  </si>
  <si>
    <t>3016.064</t>
  </si>
  <si>
    <t>NPD17BU0075</t>
  </si>
  <si>
    <t>L110937</t>
  </si>
  <si>
    <t>120*100*118*2PLT</t>
  </si>
  <si>
    <t>549.257</t>
  </si>
  <si>
    <t>VEGAS15KBL,KS13_KBL,SL13_KBL_R,IRIS15 BSW,KR13_CS_K,SL15_KBL_R,SL13_R_KBL</t>
  </si>
  <si>
    <t>VEGAS15 KBL/SKL,KEYSTONE 13 WINDOWS,STARLORD 13 ROR KBL-R,IRIS15 BSW,KYLOREN13 CLAMSHELL KBL,STARLORD 15 KBL-R,STARLORD 13 ROR KBL</t>
  </si>
  <si>
    <t>NPD17BU0071</t>
  </si>
  <si>
    <t>L110933</t>
  </si>
  <si>
    <t>245.245</t>
  </si>
  <si>
    <t>TAOS14_SKL,KS13_KBL,IRIS15 BSW,DRAX11_BSW,KR13_CS_K,ROCKET_BSW,STARLORD-L,SL17_KBL_R</t>
  </si>
  <si>
    <t>TAOS 14,KEYSTONE 13 WINDOWS,IRIS15 BSW,DRAX BSW,KYLOREN13 CLAMSHELL KBL,ROCKET_BSW,STARLORD-L,SL17_B_Refresh</t>
  </si>
  <si>
    <t>NPD17BR0164</t>
  </si>
  <si>
    <t>L110675</t>
  </si>
  <si>
    <t>1513.015</t>
  </si>
  <si>
    <t>NPD17BS0031</t>
  </si>
  <si>
    <t>L110702</t>
  </si>
  <si>
    <t>100*60*118*1PLT</t>
  </si>
  <si>
    <t>109.175</t>
  </si>
  <si>
    <t>NPD17BT0174</t>
  </si>
  <si>
    <t>L110880</t>
  </si>
  <si>
    <t>120*100*112*1PLT</t>
  </si>
  <si>
    <t>249</t>
  </si>
  <si>
    <t>SL15_R_KBL,KS13_KBL,SL13_KBL_R,KR13_360_K,IRIS15 BSW,DRAX11_BSW,TURIS15AMD,KR15_CS_K,TAOS15_SKL,ROCKET_BSW,IRIS14 BSW,SL15_KBL_R,SL17_KBL_R,SL13_R_KBL</t>
  </si>
  <si>
    <t>STARLORD 15 ROR KBL,KEYSTONE 13 WINDOWS,STARLORD 13 ROR KBL-R,KYLOREN13 2IN1,IRIS15 BSW,DRAX BSW,TURIS15AMD,KyloRen 15 Clamshell,TAOS 15,ROCKET_BSW,IRIS14 BSW,STARLORD 15 KBL-R,SL17_B_Refresh,STARLORD 13 ROR KBL</t>
  </si>
  <si>
    <t>NPD17BS0010</t>
  </si>
  <si>
    <t>L110692</t>
  </si>
  <si>
    <t>120*100*83*1PLT</t>
  </si>
  <si>
    <t>152.02</t>
  </si>
  <si>
    <t>NPD17BT0111</t>
  </si>
  <si>
    <t>L110847</t>
  </si>
  <si>
    <t>278.759</t>
  </si>
  <si>
    <t>TURIS15KBL,SL13_KBL_R,TURIS15AMD,KR15_CS_K,KR13_CS_K,IRIS14 BSW,SL15_KBL_R,SL17_KBL_R</t>
  </si>
  <si>
    <t>TURIS15KBL,STARLORD 13 ROR KBL-R,TURIS15AMD,KyloRen 15 Clamshell,KYLOREN13 CLAMSHELL KBL,IRIS14 BSW,STARLORD 15 KBL-R,SL17_B_Refresh</t>
  </si>
  <si>
    <t>NPD17BT0169</t>
  </si>
  <si>
    <t>L110877</t>
  </si>
  <si>
    <t>282.591</t>
  </si>
  <si>
    <t>SL15_R_KBL,KR15_360_K,TURIS15KBL,SL13_KBL_R,IRIS15 BSW,TURIS15AMD,KR15_CS_K,KR13_CS_K,TAOS15_SKL,SL15_KBL_R,SL13_R_KBL</t>
  </si>
  <si>
    <t>STARLORD 15 ROR KBL,KYLOREN15 2IN1,TURIS15KBL,STARLORD 13 ROR KBL-R,IRIS15 BSW,TURIS15AMD,KyloRen 15 Clamshell,KYLOREN13 CLAMSHELL KBL,TAOS 15,STARLORD 15 KBL-R,STARLORD 13 ROR KBL</t>
  </si>
  <si>
    <t>NPD17BT0124</t>
  </si>
  <si>
    <t>L110855</t>
  </si>
  <si>
    <t>120*100*109*1PLT 120*100*118*2PLT</t>
  </si>
  <si>
    <t>801.981</t>
  </si>
  <si>
    <t>KS13_CHR,TURIS15KBL,SL13_KBL_R,KR15_360_K,DRAX11_BSW,KR15_CS_K,TURIS15AMD,KR13_CS_K,TAOS15_SKL,SL15_KBL_R,ROCKET_BSW,IRIS14 BSW,SL13_R_KBL</t>
  </si>
  <si>
    <t>KEYSTONE 13 CHROME,TURIS15KBL,STARLORD 13 ROR KBL-R,KYLOREN15 2IN1,DRAX BSW,KyloRen 15 Clamshell,TURIS15AMD,KYLOREN13 CLAMSHELL KBL,TAOS 15,STARLORD 15 KBL-R,ROCKET_BSW,IRIS14 BSW,STARLORD 13 ROR KBL</t>
  </si>
  <si>
    <t>NPD17BS0006</t>
  </si>
  <si>
    <t>L110690</t>
  </si>
  <si>
    <t>120*100*81*1PLT</t>
  </si>
  <si>
    <t>171.465</t>
  </si>
  <si>
    <t>NPD17BT0175</t>
  </si>
  <si>
    <t>L110881</t>
  </si>
  <si>
    <t>268.065</t>
  </si>
  <si>
    <t>LOVE14 BDW,TURIS15KBL,SL13_KBL_R,KR15_360_K,DRAX11_BSW,TAOS15_SKL,ROCKET_BSW,IRIS14 BSW,SL15_KBL_R,SL17_KBL_R,SL13_R_KBL</t>
  </si>
  <si>
    <t>LOVELAND 14 BDW,TURIS15KBL,STARLORD 13 ROR KBL-R,KYLOREN15 2IN1,DRAX BSW,TAOS 15,ROCKET_BSW,IRIS14 BSW,STARLORD 15 KBL-R,SL17_B_Refresh,STARLORD 13 ROR KBL</t>
  </si>
  <si>
    <t>NPD17BU0006</t>
  </si>
  <si>
    <t>L110893</t>
  </si>
  <si>
    <t>269.5</t>
  </si>
  <si>
    <t>KS13_CHR,KS13_KBL,SL13_KBL_R,TURIS15KBL,IRIS15 BSW,KR13_360_K,LOVE15 BDW,TAOS15_SKL,SL15_KBL_R,LOVE15 SKL,SL13_R_KBL,SL17_KBL_R</t>
  </si>
  <si>
    <t>KEYSTONE 13 CHROME,KEYSTONE 13 WINDOWS,STARLORD 13 ROR KBL-R,TURIS15KBL,IRIS15 BSW,KYLOREN13 2IN1,LOVELAND 15 BDW,TAOS 15,STARLORD 15 KBL-R,LOVELAND 15 SKL,STARLORD 13 ROR KBL,SL17_B_Refresh</t>
  </si>
  <si>
    <t>NPD17BT0166</t>
  </si>
  <si>
    <t>L110875</t>
  </si>
  <si>
    <t>120*100*120*1PLT 120*100*119*1PLT</t>
  </si>
  <si>
    <t>558.63</t>
  </si>
  <si>
    <t>SL15_R_KBL,TURIS15KBL,KR15_360_K,IRIS15 BSW,KR13_360_K,DRAX11_BSW,TURIS15AMD,TAOS15_SKL,ROCKET_BSW,IRIS14 BSW,SL15_KBL_R,SL17_KBL_R</t>
  </si>
  <si>
    <t>STARLORD 15 ROR KBL,TURIS15KBL,KYLOREN15 2IN1,IRIS15 BSW,KYLOREN13 2IN1,DRAX BSW,TURIS15AMD,TAOS 15,ROCKET_BSW,IRIS14 BSW,STARLORD 15 KBL-R,SL17_B_Refresh</t>
  </si>
  <si>
    <t>NPD17BT0026</t>
  </si>
  <si>
    <t>L110793</t>
  </si>
  <si>
    <t>120*100*92*1PLT</t>
  </si>
  <si>
    <t>161.218</t>
  </si>
  <si>
    <t>DRAX11_BSW</t>
  </si>
  <si>
    <t>DRAX BSW</t>
  </si>
  <si>
    <t>NPD17BT0143</t>
  </si>
  <si>
    <t>L110865</t>
  </si>
  <si>
    <t>41*8*27*1CTN</t>
  </si>
  <si>
    <t>2</t>
  </si>
  <si>
    <t>ROCKET_BSW</t>
  </si>
  <si>
    <t>NPD17BU0021</t>
  </si>
  <si>
    <t>L110901</t>
  </si>
  <si>
    <t>554.421</t>
  </si>
  <si>
    <t>SL15_R_KBL,TURIS15KBL,SL13_KBL_R,KR13_360_K,IRIS15 BSW,KR15_CS_K,TURIS15AMD,DRAX11_BSW,KR13_CS_K,TAOS15_SKL,SL15_KBL_R,IRIS14 BSW,SL17_KBL_R,STARLORD-L</t>
  </si>
  <si>
    <t>STARLORD 15 ROR KBL,TURIS15KBL,STARLORD 13 ROR KBL-R,KYLOREN13 2IN1,IRIS15 BSW,KyloRen 15 Clamshell,TURIS15AMD,DRAX BSW,KYLOREN13 CLAMSHELL KBL,TAOS 15,STARLORD 15 KBL-R,IRIS14 BSW,SL17_B_Refresh,STARLORD-L</t>
  </si>
  <si>
    <t>NPD17BU0050</t>
  </si>
  <si>
    <t>L110917</t>
  </si>
  <si>
    <t>120*100*116*1PLT</t>
  </si>
  <si>
    <t>256.405</t>
  </si>
  <si>
    <t>KS13_KBL,SL13_KBL_R,KR13_360_K,DRAX11_BSW,KR15_CS_K,TURIS15AMD,ROCKET_BSW,SL13_R_KBL</t>
  </si>
  <si>
    <t>KEYSTONE 13 WINDOWS,STARLORD 13 ROR KBL-R,KYLOREN13 2IN1,DRAX BSW,KyloRen 15 Clamshell,TURIS15AMD,ROCKET_BSW,STARLORD 13 ROR KBL</t>
  </si>
  <si>
    <t>CTO/RTL</t>
  </si>
  <si>
    <t>1 Aviation Road Len Waters Estate Sydney 2171 New South Wales AUSTRALIA,350 Parramatta Road Homebush, NSW,350 Parramatta Road Homebush NSW</t>
  </si>
  <si>
    <t>NPD17BU0088</t>
  </si>
  <si>
    <t>L110943</t>
  </si>
  <si>
    <t>263.858</t>
  </si>
  <si>
    <t>SL15_R_KBL,SL13_KBL_R,TURIS15KBL,KR15_360_K,IRIS15 BSW,SL17_B_KBL,DRAX11_BSW,KR15_CS_K,KR13_CS_K,SL15_KBL_R,ROCKET_BSW,SL17_KBL_R,STARLORD-L</t>
  </si>
  <si>
    <t>STARLORD 15 ROR KBL,STARLORD 13 ROR KBL-R,TURIS15KBL,KYLOREN15 2IN1,IRIS15 BSW,Starlord17_B_KBL,DRAX BSW,KyloRen 15 Clamshell,KYLOREN13 CLAMSHELL KBL,STARLORD 15 KBL-R,ROCKET_BSW,SL17_B_Refresh,STARLORD-L</t>
  </si>
  <si>
    <t>WPD17BU0045</t>
  </si>
  <si>
    <t>L110915</t>
  </si>
  <si>
    <t>LTL-LAX</t>
  </si>
  <si>
    <t>152.495</t>
  </si>
  <si>
    <t>4000 Redondo Beach Ave Ste 103 Redondo Beach, CA 90278</t>
  </si>
  <si>
    <t>NPD17BT0177</t>
  </si>
  <si>
    <t>L110883</t>
  </si>
  <si>
    <t>2995.7</t>
  </si>
  <si>
    <t>NPD17BS0114</t>
  </si>
  <si>
    <t>L110756</t>
  </si>
  <si>
    <t>1043.035</t>
  </si>
  <si>
    <t>NPD17BT0186</t>
  </si>
  <si>
    <t>L110889</t>
  </si>
  <si>
    <t>248</t>
  </si>
  <si>
    <t>NPD17BT0118</t>
  </si>
  <si>
    <t>L110851</t>
  </si>
  <si>
    <t>120*100*117*1PLT 120*100*118*3PLT</t>
  </si>
  <si>
    <t>1091.939</t>
  </si>
  <si>
    <t>TAOS14_SKL,VEGAS15KBL,KS13_KBL,TURIS15KBL,SL13_KBL_R,IRIS15 BSW,KR15_CS_K,KR13_CS_K,TAOS15_SKL,SL15_KBL_R,SL13_R_KBL,SL17_KBL_R</t>
  </si>
  <si>
    <t>TAOS 14,VEGAS15 KBL/SKL,KEYSTONE 13 WINDOWS,TURIS15KBL,STARLORD 13 ROR KBL-R,IRIS15 BSW,KyloRen 15 Clamshell,KYLOREN13 CLAMSHELL KBL,TAOS 15,STARLORD 15 KBL-R,STARLORD 13 ROR KBL,SL17_B_Refresh</t>
  </si>
  <si>
    <t>NPD17BT0162</t>
  </si>
  <si>
    <t>L110871</t>
  </si>
  <si>
    <t>270.974</t>
  </si>
  <si>
    <t>TAOS14_SKL,SL13_KBL_R,TURIS15KBL,IRIS15 BSW,KR13_CS_K,TAOS15_SKL,SL15_KBL_R,SL13_R_KBL,SL17_KBL_R</t>
  </si>
  <si>
    <t>TAOS 14,STARLORD 13 ROR KBL-R,TURIS15KBL,IRIS15 BSW,KYLOREN13 CLAMSHELL KBL,TAOS 15,STARLORD 15 KBL-R,STARLORD 13 ROR KBL,SL17_B_Refresh</t>
  </si>
  <si>
    <t>NPD17BU0048</t>
  </si>
  <si>
    <t>L110916</t>
  </si>
  <si>
    <t>282.328</t>
  </si>
  <si>
    <t>TAOS14_SKL,VEGAS15KBL,IRIS15 BSW</t>
  </si>
  <si>
    <t>TAOS 14,VEGAS15 KBL/SKL,IRIS15 BSW</t>
  </si>
  <si>
    <t>NPD17BS0137</t>
  </si>
  <si>
    <t>L110762</t>
  </si>
  <si>
    <t>3014.909</t>
  </si>
  <si>
    <t>NPD17BT0019</t>
  </si>
  <si>
    <t>L110788</t>
  </si>
  <si>
    <t>120*100*65*1PLT</t>
  </si>
  <si>
    <t>131.065</t>
  </si>
  <si>
    <t>NPD17BU0028</t>
  </si>
  <si>
    <t>L110905</t>
  </si>
  <si>
    <t>265</t>
  </si>
  <si>
    <t>SL15_R_KBL,KS13_CHR,TURIS15KBL,KR15_360_K,SL13_KBL_R,IRIS15 BSW,KR13_360_K,DRAX11_BSW,KR15_CS_K,KR13_CS_K,IRIS14 BSW,ROCKET_BSW,SL15_KBL_R</t>
  </si>
  <si>
    <t>STARLORD 15 ROR KBL,KEYSTONE 13 CHROME,TURIS15KBL,KYLOREN15 2IN1,STARLORD 13 ROR KBL-R,IRIS15 BSW,KYLOREN13 2IN1,DRAX BSW,KyloRen 15 Clamshell,KYLOREN13 CLAMSHELL KBL,IRIS14 BSW,ROCKET_BSW,STARLORD 15 KBL-R</t>
  </si>
  <si>
    <t>NPD17BU0042</t>
  </si>
  <si>
    <t>L110913</t>
  </si>
  <si>
    <t>120*100*118*1PLT 120*100*120*1PLT</t>
  </si>
  <si>
    <t>524.537</t>
  </si>
  <si>
    <t>VEGAS15KBL,TAOS14_SKL,KS13_CHR,SL13_KBL_R,TURIS15KBL,IRIS15 BSW,KR13_CS_K,SL15_KBL_R,SL13_R_KBL,SL17_KBL_R</t>
  </si>
  <si>
    <t>VEGAS15 KBL/SKL,TAOS 14,KEYSTONE 13 CHROME,STARLORD 13 ROR KBL-R,TURIS15KBL,IRIS15 BSW,KYLOREN13 CLAMSHELL KBL,STARLORD 15 KBL-R,STARLORD 13 ROR KBL,SL17_B_Refresh</t>
  </si>
  <si>
    <t>NPD17BS0049</t>
  </si>
  <si>
    <t>L110714</t>
  </si>
  <si>
    <t>245.5</t>
  </si>
  <si>
    <t>NPD17BU0005</t>
  </si>
  <si>
    <t>L110892</t>
  </si>
  <si>
    <t>264.651</t>
  </si>
  <si>
    <t>NPD17BS0056</t>
  </si>
  <si>
    <t>L110718</t>
  </si>
  <si>
    <t>120*100*120*4PLT</t>
  </si>
  <si>
    <t>1007.538</t>
  </si>
  <si>
    <t>NPD17BU0003</t>
  </si>
  <si>
    <t>L110890</t>
  </si>
  <si>
    <t>120*100*102*1PLT</t>
  </si>
  <si>
    <t>225.312</t>
  </si>
  <si>
    <t>KR13_360_K,IRIS15 BSW,DRAX11_BSW,ROCKET_BSW,IRIS14 BSW</t>
  </si>
  <si>
    <t>KYLOREN13 2IN1,IRIS15 BSW,DRAX BSW,ROCKET_BSW,IRIS14 BSW</t>
  </si>
  <si>
    <t>NPD17BT0110</t>
  </si>
  <si>
    <t>L110846</t>
  </si>
  <si>
    <t>256.16</t>
  </si>
  <si>
    <t>KS13_CHR,TURIS15KBL,SL13_KBL_R,TURIS15AMD,TAOS15_SKL,SL15_KBL_R,SL13_R_KBL</t>
  </si>
  <si>
    <t>KEYSTONE 13 CHROME,TURIS15KBL,STARLORD 13 ROR KBL-R,TURIS15AMD,TAOS 15,STARLORD 15 KBL-R,STARLORD 13 ROR KBL</t>
  </si>
  <si>
    <t>NPD17BU0084</t>
  </si>
  <si>
    <t>L110942</t>
  </si>
  <si>
    <t>271.299</t>
  </si>
  <si>
    <t>TAOS14_SKL,KS13_KBL,SL13_KBL_R,TAOS15_SKL,KR13_CS_K,SL15_KBL_R,SL17_KBL_R,SL13_R_KBL</t>
  </si>
  <si>
    <t>TAOS 14,KEYSTONE 13 WINDOWS,STARLORD 13 ROR KBL-R,TAOS 15,KYLOREN13 CLAMSHELL KBL,STARLORD 15 KBL-R,SL17_B_Refresh,STARLORD 13 ROR KBL</t>
  </si>
  <si>
    <t>NPD17BS0040</t>
  </si>
  <si>
    <t>L110709</t>
  </si>
  <si>
    <t>540.718</t>
  </si>
  <si>
    <t>NPD17BT0135</t>
  </si>
  <si>
    <t>L110861</t>
  </si>
  <si>
    <t>272.489</t>
  </si>
  <si>
    <t>TAOS14_SKL,TURIS15KBL,SL13_KBL_R,KR15_360_K,TURIS15AMD,TAOS15_SKL,IRIS14 BSW,SL15_KBL_R,SL17_KBL_R,SL13_R_KBL,STARLORD-L</t>
  </si>
  <si>
    <t>TAOS 14,TURIS15KBL,STARLORD 13 ROR KBL-R,KYLOREN15 2IN1,TURIS15AMD,TAOS 15,IRIS14 BSW,STARLORD 15 KBL-R,SL17_B_Refresh,STARLORD 13 ROR KBL,STARLORD-L</t>
  </si>
  <si>
    <t>NPD17BU0039</t>
  </si>
  <si>
    <t>L110912</t>
  </si>
  <si>
    <t>282.501</t>
  </si>
  <si>
    <t>TAOS14_SKL,KS13_CHR,TURIS15KBL,IRIS15 BSW,KR13_360_K,TURIS15AMD,KR13_CS_K,IRIS14 BSW,STARLORD-L,SL17_KBL_R</t>
  </si>
  <si>
    <t>TAOS 14,KEYSTONE 13 CHROME,TURIS15KBL,IRIS15 BSW,KYLOREN13 2IN1,TURIS15AMD,KYLOREN13 CLAMSHELL KBL,IRIS14 BSW,STARLORD-L,SL17_B_Refresh</t>
  </si>
  <si>
    <t>NPD17BT0137</t>
  </si>
  <si>
    <t>L110862</t>
  </si>
  <si>
    <t>3005.127</t>
  </si>
  <si>
    <t>NPD17BU0004</t>
  </si>
  <si>
    <t>L110891</t>
  </si>
  <si>
    <t>264.526</t>
  </si>
  <si>
    <t>TURIS15KBL,IRIS15 BSW,IRIS14 BSW</t>
  </si>
  <si>
    <t>NPD17BT0120</t>
  </si>
  <si>
    <t>L110852</t>
  </si>
  <si>
    <t>283.624</t>
  </si>
  <si>
    <t>TURIS15KBL,KR15_360_K,SL13_KBL_R,SL17_B_KBL,TURIS15AMD,KR15_CS_K,KR13_CS_K,TAOS15_SKL,SL15_KBL_R,IRIS14 BSW,SL13_R_KBL,SL17_KBL_R</t>
  </si>
  <si>
    <t>TURIS15KBL,KYLOREN15 2IN1,STARLORD 13 ROR KBL-R,Starlord17_B_KBL,TURIS15AMD,KyloRen 15 Clamshell,KYLOREN13 CLAMSHELL KBL,TAOS 15,STARLORD 15 KBL-R,IRIS14 BSW,STARLORD 13 ROR KBL,SL17_B_Refresh</t>
  </si>
  <si>
    <t>NPD17BT0031</t>
  </si>
  <si>
    <t>L110796</t>
  </si>
  <si>
    <t>3016.785</t>
  </si>
  <si>
    <t>NPD17BR0096</t>
  </si>
  <si>
    <t>L110647</t>
  </si>
  <si>
    <t>60*52*118*1PLT</t>
  </si>
  <si>
    <t>69.193</t>
  </si>
  <si>
    <t>NPD17BU0073</t>
  </si>
  <si>
    <t>L110935</t>
  </si>
  <si>
    <t>120*100*119*1PLT 120*100*110*1PLT</t>
  </si>
  <si>
    <t>545.176</t>
  </si>
  <si>
    <t>SL15_R_KBL,TURIS15KBL,SL13_KBL_R,IRIS15 BSW,DRAX11_BSW,TURIS15AMD,KR13_CS_K,SL15_KBL_R,SL17_KBL_R,STARLORD-L</t>
  </si>
  <si>
    <t>STARLORD 15 ROR KBL,TURIS15KBL,STARLORD 13 ROR KBL-R,IRIS15 BSW,DRAX BSW,TURIS15AMD,KYLOREN13 CLAMSHELL KBL,STARLORD 15 KBL-R,SL17_B_Refresh,STARLORD-L</t>
  </si>
  <si>
    <t>NPD17BT0156</t>
  </si>
  <si>
    <t>L110869</t>
  </si>
  <si>
    <t>120*100*116*1PLT 120*100*120*1PLT</t>
  </si>
  <si>
    <t>568.56</t>
  </si>
  <si>
    <t>SL15_R_KBL,TAOS14_SKL,KR15_360_K,TURIS15KBL,IRIS15 BSW,TURIS15AMD,KR15_CS_K,TAOS15_SKL,IRIS14 BSW,SL15_KBL_R,SL17_KBL_R</t>
  </si>
  <si>
    <t>STARLORD 15 ROR KBL,TAOS 14,KYLOREN15 2IN1,TURIS15KBL,IRIS15 BSW,TURIS15AMD,KyloRen 15 Clamshell,TAOS 15,IRIS14 BSW,STARLORD 15 KBL-R,SL17_B_Refresh</t>
  </si>
  <si>
    <t>NPD17BU0056</t>
  </si>
  <si>
    <t>L110920</t>
  </si>
  <si>
    <t>269.002</t>
  </si>
  <si>
    <t>TAOS14_SKL,TURIS15KBL,SL13_KBL_R,IRIS15 BSW,KR13_360_K,SL15_KBL_R,SL13_R_KBL,SL17_KBL_R</t>
  </si>
  <si>
    <t>TAOS 14,TURIS15KBL,STARLORD 13 ROR KBL-R,IRIS15 BSW,KYLOREN13 2IN1,STARLORD 15 KBL-R,STARLORD 13 ROR KBL,SL17_B_Refresh</t>
  </si>
  <si>
    <t>NPD17BT0178</t>
  </si>
  <si>
    <t>L110884</t>
  </si>
  <si>
    <t>120*100*120*1PLT 120*100*118*1PLT</t>
  </si>
  <si>
    <t>532.378</t>
  </si>
  <si>
    <t>TAOS14_SKL,VEGAS15KBL,KS13_KBL,SL13_KBL_R,TURIS15KBL,IRIS15 BSW,KR15_CS_K,TAOS15_SKL,KR13_CS_K,SL15_KBL_R,SL13_R_KBL,SL17_KBL_R</t>
  </si>
  <si>
    <t>TAOS 14,VEGAS15 KBL/SKL,KEYSTONE 13 WINDOWS,STARLORD 13 ROR KBL-R,TURIS15KBL,IRIS15 BSW,KyloRen 15 Clamshell,TAOS 15,KYLOREN13 CLAMSHELL KBL,STARLORD 15 KBL-R,STARLORD 13 ROR KBL,SL17_B_Refresh</t>
  </si>
  <si>
    <t>NPD17BS0133</t>
  </si>
  <si>
    <t>L110760</t>
  </si>
  <si>
    <t>131.8</t>
  </si>
  <si>
    <t>NPD17BU0066</t>
  </si>
  <si>
    <t>L110928</t>
  </si>
  <si>
    <t>251.939</t>
  </si>
  <si>
    <t>SL15_R_KBL,TURIS15KBL,IRIS15 BSW,DRAX11_BSW,SL15_KBL_R,STARLORD-L,SL17_KBL_R</t>
  </si>
  <si>
    <t>STARLORD 15 ROR KBL,TURIS15KBL,IRIS15 BSW,DRAX BSW,STARLORD 15 KBL-R,STARLORD-L,SL17_B_Refresh</t>
  </si>
  <si>
    <t>NPD17BT0184</t>
  </si>
  <si>
    <t>L110887</t>
  </si>
  <si>
    <t>264.706</t>
  </si>
  <si>
    <t>WPD17BU0036</t>
  </si>
  <si>
    <t>L110910</t>
  </si>
  <si>
    <t>141.716</t>
  </si>
  <si>
    <t>NPD17BR0159</t>
  </si>
  <si>
    <t>L110672</t>
  </si>
  <si>
    <t>60*52*83*1PLT</t>
  </si>
  <si>
    <t>36.015</t>
  </si>
  <si>
    <t>NPD17BU0081</t>
  </si>
  <si>
    <t>L110940</t>
  </si>
  <si>
    <t>267.994</t>
  </si>
  <si>
    <t>SL15_R_KBL,TAOS14_SKL,KS13_KBL,KS13_CHR,KR15_360_K,IRIS15 BSW,DRAX11_BSW,KR15_CS_K,KR13_CS_K,TAOS15_SKL,ROCKET_BSW,SL15_KBL_R,IRIS14 BSW,SL17_KBL_R,STARLORD-L</t>
  </si>
  <si>
    <t>STARLORD 15 ROR KBL,TAOS 14,KEYSTONE 13 WINDOWS,KEYSTONE 13 CHROME,KYLOREN15 2IN1,IRIS15 BSW,DRAX BSW,KyloRen 15 Clamshell,KYLOREN13 CLAMSHELL KBL,TAOS 15,ROCKET_BSW,STARLORD 15 KBL-R,IRIS14 BSW,SL17_B_Refresh,STARLORD-L</t>
  </si>
  <si>
    <t>NPD17BU0027</t>
  </si>
  <si>
    <t>L110904</t>
  </si>
  <si>
    <t>514.531</t>
  </si>
  <si>
    <t>SL15_R_KBL,KS13_KBL,KS13_CHR,KR15_360_K,TURIS15KBL,SL13_KBL_R,IRIS15 BSW,KR13_360_K,SL17_B_KBL,KR15_CS_K,TURIS15AMD,DRAX11_BSW,KR13_CS_K,IRIS14 BSW,SL15_KBL_R,ROCKET_BSW,STARLORD-L,SL13_R_KBL,SL17_KBL_R</t>
  </si>
  <si>
    <t>STARLORD 15 ROR KBL,KEYSTONE 13 WINDOWS,KEYSTONE 13 CHROME,KYLOREN15 2IN1,TURIS15KBL,STARLORD 13 ROR KBL-R,IRIS15 BSW,KYLOREN13 2IN1,Starlord17_B_KBL,KyloRen 15 Clamshell,TURIS15AMD,DRAX BSW,KYLOREN13 CLAMSHELL KBL,IRIS14 BSW,STARLORD 15 KBL-R,ROCKET_BSW,STARLORD-L,STARLORD 13 ROR KBL,SL17_B_Refresh</t>
  </si>
  <si>
    <t>NPD17BT0165</t>
  </si>
  <si>
    <t>L110874</t>
  </si>
  <si>
    <t>120*100*142*1PLT</t>
  </si>
  <si>
    <t>333</t>
  </si>
  <si>
    <t>VEGAS15KBL,KS13_KBL,TURIS15KBL,SL13_KBL_R,KR15_CS_K,TURIS15AMD,TAOS15_SKL,ROCKET_BSW,SL13_R_KBL,STARLORD-L</t>
  </si>
  <si>
    <t>VEGAS15 KBL/SKL,KEYSTONE 13 WINDOWS,TURIS15KBL,STARLORD 13 ROR KBL-R,KyloRen 15 Clamshell,TURIS15AMD,TAOS 15,ROCKET_BSW,STARLORD 13 ROR KBL,STARLORD-L</t>
  </si>
  <si>
    <t>NPD17BT0159</t>
  </si>
  <si>
    <t>L110870</t>
  </si>
  <si>
    <t>261.837</t>
  </si>
  <si>
    <t>NPD17BU0074</t>
  </si>
  <si>
    <t>L110936</t>
  </si>
  <si>
    <t>286.236</t>
  </si>
  <si>
    <t>SL15_R_KBL,TURIS15KBL,IRIS15 BSW,KR13_CS_K,SL15_KBL_R,SL17_KBL_R</t>
  </si>
  <si>
    <t>STARLORD 15 ROR KBL,TURIS15KBL,IRIS15 BSW,KYLOREN13 CLAMSHELL KBL,STARLORD 15 KBL-R,SL17_B_Refresh</t>
  </si>
  <si>
    <t>NPD17BT0173</t>
  </si>
  <si>
    <t>L110879</t>
  </si>
  <si>
    <t>251.975</t>
  </si>
  <si>
    <t>SL15_R_KBL,KR15_360_K,IRIS15 BSW,DRAX11_BSW,KR15_CS_K,TURIS15AMD,KR13_CS_K,SL15_KBL_R,ROCKET_BSW</t>
  </si>
  <si>
    <t>STARLORD 15 ROR KBL,KYLOREN15 2IN1,IRIS15 BSW,DRAX BSW,KyloRen 15 Clamshell,TURIS15AMD,KYLOREN13 CLAMSHELL KBL,STARLORD 15 KBL-R,ROCKET_BSW</t>
  </si>
  <si>
    <t>NPD17BU0051</t>
  </si>
  <si>
    <t>L110918</t>
  </si>
  <si>
    <t>267.081</t>
  </si>
  <si>
    <t>SL15_R_KBL,KS13_KBL,IRIS15 BSW,DRAX11_BSW,SL15_KBL_R,ROCKET_BSW,IRIS14 BSW,STARLORD-L</t>
  </si>
  <si>
    <t>STARLORD 15 ROR KBL,KEYSTONE 13 WINDOWS,IRIS15 BSW,DRAX BSW,STARLORD 15 KBL-R,ROCKET_BSW,IRIS14 BSW,STARLORD-L</t>
  </si>
  <si>
    <t>NPD17BU0065</t>
  </si>
  <si>
    <t>L110927</t>
  </si>
  <si>
    <t>120*100*113*1PLT</t>
  </si>
  <si>
    <t>261.219</t>
  </si>
  <si>
    <t>TAOS14_SKL,KS13_KBL,TURIS15KBL,IRIS15 BSW,DRAX11_BSW,KR13_CS_K,SL15_KBL_R,ROCKET_BSW,SL13_R_KBL,STARLORD-L,SL17_KBL_R</t>
  </si>
  <si>
    <t>TAOS 14,KEYSTONE 13 WINDOWS,TURIS15KBL,IRIS15 BSW,DRAX BSW,KYLOREN13 CLAMSHELL KBL,STARLORD 15 KBL-R,ROCKET_BSW,STARLORD 13 ROR KBL,STARLORD-L,SL17_B_Refresh</t>
  </si>
  <si>
    <t>NPD17BU0020</t>
  </si>
  <si>
    <t>L110900</t>
  </si>
  <si>
    <t>120*100*120*1PLT 120*100*110*1PLT 120*100*119*1PLT</t>
  </si>
  <si>
    <t>800.846</t>
  </si>
  <si>
    <t>SL15_R_KBL,TURIS15KBL,KR15_360_K,SL13_KBL_R,IRIS15 BSW,KR13_360_K,TURIS15AMD,DRAX11_BSW,KR15_CS_K,KR13_CS_K,LOVE14 SKL,IRIS14 BSW,ROCKET_BSW,SL15_KBL_R,SL13_R_KBL,STARLORD-L</t>
  </si>
  <si>
    <t>STARLORD 15 ROR KBL,TURIS15KBL,KYLOREN15 2IN1,STARLORD 13 ROR KBL-R,IRIS15 BSW,KYLOREN13 2IN1,TURIS15AMD,DRAX BSW,KyloRen 15 Clamshell,KYLOREN13 CLAMSHELL KBL,LOVELAND 14 SKL,IRIS14 BSW,ROCKET_BSW,STARLORD 15 KBL-R,STARLORD 13 ROR KBL,STARLORD-L</t>
  </si>
  <si>
    <t>NPD17BS0011</t>
  </si>
  <si>
    <t>L110693</t>
  </si>
  <si>
    <t>100*60*76*1PLT</t>
  </si>
  <si>
    <t>87.569</t>
  </si>
  <si>
    <t>NPD17BU0069</t>
  </si>
  <si>
    <t>L110931</t>
  </si>
  <si>
    <t>120*100*105*1PLT</t>
  </si>
  <si>
    <t>219.655</t>
  </si>
  <si>
    <t>TAOS14_SKL,VEGAS15KBL,KS13_KBL,TURIS15KBL,KR13_360_K,IRIS15 BSW,DRAX11_BSW,KR15_CS_K,KR13_CS_K,TAOS15_SKL,DRAX_KBL-Y,ROCKET_BSW</t>
  </si>
  <si>
    <t>TAOS 14,VEGAS15 KBL/SKL,KEYSTONE 13 WINDOWS,TURIS15KBL,KYLOREN13 2IN1,IRIS15 BSW,DRAX BSW,KyloRen 15 Clamshell,KYLOREN13 CLAMSHELL KBL,TAOS 15,DRAXKBL,ROCKET_BSW</t>
  </si>
  <si>
    <t>978940186,978956917,978956947,978957313,978957576,978957869,978958981,978959218,978959963,978960940,978961366,978961877,978962230,978962723,978962915,978962922,978963003,978963355,978963387,978963651,978963769,978963801,978963804,978963895,978963943,978963948,978963985,978964001,978964021,978964045,978964067,978964071,978964097,978964098,978964127,978964141,978964166,978964193,978964331,978965423,978965507</t>
  </si>
  <si>
    <t>NPD17BU0014</t>
  </si>
  <si>
    <t>L110898</t>
  </si>
  <si>
    <t>120*100*118*1PLT 120*100*117*1PLT</t>
  </si>
  <si>
    <t>540.884</t>
  </si>
  <si>
    <t>TAOS14_SKL,VEGAS15KBL,KS13_CHR,KS13_KBL,SL13_KBL_R,IRIS15 BSW,KR15_CS_K,SL15_KBL_R,SL17_KBL_R,SL13_R_KBL</t>
  </si>
  <si>
    <t>TAOS 14,VEGAS15 KBL/SKL,KEYSTONE 13 CHROME,KEYSTONE 13 WINDOWS,STARLORD 13 ROR KBL-R,IRIS15 BSW,KyloRen 15 Clamshell,STARLORD 15 KBL-R,SL17_B_Refresh,STARLORD 13 ROR KBL</t>
  </si>
  <si>
    <t>NPD17BT0134</t>
  </si>
  <si>
    <t>L110860</t>
  </si>
  <si>
    <t>120*100*117*1PLT 120*100*110*1PLT 120*100*120*1PLT 120*100*118*1PLT</t>
  </si>
  <si>
    <t>1064.163</t>
  </si>
  <si>
    <t>SL15_R_KBL,KS13_CHR,TURIS15KBL,SL13_KBL_R,KR15_360_K,IRIS15 BSW,DRAX11_BSW,KR15_CS_K,TURIS15AMD,TAOS15_SKL,KR13_CS_K,IRIS14 BSW,ROCKET_BSW,SL15_KBL_R,SL13_R_KBL,SL17_KBL_R</t>
  </si>
  <si>
    <t>STARLORD 15 ROR KBL,KEYSTONE 13 CHROME,TURIS15KBL,STARLORD 13 ROR KBL-R,KYLOREN15 2IN1,IRIS15 BSW,DRAX BSW,KyloRen 15 Clamshell,TURIS15AMD,TAOS 15,KYLOREN13 CLAMSHELL KBL,IRIS14 BSW,ROCKET_BSW,STARLORD 15 KBL-R,STARLORD 13 ROR KBL,SL17_B_Refresh</t>
  </si>
  <si>
    <t>NPD17BT0176</t>
  </si>
  <si>
    <t>L110882</t>
  </si>
  <si>
    <t>246.687</t>
  </si>
  <si>
    <t>SL15_R_KBL,TURIS15KBL,IRIS15 BSW,KR13_360_K,DRAX11_BSW,KR15_CS_K,KR13_CS_K,IRIS14 BSW,DRAX_KBL-Y,ROCKET_BSW,SL15_KBL_R,SL13_R_KBL</t>
  </si>
  <si>
    <t>STARLORD 15 ROR KBL,TURIS15KBL,IRIS15 BSW,KYLOREN13 2IN1,DRAX BSW,KyloRen 15 Clamshell,KYLOREN13 CLAMSHELL KBL,IRIS14 BSW,DRAXKBL,ROCKET_BSW,STARLORD 15 KBL-R,STARLORD 13 ROR KBL</t>
  </si>
  <si>
    <t>NPD17BT0122</t>
  </si>
  <si>
    <t>L110853</t>
  </si>
  <si>
    <t>2995.5</t>
  </si>
  <si>
    <t>NPD17BU0120</t>
  </si>
  <si>
    <t>L110958</t>
  </si>
  <si>
    <t>120*100*88*1PLT</t>
  </si>
  <si>
    <t>179.947</t>
  </si>
  <si>
    <t>NPD17BU0150</t>
  </si>
  <si>
    <t>L110983</t>
  </si>
  <si>
    <t>47*9*32*1CTN</t>
  </si>
  <si>
    <t>3</t>
  </si>
  <si>
    <t>NPD17BR0179</t>
  </si>
  <si>
    <t>L110683</t>
  </si>
  <si>
    <t>3047.511</t>
  </si>
  <si>
    <t>NPD17BU0142</t>
  </si>
  <si>
    <t>L110975</t>
  </si>
  <si>
    <t>60*52*44*1PLT</t>
  </si>
  <si>
    <t>15.741</t>
  </si>
  <si>
    <t>Dell International Services India Pvt. Ltd. C/o YCH Logistics (India) Pvt.Ltd Indospace SKCL Industrial Park, Building B1A, Panruti ‘B’ Village, Vandalur-Walajabad Main Road, Sriperumpudur Taluk, Kancheepuram Dist. Chennai Tamil Nadu 631604 INDAI</t>
  </si>
  <si>
    <t>NPD17BU0143</t>
  </si>
  <si>
    <t>L110976</t>
  </si>
  <si>
    <t>60*52*48*1PLT</t>
  </si>
  <si>
    <t>17.843</t>
  </si>
  <si>
    <t>TURIS15KBL,SL13_KBL_R,TURIS14KBL</t>
  </si>
  <si>
    <t>TURIS15KBL,STARLORD 13 ROR KBL-R,TURIS14KBL</t>
  </si>
  <si>
    <t>No.8, Bulim Avenue Fusionaris @ Supply Chain City, Level 1 ,YCH Group 28 Tuas Avenue, 13, YCH DistriCentre, Singapore</t>
  </si>
  <si>
    <t>NPD17BU0135</t>
  </si>
  <si>
    <t>L110968</t>
  </si>
  <si>
    <t>60*52*46*1PLT</t>
  </si>
  <si>
    <t>15.8</t>
  </si>
  <si>
    <t>KR15_CS_K,DRAX_KBL-Y</t>
  </si>
  <si>
    <t>KyloRen 15 Clamshell,DRAXKBL</t>
  </si>
  <si>
    <t>39 Richard Pearse Drive Airport Oaks Auckland New Zealand,39 Richard Pearse Drive Airport Oaks Auckland New Zealand,50 Richard Pearse Drive Mangere,Auckland 2022</t>
  </si>
  <si>
    <t>WPD17BU0033</t>
  </si>
  <si>
    <t>L110907</t>
  </si>
  <si>
    <t>50*20*24*1PKG</t>
  </si>
  <si>
    <t>3.5</t>
  </si>
  <si>
    <t>NPD17BU0117</t>
  </si>
  <si>
    <t>L110956</t>
  </si>
  <si>
    <t>103</t>
  </si>
  <si>
    <t>VEGAS15KBL</t>
  </si>
  <si>
    <t>VEGAS15 KBL/SKL</t>
  </si>
  <si>
    <t>NPD17BU0152</t>
  </si>
  <si>
    <t>L110985</t>
  </si>
  <si>
    <t>37*8*34*1CTN</t>
  </si>
  <si>
    <t>2.5</t>
  </si>
  <si>
    <t>KR13_CS_K</t>
  </si>
  <si>
    <t>KYLOREN13 CLAMSHELL KBL</t>
  </si>
  <si>
    <t>No.7-1, Aly. 136, Ln. 231, Sec. 3, Zhongyi Rd. , Guishan Dist., Taoyuan City 33373, Taiwan</t>
  </si>
  <si>
    <t>NPD17BU0153</t>
  </si>
  <si>
    <t>L110986</t>
  </si>
  <si>
    <t>50*8*34*1CTN</t>
  </si>
  <si>
    <t>KR15_CS_K</t>
  </si>
  <si>
    <t>KyloRen 15 Clamshell</t>
  </si>
  <si>
    <t>NPD17BU0139</t>
  </si>
  <si>
    <t>L110972</t>
  </si>
  <si>
    <t>100*60*84*1PLT 120*100*119*1PLT</t>
  </si>
  <si>
    <t>351.068</t>
  </si>
  <si>
    <t>KS13_KBL,SL13_KBL_R,TURIS15KBL,IRIS15 BSW,KR15_CS_K,DRAX11_BSW,KR13_CS_K,TAOS15_SKL,IRIS14 BSW,SL15_KBL_R,STARLORD-L</t>
  </si>
  <si>
    <t>KEYSTONE 13 WINDOWS,STARLORD 13 ROR KBL-R,TURIS15KBL,IRIS15 BSW,KyloRen 15 Clamshell,DRAX BSW,KYLOREN13 CLAMSHELL KBL,TAOS 15,IRIS14 BSW,STARLORD 15 KBL-R,STARLORD-L</t>
  </si>
  <si>
    <t>NPD17BU0144</t>
  </si>
  <si>
    <t>L110977</t>
  </si>
  <si>
    <t>120*100*80*1PLT</t>
  </si>
  <si>
    <t>176.938</t>
  </si>
  <si>
    <t>NPD17BU0123</t>
  </si>
  <si>
    <t>L110959</t>
  </si>
  <si>
    <t>296.251</t>
  </si>
  <si>
    <t>NPD17BU0157</t>
  </si>
  <si>
    <t>L110990</t>
  </si>
  <si>
    <t>46*8*32*1CTN</t>
  </si>
  <si>
    <t>323067877</t>
  </si>
  <si>
    <t>Icerenkoy Icerenkoy,Kadıkoy Istanbul TURKEY</t>
  </si>
  <si>
    <t>NPD17BU0156</t>
  </si>
  <si>
    <t>L110989</t>
  </si>
  <si>
    <t>Plumbago Logistics Park, 1 Blaauwklippen Ave, Kempton Park, Glen Erasmia x 17 Johannesburg, South Africa , Glen Erasmia x 17, Johannesburg, Kempton Park</t>
  </si>
  <si>
    <t>NPD17BU0141</t>
  </si>
  <si>
    <t>L110974</t>
  </si>
  <si>
    <t>60*52*77*1PLT</t>
  </si>
  <si>
    <t>34.454</t>
  </si>
  <si>
    <t>TAOS14_SKL,KS13_KBL,TURIS15KBL</t>
  </si>
  <si>
    <t>TAOS 14,KEYSTONE 13 WINDOWS,TURIS15KBL</t>
  </si>
  <si>
    <t>Korea Intregrated Freight Terminal Bldg#6, 451 Bugok-dong, Gunpo-si, Kyunggi-do, KLC Operation Manager : Hans Lee Phone : 82-16-244-3491,Korea Intregrated Freight Terminal Bldg#6, 451 Bugok-dong, KLC Operation Manager : Hans Lee Phone : 82-16-244-3491 Korea</t>
  </si>
  <si>
    <t>NPD17BU0097</t>
  </si>
  <si>
    <t>L110948</t>
  </si>
  <si>
    <t>120*100*118*1PLT 120*100*119*1PLT</t>
  </si>
  <si>
    <t>525.112</t>
  </si>
  <si>
    <t>SL15_R_KBL,TAOS14_SKL,KS13_CHR,KS13_KBL,SL13_KBL_R,TURIS15KBL,IRIS15 BSW,KR13_360_K,KR15_CS_K,DRAX11_BSW,KR13_CS_K,TAOS15_SKL,IRIS14 BSW,ROCKET_BSW,SL15_KBL_R,SL17_KBL_R,STARLORD-L</t>
  </si>
  <si>
    <t>STARLORD 15 ROR KBL,TAOS 14,KEYSTONE 13 CHROME,KEYSTONE 13 WINDOWS,STARLORD 13 ROR KBL-R,TURIS15KBL,IRIS15 BSW,KYLOREN13 2IN1,KyloRen 15 Clamshell,DRAX BSW,KYLOREN13 CLAMSHELL KBL,TAOS 15,IRIS14 BSW,ROCKET_BSW,STARLORD 15 KBL-R,SL17_B_Refresh,STARLORD-L</t>
  </si>
  <si>
    <t>NPD17BU0136</t>
  </si>
  <si>
    <t>L110969</t>
  </si>
  <si>
    <t>85.558</t>
  </si>
  <si>
    <t>WPD17BU0098</t>
  </si>
  <si>
    <t>L110949</t>
  </si>
  <si>
    <t>120*100*109*2PLT 60*52*36*1PLT</t>
  </si>
  <si>
    <t>295.621</t>
  </si>
  <si>
    <t>NPD17BU0094</t>
  </si>
  <si>
    <t>L110945</t>
  </si>
  <si>
    <t>247.921</t>
  </si>
  <si>
    <t>TAOS14_SKL,KS13_KBL,KS13_CHR,SL13_KBL_R,TURIS15KBL,IRIS15 BSW,KR13_360_K,KR15_CS_K,TAOS15_SKL,KR13_CS_K,SL15_KBL_R,SL17_KBL_R,SL13_R_KBL</t>
  </si>
  <si>
    <t>TAOS 14,KEYSTONE 13 WINDOWS,KEYSTONE 13 CHROME,STARLORD 13 ROR KBL-R,TURIS15KBL,IRIS15 BSW,KYLOREN13 2IN1,KyloRen 15 Clamshell,TAOS 15,KYLOREN13 CLAMSHELL KBL,STARLORD 15 KBL-R,SL17_B_Refresh,STARLORD 13 ROR KBL</t>
  </si>
  <si>
    <t>NPD17BU0113</t>
  </si>
  <si>
    <t>L110954</t>
  </si>
  <si>
    <t>275.269</t>
  </si>
  <si>
    <t>TAOS14_SKL,KS13_KBL,KS13_CHR,SL13_KBL_R,IRIS15 BSW,KR15_CS_K,KR13_CS_K,TAOS15_SKL,SL15_KBL_R,SL13_R_KBL,SL17_KBL_R</t>
  </si>
  <si>
    <t>TAOS 14,KEYSTONE 13 WINDOWS,KEYSTONE 13 CHROME,STARLORD 13 ROR KBL-R,IRIS15 BSW,KyloRen 15 Clamshell,KYLOREN13 CLAMSHELL KBL,TAOS 15,STARLORD 15 KBL-R,STARLORD 13 ROR KBL,SL17_B_Refresh</t>
  </si>
  <si>
    <t>NPD17BU0138</t>
  </si>
  <si>
    <t>L110971</t>
  </si>
  <si>
    <t>120*100*141*1PLT 100*60*110*1PLT</t>
  </si>
  <si>
    <t>435.541</t>
  </si>
  <si>
    <t>TAOS14_SKL,VEGAS15KBL,KS13_KBL,KR15_CS_K,DRAX11_BSW,KR13_CS_K,SL15_B_KBL</t>
  </si>
  <si>
    <t>TAOS 14,VEGAS15 KBL/SKL,KEYSTONE 13 WINDOWS,KyloRen 15 Clamshell,DRAX BSW,KYLOREN13 CLAMSHELL KBL,STARLORD B 15 KBL</t>
  </si>
  <si>
    <t>NPD17BU0147</t>
  </si>
  <si>
    <t>L110980</t>
  </si>
  <si>
    <t>120*100*84*1PLT</t>
  </si>
  <si>
    <t>182.379</t>
  </si>
  <si>
    <t>Dell International Services India Pvt. Ltd. C/o YCH Logistics (India) Pvt.Ltd Building# B3 (Partial – 6 units out of 11)  Jai Bhagwan Realties Pvt. Ltd. On Mumbai – Nasik Highway,Village – Vahuli, Post – Padgha, Tal. Bhiwandi Maharashtra 421302 INDIA, Tal. Bhiwandi Maharashtra 421302 INDIA,Dell International Services India Pvt. Ltd. C/o YCH Logistics (India) Pvt.Ltd Building# B3 (Partial – 6 units out of 11)  Jai Bhagwan Realties Pvt. Ltd. On Mumbai – Nasik Highway</t>
  </si>
  <si>
    <t>NPD17BU0130</t>
  </si>
  <si>
    <t>L110963</t>
  </si>
  <si>
    <t>40.224</t>
  </si>
  <si>
    <t>SL13_R_KBL</t>
  </si>
  <si>
    <t>STARLORD 13 ROR KBL</t>
  </si>
  <si>
    <t>361120698,361121837</t>
  </si>
  <si>
    <t>Ul. Moskovskaya 69 Pos. Lvovsky Podolsk Moscow region</t>
  </si>
  <si>
    <t>WPD17BU0034</t>
  </si>
  <si>
    <t>L110908</t>
  </si>
  <si>
    <t>100*60*94*1PLT</t>
  </si>
  <si>
    <t>61.786</t>
  </si>
  <si>
    <t>WPD17BU0132</t>
  </si>
  <si>
    <t>L110965</t>
  </si>
  <si>
    <t>WPD17BU0158</t>
  </si>
  <si>
    <t>L110991</t>
  </si>
  <si>
    <t>60*52*50*1PLT</t>
  </si>
  <si>
    <t>18</t>
  </si>
  <si>
    <t>NPD17BU0133</t>
  </si>
  <si>
    <t>L110966</t>
  </si>
  <si>
    <t>209.049</t>
  </si>
  <si>
    <t>TAOS14_SKL,VEGAS14KBL</t>
  </si>
  <si>
    <t>TAOS 14,VEGAS14 KBL/SKL</t>
  </si>
  <si>
    <t>,Dell International Services India Pvt. Ltd. C/o YCH Logistics (India) Pvt.Ltd # 80/6, Chokkahalli village,  Next to Mother Dairy, Hosakote to Siddalagatta Road, Hosakote Taluk, Bangalore Bangalore Kanartaka 562114 INDIA</t>
  </si>
  <si>
    <t>NPD17BU0151</t>
  </si>
  <si>
    <t>L110984</t>
  </si>
  <si>
    <t>259.147</t>
  </si>
  <si>
    <t>TAOS14_SKL,SL13_KBL_R,TURIS15KBL,IRIS15 BSW,KR15_CS_K,TAOS15_SKL,KR13_CS_K</t>
  </si>
  <si>
    <t>TAOS 14,STARLORD 13 ROR KBL-R,TURIS15KBL,IRIS15 BSW,KyloRen 15 Clamshell,TAOS 15,KYLOREN13 CLAMSHELL KBL</t>
  </si>
  <si>
    <t>NPD17BU0095</t>
  </si>
  <si>
    <t>L110946</t>
  </si>
  <si>
    <t>120*100*119*1PLT 120*100*117*1PLT 120*100*118*1PLT 120*100*120*1PLT</t>
  </si>
  <si>
    <t>1078.254</t>
  </si>
  <si>
    <t>SL15_R_KBL,TAOS14_SKL,KS13_KBL,KS13_CHR,LOVE14 BDW,SL13_KBL_R,KR15_360_K,IRIS15 BSW,KR13_360_K,KR15_CS_K,DRAX11_BSW,TURIS15AMD,KR13_CS_K,TAOS15_SKL,IRIS14 BSW,ROCKET_BSW,SL15_KBL_R,STARLORD-L,SL17_KBL_R</t>
  </si>
  <si>
    <t>STARLORD 15 ROR KBL,TAOS 14,KEYSTONE 13 WINDOWS,KEYSTONE 13 CHROME,LOVELAND 14 BDW,STARLORD 13 ROR KBL-R,KYLOREN15 2IN1,IRIS15 BSW,KYLOREN13 2IN1,KyloRen 15 Clamshell,DRAX BSW,TURIS15AMD,KYLOREN13 CLAMSHELL KBL,TAOS 15,IRIS14 BSW,ROCKET_BSW,STARLORD 15 KBL-R,STARLORD-L,SL17_B_Refresh</t>
  </si>
  <si>
    <t>NPD17BU0154</t>
  </si>
  <si>
    <t>L110987</t>
  </si>
  <si>
    <t>50*8*35*1CTN 50*16*35*1PKG</t>
  </si>
  <si>
    <t>10</t>
  </si>
  <si>
    <t>Unit A on 21/F, Phase III 7 San Ping Circuit Tuen Mun, New Territories, Hong Kong, Phase III, YKK Building, 7 San Ping Circuit, Tuen Mun, Hong Kong</t>
  </si>
  <si>
    <t>NPD17BU0149</t>
  </si>
  <si>
    <t>L110982</t>
  </si>
  <si>
    <t>237.747</t>
  </si>
  <si>
    <t>STARLORD-L</t>
  </si>
  <si>
    <t>NPD17BU0140</t>
  </si>
  <si>
    <t>L110973</t>
  </si>
  <si>
    <t>159.5</t>
  </si>
  <si>
    <t>VEGAS15KBL,TURIS15KBL,KR13_360_K,DRAX11_BSW,KR15_CS_K,KR13_CS_K,TAOS15_SKL,VEGAS14KBL,ROCKET_BSW,DEGAS BTD,TURIS14KBL</t>
  </si>
  <si>
    <t>VEGAS15 KBL/SKL,TURIS15KBL,KYLOREN13 2IN1,DRAX BSW,KyloRen 15 Clamshell,KYLOREN13 CLAMSHELL KBL,TAOS 15,VEGAS14 KBL/SKL,ROCKET_BSW,DEGAS 15 BTD,TURIS14KBL</t>
  </si>
  <si>
    <t>978949092,978951913,978953731,978954101,978956191,978956918,978957191,978957977,978958377,978959499,978960045,978960286,978960692,978960792,978961406,978961588,978961819,978961903,978961931,978962612,978962755,978963382,978963404,978964082,978964177,978964302,978964384,978964394,978964986,978965317,978965504,978965753,978965850,978965976,978966111,978966209</t>
  </si>
  <si>
    <t>NPD17BU0148</t>
  </si>
  <si>
    <t>L110981</t>
  </si>
  <si>
    <t>120*100*52*1PLT</t>
  </si>
  <si>
    <t>96</t>
  </si>
  <si>
    <t>KS13_KBL</t>
  </si>
  <si>
    <t>KEYSTONE 13 WINDOWS</t>
  </si>
  <si>
    <t>WPD17BU0131</t>
  </si>
  <si>
    <t>L110964</t>
  </si>
  <si>
    <t>60*52*36*1PLT</t>
  </si>
  <si>
    <t>10.5</t>
  </si>
  <si>
    <t>WPD17BU0155</t>
  </si>
  <si>
    <t>L110988</t>
  </si>
  <si>
    <t>100*60*106*1PLT</t>
  </si>
  <si>
    <t>64.224</t>
  </si>
  <si>
    <t>NPD17BU0126</t>
  </si>
  <si>
    <t>L110960</t>
  </si>
  <si>
    <t>120*100*118*2PLT 120*100*83*1PLT 120*100*112*1PLT</t>
  </si>
  <si>
    <t>943.5</t>
  </si>
  <si>
    <t>SL15_R_KBL,TAOS14_SKL,KS13_KBL,KR15_360_K,SL13_KBL_R,TURIS15KBL,IRIS15 BSW,SL17_B_KBL,KR13_360_K,DRAX11_BSW,KR15_CS_K,TURIS15AMD,KR13_CS_K,TAOS15_SKL,IRIS14 BSW,SL15_KBL_R,ROCKET_BSW,STARLORD-L,SL17_KBL_R</t>
  </si>
  <si>
    <t>STARLORD 15 ROR KBL,TAOS 14,KEYSTONE 13 WINDOWS,KYLOREN15 2IN1,STARLORD 13 ROR KBL-R,TURIS15KBL,IRIS15 BSW,Starlord17_B_KBL,KYLOREN13 2IN1,DRAX BSW,KyloRen 15 Clamshell,TURIS15AMD,KYLOREN13 CLAMSHELL KBL,TAOS 15,IRIS14 BSW,STARLORD 15 KBL-R,ROCKET_BSW,STARLORD-L,SL17_B_Refresh</t>
  </si>
  <si>
    <t>NPD17BU0137</t>
  </si>
  <si>
    <t>L110970</t>
  </si>
  <si>
    <t>121.35</t>
  </si>
  <si>
    <t>KS13_CHR,KS13_KBL,IRIS15 BSW,KR13_360_K,KR15_CS_K,DRAX11_BSW,KR13_CS_K,TAOS15_SKL,IRIS14 BSW,STARLORD-L</t>
  </si>
  <si>
    <t>KEYSTONE 13 CHROME,KEYSTONE 13 WINDOWS,IRIS15 BSW,KYLOREN13 2IN1,KyloRen 15 Clamshell,DRAX BSW,KYLOREN13 CLAMSHELL KBL,TAOS 15,IRIS14 BSW,STARLORD-L</t>
  </si>
  <si>
    <t>NPD17BU0146</t>
  </si>
  <si>
    <t>L110979</t>
  </si>
  <si>
    <t>47*16*27*1PKG 50*8*34*1CTN</t>
  </si>
  <si>
    <t>8</t>
  </si>
  <si>
    <t>NPD17BU0145</t>
  </si>
  <si>
    <t>L110978</t>
  </si>
  <si>
    <t>60*52*49*1PLT 120*100*118*1PLT</t>
  </si>
  <si>
    <t>275.645</t>
  </si>
  <si>
    <t>SL15_R_KBL,KS13_CHR,SL13_KBL_R,IRIS15 BSW,KR15_CS_K,KR13_CS_K,TAOS15_SKL,ROCKET_BSW,SL15_KBL_R,IRIS14 BSW,STARLORD-L,SL17_KBL_R</t>
  </si>
  <si>
    <t>STARLORD 15 ROR KBL,KEYSTONE 13 CHROME,STARLORD 13 ROR KBL-R,IRIS15 BSW,KyloRen 15 Clamshell,KYLOREN13 CLAMSHELL KBL,TAOS 15,ROCKET_BSW,STARLORD 15 KBL-R,IRIS14 BSW,STARLORD-L,SL17_B_Refresh</t>
  </si>
  <si>
    <t>NPD17BU0134</t>
  </si>
  <si>
    <t>L110967</t>
  </si>
  <si>
    <t>60*52*81*1PLT</t>
  </si>
  <si>
    <t>40.336</t>
  </si>
  <si>
    <t>KS13_KBL,SL13_KBL_R,KR13_360_K,KR15_CS_K,SL15_B_KBL,SL13_R_KBL</t>
  </si>
  <si>
    <t>KEYSTONE 13 WINDOWS,STARLORD 13 ROR KBL-R,KYLOREN13 2IN1,KyloRen 15 Clamshell,STARLORD B 15 KBL,STARLORD 13 ROR KBL</t>
  </si>
  <si>
    <t>919 Abernethy Rd Forrestfield WA 6058</t>
  </si>
  <si>
    <t>WPD17BU0106</t>
  </si>
  <si>
    <t>L110950</t>
  </si>
  <si>
    <t>60*52*45*1PLT</t>
  </si>
  <si>
    <t>13.402</t>
  </si>
  <si>
    <t>NPD17BT0138</t>
  </si>
  <si>
    <t>L110863</t>
  </si>
  <si>
    <t>296.765</t>
  </si>
  <si>
    <t>NPD17BU0096</t>
  </si>
  <si>
    <t>L110947</t>
  </si>
  <si>
    <t>514.007</t>
  </si>
  <si>
    <t>SL15_R_KBL,SL13_KBL_R,TURIS15KBL,IRIS15 BSW,KR15_CS_K,DRAX11_BSW,KR13_CS_K,TAOS15_SKL,ROCKET_BSW,IRIS14 BSW,SL15_KBL_R,STARLORD-L,SL17_KBL_R</t>
  </si>
  <si>
    <t>STARLORD 15 ROR KBL,STARLORD 13 ROR KBL-R,TURIS15KBL,IRIS15 BSW,KyloRen 15 Clamshell,DRAX BSW,KYLOREN13 CLAMSHELL KBL,TAOS 15,ROCKET_BSW,IRIS14 BSW,STARLORD 15 KBL-R,STARLORD-L,SL17_B_Refresh</t>
  </si>
  <si>
    <t>NPD17BU0127</t>
  </si>
  <si>
    <t>L110961</t>
  </si>
  <si>
    <t>133</t>
  </si>
  <si>
    <t>c/o RHS Logistics,Roundabout 6 Jabel Ali Dubai UAE</t>
  </si>
  <si>
    <t>NO.</t>
  </si>
  <si>
    <t>提货位置</t>
  </si>
  <si>
    <t>日期</t>
  </si>
  <si>
    <t>模组</t>
  </si>
  <si>
    <r>
      <rPr>
        <sz val="10"/>
        <color theme="1"/>
        <rFont val="Arial"/>
        <family val="2"/>
      </rPr>
      <t>Dell</t>
    </r>
    <r>
      <rPr>
        <sz val="10"/>
        <color theme="1"/>
        <rFont val="PMingLiU"/>
        <charset val="134"/>
      </rPr>
      <t>模组</t>
    </r>
  </si>
  <si>
    <t>合并出货号码</t>
  </si>
  <si>
    <t>包装单号</t>
  </si>
  <si>
    <t>实际数量</t>
  </si>
  <si>
    <t>运输方式</t>
  </si>
  <si>
    <t>栈板数量</t>
  </si>
  <si>
    <t>包装数量</t>
  </si>
  <si>
    <t>箱数</t>
  </si>
  <si>
    <t>集散中心</t>
  </si>
  <si>
    <t>是否混装</t>
  </si>
  <si>
    <t>打包开始时间</t>
  </si>
  <si>
    <t>打包完成时间</t>
  </si>
  <si>
    <t>FF</t>
  </si>
  <si>
    <t>成都緯創</t>
  </si>
  <si>
    <t>IRIS15 BSW,KR13_CS_K,KR15_CS_K,KS13_KBL,SL13_KBL_R,SL13_R_KBL,SL15_KBL_R,SL17_KBL_R,TAOS14_SKL,TAOS15_SKL,TURIS15KBL,VEGAS15KBL</t>
  </si>
  <si>
    <t>IRIS15 BSW,KYLOREN13 CLAMSHELL KBL,KyloRen 15 Clamshell,KEYSTONE 13 WINDOWS,STARLORD 13 ROR KBL-R,STARLORD 13 ROR KBL,STARLORD 15 KBL-R,SL17_B_Refresh,TAOS 14,TAOS 15,TURIS15KBL,VEGAS15 KBL/SKL</t>
  </si>
  <si>
    <t>WCD0062F4</t>
  </si>
  <si>
    <t>AF</t>
  </si>
  <si>
    <t>KS13_KBL,SL13_KBL_R,SL13_R_KBL,SL15_KBL_R,SL17_KBL_R,TAOS15_SKL,TURIS15KBL</t>
  </si>
  <si>
    <t>KEYSTONE 13 WINDOWS,STARLORD 13 ROR KBL-R,STARLORD 13 ROR KBL,STARLORD 15 KBL-R,SL17_B_Refresh,TAOS 15,TURIS15KBL</t>
  </si>
  <si>
    <t>WCD0062FJ</t>
  </si>
  <si>
    <t>IRIS15 BSW,KR13_CS_K,SL13_KBL_R,SL13_R_KBL,SL15_KBL_R,SL17_KBL_R,TAOS14_SKL,TAOS15_SKL,TURIS15KBL</t>
  </si>
  <si>
    <t>IRIS15 BSW,KYLOREN13 CLAMSHELL KBL,STARLORD 13 ROR KBL-R,STARLORD 13 ROR KBL,STARLORD 15 KBL-R,SL17_B_Refresh,TAOS 14,TAOS 15,TURIS15KBL</t>
  </si>
  <si>
    <t>WCD0062GG</t>
  </si>
  <si>
    <t>WCD0062H0</t>
  </si>
  <si>
    <t>IRIS15 BSW,KR13_360_K,KS13_CHR,KS13_KBL,LOVE15 BDW,LOVE15 SKL,SL13_KBL_R,SL13_R_KBL,SL15_KBL_R,SL17_KBL_R,TAOS15_SKL,TURIS15KBL</t>
  </si>
  <si>
    <t>IRIS15 BSW,KYLOREN13 2IN1,KEYSTONE 13 CHROME,KEYSTONE 13 WINDOWS,LOVELAND 15 BDW,LOVELAND 15 SKL,STARLORD 13 ROR KBL-R,STARLORD 13 ROR KBL,STARLORD 15 KBL-R,SL17_B_Refresh,TAOS 15,TURIS15KBL</t>
  </si>
  <si>
    <t>WCD0062HE</t>
  </si>
  <si>
    <t>IRIS15 BSW,KR15_CS_K,KS13_CHR,KS13_KBL,SL13_KBL_R,SL13_R_KBL,SL15_KBL_R,SL17_KBL_R,TAOS14_SKL,VEGAS15KBL</t>
  </si>
  <si>
    <t>IRIS15 BSW,KyloRen 15 Clamshell,KEYSTONE 13 CHROME,KEYSTONE 13 WINDOWS,STARLORD 13 ROR KBL-R,STARLORD 13 ROR KBL,STARLORD 15 KBL-R,SL17_B_Refresh,TAOS 14,VEGAS15 KBL/SKL</t>
  </si>
  <si>
    <t>WCD0062HM</t>
  </si>
  <si>
    <t>WCD0062IC</t>
  </si>
  <si>
    <t>IRIS15 BSW,KR13_CS_K,KS13_CHR,SL13_KBL_R,SL13_R_KBL,SL15_KBL_R,SL17_KBL_R,TAOS14_SKL,TURIS15KBL,VEGAS15KBL</t>
  </si>
  <si>
    <t>IRIS15 BSW,KYLOREN13 CLAMSHELL KBL,KEYSTONE 13 CHROME,STARLORD 13 ROR KBL-R,STARLORD 13 ROR KBL,STARLORD 15 KBL-R,SL17_B_Refresh,TAOS 14,TURIS15KBL,VEGAS15 KBL/SKL</t>
  </si>
  <si>
    <t>WCD0062II</t>
  </si>
  <si>
    <t>IRIS15 BSW,TAOS14_SKL,VEGAS15KBL</t>
  </si>
  <si>
    <t>IRIS15 BSW,TAOS 14,VEGAS15 KBL/SKL</t>
  </si>
  <si>
    <t>WCD0062IO</t>
  </si>
  <si>
    <t>IRIS15 BSW,KR13_360_K,SL13_KBL_R,SL13_R_KBL,SL15_KBL_R,SL17_KBL_R,TAOS14_SKL,TURIS15KBL</t>
  </si>
  <si>
    <t>IRIS15 BSW,KYLOREN13 2IN1,STARLORD 13 ROR KBL-R,STARLORD 13 ROR KBL,STARLORD 15 KBL-R,SL17_B_Refresh,TAOS 14,TURIS15KBL</t>
  </si>
  <si>
    <t>WCD0062J0</t>
  </si>
  <si>
    <t>IRIS15 BSW,KR13_CS_K,SL13_KBL_R,SL13_R_KBL,SL15_KBL_R,SL17_KBL_R</t>
  </si>
  <si>
    <t>IRIS15 BSW,KYLOREN13 CLAMSHELL KBL,STARLORD 13 ROR KBL-R,STARLORD 13 ROR KBL,STARLORD 15 KBL-R,SL17_B_Refresh</t>
  </si>
  <si>
    <t>WCD0062JC</t>
  </si>
  <si>
    <t>IRIS15 BSW,KR13_CS_K,KS13_KBL,SL13_KBL_R,SL13_R_KBL,SL15_KBL_R,VEGAS15KBL</t>
  </si>
  <si>
    <t>IRIS15 BSW,KYLOREN13 CLAMSHELL KBL,KEYSTONE 13 WINDOWS,STARLORD 13 ROR KBL-R,STARLORD 13 ROR KBL,STARLORD 15 KBL-R,VEGAS15 KBL/SKL</t>
  </si>
  <si>
    <t>WCD0062JJ</t>
  </si>
  <si>
    <t>KR13_CS_K,KS13_KBL,SL13_KBL_R,SL13_R_KBL,SL15_KBL_R,SL17_KBL_R,TAOS14_SKL,TAOS15_SKL</t>
  </si>
  <si>
    <t>KYLOREN13 CLAMSHELL KBL,KEYSTONE 13 WINDOWS,STARLORD 13 ROR KBL-R,STARLORD 13 ROR KBL,STARLORD 15 KBL-R,SL17_B_Refresh,TAOS 14,TAOS 15</t>
  </si>
  <si>
    <t>WCD0062JS</t>
  </si>
  <si>
    <t>WCD0062KI</t>
  </si>
  <si>
    <t>IRIS15 BSW,KR13_360_K,KR13_CS_K,KR15_CS_K,KS13_CHR,KS13_KBL,SL13_KBL_R,SL13_R_KBL,SL15_KBL_R,SL17_KBL_R,TAOS14_SKL,TAOS15_SKL,TURIS15KBL</t>
  </si>
  <si>
    <t>IRIS15 BSW,KYLOREN13 2IN1,KYLOREN13 CLAMSHELL KBL,KyloRen 15 Clamshell,KEYSTONE 13 CHROME,KEYSTONE 13 WINDOWS,STARLORD 13 ROR KBL-R,STARLORD 13 ROR KBL,STARLORD 15 KBL-R,SL17_B_Refresh,TAOS 14,TAOS 15,TURIS15KBL</t>
  </si>
  <si>
    <t>WCD0062K6</t>
  </si>
  <si>
    <t>WCD0062L5</t>
  </si>
  <si>
    <t>WCD0062FO</t>
  </si>
  <si>
    <t>WCD0062KT</t>
  </si>
  <si>
    <t>WCD0062L1</t>
  </si>
  <si>
    <t>WCD0062M2</t>
  </si>
  <si>
    <t>WCD0062M3</t>
  </si>
  <si>
    <t>WCD0062KA</t>
  </si>
  <si>
    <t>IRIS15 BSW,KR13_CS_K,KR15_CS_K,KS13_CHR,KS13_KBL,SL13_KBL_R,SL13_R_KBL,SL15_KBL_R,SL17_KBL_R,TAOS14_SKL,TAOS15_SKL</t>
  </si>
  <si>
    <t>IRIS15 BSW,KYLOREN13 CLAMSHELL KBL,KyloRen 15 Clamshell,KEYSTONE 13 CHROME,KEYSTONE 13 WINDOWS,STARLORD 13 ROR KBL-R,STARLORD 13 ROR KBL,STARLORD 15 KBL-R,SL17_B_Refresh,TAOS 14,TAOS 15</t>
  </si>
  <si>
    <t>WCD0062KP</t>
  </si>
  <si>
    <t>IRIS15 BSW,KR13_CS_K,KR15_CS_K,SL13_KBL_R,TAOS14_SKL,TAOS15_SKL,TURIS15KBL</t>
  </si>
  <si>
    <t>IRIS15 BSW,KYLOREN13 CLAMSHELL KBL,KyloRen 15 Clamshell,STARLORD 13 ROR KBL-R,TAOS 14,TAOS 15,TURIS15KBL</t>
  </si>
  <si>
    <t>WCD0062LT</t>
  </si>
  <si>
    <t>WCD0062LS</t>
  </si>
  <si>
    <t>WCD0062L8</t>
  </si>
  <si>
    <t>HAWB</t>
  </si>
  <si>
    <t>MB</t>
  </si>
  <si>
    <t>NEED_BOOKING</t>
  </si>
  <si>
    <t>MB_OF_DEST</t>
  </si>
  <si>
    <t>MasterHAWBCode</t>
  </si>
  <si>
    <t>FLT</t>
  </si>
  <si>
    <t>FLT_DATE</t>
  </si>
  <si>
    <t>ET_STOCK</t>
  </si>
  <si>
    <t>ET_STOCK_Unknown</t>
  </si>
  <si>
    <t>MarkDescription</t>
  </si>
  <si>
    <t>ET_DOCUMENT</t>
  </si>
  <si>
    <t>ETD</t>
  </si>
  <si>
    <t>ETA</t>
  </si>
  <si>
    <t>MAWBArrangeNote</t>
  </si>
  <si>
    <r>
      <rPr>
        <sz val="12"/>
        <rFont val="宋体"/>
        <family val="3"/>
        <charset val="134"/>
      </rPr>
      <t>B</t>
    </r>
    <r>
      <rPr>
        <sz val="11"/>
        <color theme="1"/>
        <rFont val="宋体"/>
        <family val="3"/>
        <charset val="134"/>
        <scheme val="minor"/>
      </rPr>
      <t>ackToBack</t>
    </r>
  </si>
  <si>
    <t>MAWBPrintNote</t>
  </si>
  <si>
    <t>GOODS_NAME</t>
  </si>
  <si>
    <t>EnglishGOODS_NAME</t>
  </si>
  <si>
    <t>Transportation_Fee</t>
  </si>
  <si>
    <t>PCS</t>
  </si>
  <si>
    <t>GROSS_WEIGHT</t>
  </si>
  <si>
    <t>VOLUME</t>
  </si>
  <si>
    <t>No_Vol</t>
  </si>
  <si>
    <t>SLAC</t>
  </si>
  <si>
    <t>CARGO_DETAIL</t>
  </si>
  <si>
    <t>SHIPPER_ACCT</t>
  </si>
  <si>
    <t>CONSIGNEE_ACCT</t>
  </si>
  <si>
    <t>CONSIGNEE_NAME</t>
  </si>
  <si>
    <t>CUSTOMS_TYPE</t>
  </si>
  <si>
    <t>CUSTOMS_IDENTIFY_NO</t>
  </si>
  <si>
    <t>TRADE_MODE</t>
  </si>
  <si>
    <t>DOCUMENT_TITLE</t>
  </si>
  <si>
    <t>ApplyEstOrActualWeight</t>
  </si>
  <si>
    <t>CUSTOMS_WEIGHT</t>
  </si>
  <si>
    <t>CARGO_SPECIAL</t>
  </si>
  <si>
    <t>CARGO_SPECIAL_MEMO</t>
  </si>
  <si>
    <t>CARGO_SPECIAL_DESC</t>
  </si>
  <si>
    <t>LiBattery_NoNumber</t>
  </si>
  <si>
    <r>
      <rPr>
        <sz val="11"/>
        <color theme="1"/>
        <rFont val="宋体"/>
        <family val="3"/>
        <charset val="134"/>
        <scheme val="minor"/>
      </rPr>
      <t>LiBattery</t>
    </r>
    <r>
      <rPr>
        <sz val="11"/>
        <color theme="1"/>
        <rFont val="宋体"/>
        <family val="3"/>
        <charset val="134"/>
        <scheme val="minor"/>
      </rPr>
      <t>_Certificate</t>
    </r>
  </si>
  <si>
    <r>
      <rPr>
        <sz val="12"/>
        <rFont val="宋体"/>
        <family val="3"/>
        <charset val="134"/>
      </rPr>
      <t>C</t>
    </r>
    <r>
      <rPr>
        <sz val="12"/>
        <rFont val="宋体"/>
        <family val="3"/>
        <charset val="134"/>
      </rPr>
      <t>hemical_NoNumber</t>
    </r>
  </si>
  <si>
    <r>
      <rPr>
        <sz val="12"/>
        <rFont val="宋体"/>
        <family val="3"/>
        <charset val="134"/>
      </rPr>
      <t>C</t>
    </r>
    <r>
      <rPr>
        <sz val="12"/>
        <rFont val="宋体"/>
        <family val="3"/>
        <charset val="134"/>
      </rPr>
      <t>hemical_Certificate</t>
    </r>
  </si>
  <si>
    <t>No_Lithium_Label</t>
  </si>
  <si>
    <t>CARGO_SPECIAL_MSG</t>
  </si>
  <si>
    <t>TerminalDeclareType</t>
  </si>
  <si>
    <t>Goods_NonRiskDesc</t>
  </si>
  <si>
    <t>Goods_StructureDesc</t>
  </si>
  <si>
    <t>CustomsApplyPartyType</t>
  </si>
  <si>
    <t>CUSTOMS_APPLY_BY_CUSTOMER</t>
  </si>
  <si>
    <t>CUSTOMS_CHECK</t>
  </si>
  <si>
    <t>EMG_TEL</t>
  </si>
  <si>
    <t>EMG_INSTRUCTION</t>
  </si>
  <si>
    <r>
      <rPr>
        <sz val="12"/>
        <rFont val="宋体"/>
        <family val="3"/>
        <charset val="134"/>
      </rPr>
      <t>Cargo</t>
    </r>
    <r>
      <rPr>
        <sz val="11"/>
        <color theme="1"/>
        <rFont val="宋体"/>
        <family val="3"/>
        <charset val="134"/>
        <scheme val="minor"/>
      </rPr>
      <t>_</t>
    </r>
    <r>
      <rPr>
        <sz val="11"/>
        <color theme="1"/>
        <rFont val="宋体"/>
        <family val="3"/>
        <charset val="134"/>
        <scheme val="minor"/>
      </rPr>
      <t>Insurance</t>
    </r>
    <r>
      <rPr>
        <sz val="11"/>
        <color theme="1"/>
        <rFont val="宋体"/>
        <family val="3"/>
        <charset val="134"/>
        <scheme val="minor"/>
      </rPr>
      <t>_</t>
    </r>
    <r>
      <rPr>
        <sz val="11"/>
        <color theme="1"/>
        <rFont val="宋体"/>
        <family val="3"/>
        <charset val="134"/>
        <scheme val="minor"/>
      </rPr>
      <t>Arrangement</t>
    </r>
  </si>
  <si>
    <t>REMARK</t>
  </si>
  <si>
    <t>CURRENCY</t>
  </si>
  <si>
    <t>RM</t>
  </si>
  <si>
    <t>SVC_Type</t>
  </si>
  <si>
    <t>UsePredictPWVAsActual</t>
  </si>
  <si>
    <t>RFWD_FEE_TYPE</t>
  </si>
  <si>
    <t>RFWD_FEE_CUR</t>
  </si>
  <si>
    <t>PER_TYPE</t>
  </si>
  <si>
    <t>RFWD_FEE</t>
  </si>
  <si>
    <t>AsAgree</t>
  </si>
  <si>
    <t>HAWBWithCargo</t>
  </si>
  <si>
    <t>3PB</t>
  </si>
  <si>
    <t>CorporateName</t>
  </si>
  <si>
    <t>Biz relationship over 180 days</t>
  </si>
  <si>
    <t>ProductCode</t>
  </si>
  <si>
    <t>分单号</t>
  </si>
  <si>
    <t>主单号</t>
  </si>
  <si>
    <t>是否订仓</t>
  </si>
  <si>
    <t>主单目的地</t>
  </si>
  <si>
    <t>分单目的地</t>
  </si>
  <si>
    <t>主分单号</t>
  </si>
  <si>
    <t>航班号</t>
  </si>
  <si>
    <t>航班日期</t>
  </si>
  <si>
    <t>预计进仓时间</t>
  </si>
  <si>
    <t>进仓时间是否未知</t>
  </si>
  <si>
    <t>唛头</t>
  </si>
  <si>
    <t>预计到单时间</t>
  </si>
  <si>
    <t>要求起飞日期</t>
  </si>
  <si>
    <t>要求到达日期</t>
  </si>
  <si>
    <t>特殊配舱要求</t>
  </si>
  <si>
    <t>一主一分</t>
  </si>
  <si>
    <t>主单打印要求</t>
  </si>
  <si>
    <t>中文品名</t>
  </si>
  <si>
    <t>英文品名</t>
  </si>
  <si>
    <t>ATA卖价说明</t>
  </si>
  <si>
    <t>托书件数</t>
  </si>
  <si>
    <t>托书重量</t>
  </si>
  <si>
    <t>托书体积</t>
  </si>
  <si>
    <t>No Vol</t>
  </si>
  <si>
    <t>小件数</t>
  </si>
  <si>
    <t>货物尺寸</t>
  </si>
  <si>
    <t>发货人代码</t>
  </si>
  <si>
    <t>收货人代码</t>
  </si>
  <si>
    <t>收货人名称</t>
  </si>
  <si>
    <t>报关类型</t>
  </si>
  <si>
    <t>报关标识</t>
  </si>
  <si>
    <t>贸易方式</t>
  </si>
  <si>
    <t>单证抬头</t>
  </si>
  <si>
    <t>按预计(进仓)重量申报</t>
  </si>
  <si>
    <t>申报重量</t>
  </si>
  <si>
    <t>特种货物</t>
  </si>
  <si>
    <t>锂电池包装说明</t>
  </si>
  <si>
    <t>锂电池包装详情</t>
  </si>
  <si>
    <r>
      <rPr>
        <sz val="11"/>
        <color theme="1"/>
        <rFont val="宋体"/>
        <family val="3"/>
        <charset val="134"/>
        <scheme val="minor"/>
      </rPr>
      <t>有鉴定书但无编号</t>
    </r>
    <r>
      <rPr>
        <sz val="14"/>
        <rFont val="Calibri"/>
        <family val="2"/>
      </rPr>
      <t>(</t>
    </r>
    <r>
      <rPr>
        <sz val="14"/>
        <rFont val="宋体"/>
        <family val="3"/>
        <charset val="134"/>
      </rPr>
      <t>锂</t>
    </r>
    <r>
      <rPr>
        <sz val="14"/>
        <rFont val="Calibri"/>
        <family val="2"/>
      </rPr>
      <t>)</t>
    </r>
  </si>
  <si>
    <t>锂电池鉴定书编号</t>
  </si>
  <si>
    <r>
      <rPr>
        <sz val="11"/>
        <color theme="1"/>
        <rFont val="宋体"/>
        <family val="3"/>
        <charset val="134"/>
        <scheme val="minor"/>
      </rPr>
      <t>有鉴定书但无编号</t>
    </r>
    <r>
      <rPr>
        <sz val="14"/>
        <rFont val="Calibri"/>
        <family val="2"/>
      </rPr>
      <t>(</t>
    </r>
    <r>
      <rPr>
        <sz val="14"/>
        <rFont val="宋体"/>
        <family val="3"/>
        <charset val="134"/>
      </rPr>
      <t>化</t>
    </r>
    <r>
      <rPr>
        <sz val="14"/>
        <rFont val="Calibri"/>
        <family val="2"/>
      </rPr>
      <t>)</t>
    </r>
  </si>
  <si>
    <t>化工品鉴定书编号</t>
  </si>
  <si>
    <r>
      <rPr>
        <sz val="12"/>
        <rFont val="宋体"/>
        <family val="3"/>
        <charset val="134"/>
      </rPr>
      <t>无锂电池标签</t>
    </r>
    <r>
      <rPr>
        <sz val="11"/>
        <color theme="1"/>
        <rFont val="宋体"/>
        <family val="3"/>
        <charset val="134"/>
        <scheme val="minor"/>
      </rPr>
      <t>(</t>
    </r>
    <r>
      <rPr>
        <sz val="11"/>
        <color theme="1"/>
        <rFont val="宋体"/>
        <family val="3"/>
        <charset val="134"/>
        <scheme val="minor"/>
      </rPr>
      <t>HK Exceptional Handling</t>
    </r>
    <r>
      <rPr>
        <sz val="11"/>
        <color theme="1"/>
        <rFont val="宋体"/>
        <family val="3"/>
        <charset val="134"/>
        <scheme val="minor"/>
      </rPr>
      <t>)</t>
    </r>
  </si>
  <si>
    <t>温控说明</t>
  </si>
  <si>
    <t>申报类型</t>
  </si>
  <si>
    <t>品名详细描述(非危声明)</t>
  </si>
  <si>
    <t>品名详细描述(结构构造)</t>
  </si>
  <si>
    <t>报关方</t>
  </si>
  <si>
    <t>客户自报报关行</t>
  </si>
  <si>
    <t>可否开箱查验</t>
  </si>
  <si>
    <t>紧急联系电话</t>
  </si>
  <si>
    <t>开验处理方法</t>
  </si>
  <si>
    <t>Cargo Insurance Arrangement</t>
  </si>
  <si>
    <t>备注</t>
  </si>
  <si>
    <t>模板代码</t>
  </si>
  <si>
    <t>Currency</t>
  </si>
  <si>
    <t>Rating Method</t>
  </si>
  <si>
    <t>HB　SVC　CODE</t>
  </si>
  <si>
    <t>是否使用预计件重体</t>
  </si>
  <si>
    <t>RFWD FEE TYPE</t>
  </si>
  <si>
    <t>RFWD FEE CUR</t>
  </si>
  <si>
    <t>PER TYPE</t>
  </si>
  <si>
    <t>RFWD FEE</t>
  </si>
  <si>
    <t>As Agree</t>
  </si>
  <si>
    <t>分单随机</t>
  </si>
  <si>
    <t>Freight Payment</t>
  </si>
  <si>
    <t>Corporate Name</t>
  </si>
  <si>
    <t>L026070</t>
  </si>
  <si>
    <t>L029361</t>
  </si>
  <si>
    <t>Origins</t>
  </si>
  <si>
    <t>Dest Region</t>
  </si>
  <si>
    <t>Destinations</t>
  </si>
  <si>
    <t>Sun</t>
  </si>
  <si>
    <t>Mon</t>
  </si>
  <si>
    <t>Tue</t>
  </si>
  <si>
    <t>Wed</t>
  </si>
  <si>
    <t>Thu</t>
  </si>
  <si>
    <t>Fri</t>
  </si>
  <si>
    <t>Sat</t>
  </si>
  <si>
    <t>HB</t>
  </si>
  <si>
    <t>MCID/DEST</t>
  </si>
  <si>
    <t>Program</t>
  </si>
  <si>
    <t>EPD</t>
  </si>
  <si>
    <t>SHA/CTU</t>
  </si>
  <si>
    <t>CTU</t>
  </si>
  <si>
    <t>L061098</t>
  </si>
  <si>
    <t>DeferODM</t>
  </si>
  <si>
    <t>L061029</t>
  </si>
  <si>
    <t>L061005</t>
  </si>
  <si>
    <t>L061013</t>
  </si>
  <si>
    <t>L061038</t>
  </si>
  <si>
    <t>EMEA/DAO填写MCID</t>
  </si>
  <si>
    <t>APJ填写目的港</t>
  </si>
  <si>
    <t>L061019</t>
  </si>
  <si>
    <t>L061015</t>
  </si>
  <si>
    <t>L061099</t>
  </si>
  <si>
    <t>L061045</t>
  </si>
  <si>
    <t>只有DAO需要录入，在booking的第二列：ODM or defer ODM</t>
  </si>
  <si>
    <t>EMEA&amp;APJ空着就行</t>
  </si>
  <si>
    <t>L061064</t>
  </si>
  <si>
    <t>L061020</t>
  </si>
  <si>
    <t>L061096</t>
  </si>
  <si>
    <t>L061031</t>
  </si>
  <si>
    <t>L061042</t>
  </si>
  <si>
    <t>L061008</t>
  </si>
  <si>
    <t>L061059</t>
  </si>
  <si>
    <t>L061052</t>
  </si>
  <si>
    <t>L061009</t>
  </si>
  <si>
    <t>L061067</t>
  </si>
  <si>
    <t>L061018</t>
  </si>
  <si>
    <t>L061035</t>
  </si>
  <si>
    <t>L060958</t>
  </si>
  <si>
    <t>L061044</t>
  </si>
  <si>
    <t>L061055</t>
  </si>
  <si>
    <t>L061021</t>
  </si>
  <si>
    <t>L061017</t>
  </si>
  <si>
    <t>L061076</t>
  </si>
  <si>
    <t>L061030</t>
  </si>
  <si>
    <t>L061011</t>
  </si>
  <si>
    <t>L061079</t>
  </si>
  <si>
    <t>L061012</t>
  </si>
  <si>
    <t>L061007</t>
  </si>
  <si>
    <t>L061039</t>
  </si>
  <si>
    <t>L061027</t>
  </si>
  <si>
    <t>L061054</t>
  </si>
  <si>
    <t>L061022</t>
  </si>
  <si>
    <t>L061016</t>
  </si>
  <si>
    <t>L061053</t>
  </si>
  <si>
    <t>L061097</t>
  </si>
  <si>
    <t>L061071</t>
  </si>
  <si>
    <t>L061047</t>
  </si>
  <si>
    <t>L061101</t>
  </si>
  <si>
    <t>ODM</t>
  </si>
  <si>
    <t>L061103</t>
  </si>
  <si>
    <t>L061104</t>
  </si>
  <si>
    <t>L061025</t>
  </si>
  <si>
    <t>L061112</t>
  </si>
  <si>
    <t>L061048</t>
  </si>
  <si>
    <t>L061075</t>
  </si>
  <si>
    <t>L061058</t>
  </si>
  <si>
    <t>L061105</t>
  </si>
  <si>
    <t>L061004</t>
  </si>
  <si>
    <t>L061062</t>
  </si>
  <si>
    <t>L061010</t>
  </si>
  <si>
    <t>L061093</t>
  </si>
  <si>
    <t>L061006</t>
  </si>
  <si>
    <t>L061024</t>
  </si>
  <si>
    <t>L061032</t>
  </si>
  <si>
    <t>L061026</t>
  </si>
  <si>
    <t>L061095</t>
  </si>
  <si>
    <t>L061092</t>
  </si>
  <si>
    <t>L061094</t>
  </si>
  <si>
    <t>L061043</t>
  </si>
  <si>
    <t>L060954</t>
  </si>
  <si>
    <t>L061037</t>
  </si>
  <si>
    <t>L061060</t>
  </si>
  <si>
    <t>L061036</t>
  </si>
  <si>
    <t>L061061</t>
  </si>
  <si>
    <t>L061074</t>
  </si>
  <si>
    <t>L061051</t>
  </si>
  <si>
    <t>L061023</t>
  </si>
  <si>
    <t>L061100</t>
  </si>
  <si>
    <t>L061088</t>
  </si>
  <si>
    <t>L061111</t>
  </si>
  <si>
    <t>L061110</t>
  </si>
  <si>
    <t>L061046</t>
  </si>
  <si>
    <t>L061102</t>
  </si>
  <si>
    <t>L061040</t>
  </si>
  <si>
    <t>L061014</t>
  </si>
  <si>
    <t>L061041</t>
  </si>
  <si>
    <t>L061033</t>
  </si>
  <si>
    <t>L061034</t>
  </si>
  <si>
    <t>L061082</t>
  </si>
  <si>
    <t>L061084</t>
  </si>
  <si>
    <t>L061085</t>
  </si>
  <si>
    <t>L061087</t>
  </si>
  <si>
    <t>L061086</t>
  </si>
  <si>
    <t>L061081</t>
  </si>
  <si>
    <t>L061057</t>
  </si>
  <si>
    <t>L061108</t>
  </si>
  <si>
    <t>L061080</t>
  </si>
  <si>
    <t>L061089</t>
  </si>
  <si>
    <t>L061090</t>
  </si>
  <si>
    <t>L061109</t>
  </si>
  <si>
    <t>L061072</t>
  </si>
  <si>
    <t>L061107</t>
  </si>
  <si>
    <t>L061113</t>
  </si>
  <si>
    <t>L061106</t>
  </si>
  <si>
    <t>L061083</t>
  </si>
  <si>
    <t>L061091</t>
  </si>
  <si>
    <t xml:space="preserve">MB prefix </t>
  </si>
  <si>
    <t>Airline</t>
  </si>
  <si>
    <t>Chinese Name</t>
  </si>
  <si>
    <t>English Name</t>
  </si>
  <si>
    <t>160</t>
  </si>
  <si>
    <t>KA/CX</t>
  </si>
  <si>
    <t>港龙航空有限公司/国泰航空公司</t>
  </si>
  <si>
    <t>Cathay Pacific Airways</t>
  </si>
  <si>
    <t>999</t>
  </si>
  <si>
    <t>CA</t>
  </si>
  <si>
    <t>中国国际航空股份有限公司</t>
  </si>
  <si>
    <t>Air China</t>
  </si>
  <si>
    <t>074</t>
  </si>
  <si>
    <t>KL</t>
  </si>
  <si>
    <t>荷兰皇家航空公司</t>
  </si>
  <si>
    <t>KLM</t>
  </si>
  <si>
    <t>180</t>
  </si>
  <si>
    <t>KE</t>
  </si>
  <si>
    <t>大韩航空公司</t>
  </si>
  <si>
    <t>Korean AIR</t>
  </si>
  <si>
    <t>876</t>
  </si>
  <si>
    <t>3U</t>
  </si>
  <si>
    <t>川航</t>
  </si>
  <si>
    <t>Sichuan Airlines</t>
  </si>
  <si>
    <t>695</t>
  </si>
  <si>
    <t>BR</t>
  </si>
  <si>
    <t>长荣航空公司</t>
  </si>
  <si>
    <t>Eva Airways</t>
  </si>
  <si>
    <t>297</t>
  </si>
  <si>
    <t>CI</t>
  </si>
  <si>
    <t>台湾中华航空股份有限公司</t>
  </si>
  <si>
    <t>China airlines</t>
  </si>
  <si>
    <t>217</t>
  </si>
  <si>
    <t>TG</t>
  </si>
  <si>
    <t>泰国国际航空大众有限公司</t>
  </si>
  <si>
    <t>Thai Airways</t>
  </si>
  <si>
    <t>112</t>
  </si>
  <si>
    <t>MU/CK</t>
  </si>
  <si>
    <t>中国货运航空有限公司</t>
  </si>
  <si>
    <t>CHINA CARGO AIRLINES</t>
  </si>
  <si>
    <t>988</t>
  </si>
  <si>
    <t>OZ</t>
  </si>
  <si>
    <t>韩亚航空公司</t>
  </si>
  <si>
    <t>Asiana airlines</t>
  </si>
  <si>
    <t>851</t>
  </si>
  <si>
    <t>HX</t>
  </si>
  <si>
    <t>香港快运航空公司</t>
  </si>
  <si>
    <t>Hongkong Airlines</t>
  </si>
  <si>
    <t>607</t>
  </si>
  <si>
    <t>EY</t>
  </si>
  <si>
    <t>阿联酋阿提哈德航空公司</t>
  </si>
  <si>
    <t>ETIHAD Airways</t>
  </si>
  <si>
    <t>580</t>
  </si>
  <si>
    <t>RU</t>
  </si>
  <si>
    <t>俄罗斯空桥航空公司</t>
  </si>
  <si>
    <t>AirBridgeCargo Airlines</t>
  </si>
  <si>
    <t>871</t>
  </si>
  <si>
    <t>Y8</t>
  </si>
  <si>
    <t>扬子江快运航空有限公司</t>
  </si>
  <si>
    <t>Yangtze River Express Air</t>
  </si>
  <si>
    <t>205</t>
  </si>
  <si>
    <t>NH</t>
  </si>
  <si>
    <t>全日空</t>
  </si>
  <si>
    <t>All Nippon Airways</t>
  </si>
  <si>
    <t>784</t>
  </si>
  <si>
    <t>CZ</t>
  </si>
  <si>
    <t>南航</t>
  </si>
  <si>
    <t>China southern Airlines</t>
  </si>
  <si>
    <t>157</t>
  </si>
  <si>
    <t>QR</t>
  </si>
  <si>
    <t>卡塔尔</t>
  </si>
  <si>
    <t>QATAR AIRWAYS</t>
  </si>
  <si>
    <t>125</t>
  </si>
  <si>
    <t>BA</t>
  </si>
  <si>
    <t>英航</t>
  </si>
  <si>
    <t>British Airways</t>
  </si>
  <si>
    <t>016</t>
  </si>
  <si>
    <t>UA</t>
  </si>
  <si>
    <t>美联航</t>
  </si>
  <si>
    <t>United airlines</t>
  </si>
  <si>
    <t>843</t>
  </si>
  <si>
    <t>D7</t>
  </si>
  <si>
    <t>亚航</t>
  </si>
  <si>
    <t>AIR ASIA X BERHAD</t>
  </si>
  <si>
    <t>8471309000</t>
  </si>
  <si>
    <r>
      <rPr>
        <b/>
        <sz val="11"/>
        <color indexed="8"/>
        <rFont val="Arial Unicode MS"/>
        <family val="2"/>
      </rPr>
      <t>笔记本电脑</t>
    </r>
  </si>
  <si>
    <t>001</t>
  </si>
  <si>
    <t>USD</t>
  </si>
  <si>
    <t>笔记本电脑１</t>
  </si>
  <si>
    <t>8471504090</t>
  </si>
  <si>
    <t>瘦客户机</t>
  </si>
  <si>
    <t>006</t>
  </si>
  <si>
    <t>Thin</t>
  </si>
  <si>
    <t>终端机，云端产品，用于连接伺服器</t>
  </si>
  <si>
    <t>瘦客户机１</t>
  </si>
  <si>
    <r>
      <rPr>
        <b/>
        <sz val="11"/>
        <color indexed="8"/>
        <rFont val="Arial Unicode MS"/>
        <family val="2"/>
      </rPr>
      <t>台式电脑主机</t>
    </r>
  </si>
  <si>
    <t>用于数据处理</t>
  </si>
  <si>
    <t>台式电脑主机１</t>
  </si>
  <si>
    <t>8471301000</t>
  </si>
  <si>
    <t>平板电脑</t>
  </si>
  <si>
    <t>平板电脑1</t>
  </si>
  <si>
    <t>Hong Kong</t>
  </si>
  <si>
    <t>HongKong</t>
  </si>
  <si>
    <t>IND</t>
  </si>
  <si>
    <t>India</t>
  </si>
  <si>
    <t>ISR</t>
  </si>
  <si>
    <t>Israel</t>
  </si>
  <si>
    <t>JPN</t>
  </si>
  <si>
    <t>JAPAN</t>
  </si>
  <si>
    <t>MYS</t>
  </si>
  <si>
    <t>Malaysia</t>
  </si>
  <si>
    <t>QAT</t>
  </si>
  <si>
    <t>Qatar</t>
  </si>
  <si>
    <t>SAU</t>
  </si>
  <si>
    <t>Saudi Arabia</t>
  </si>
  <si>
    <t>SGP</t>
  </si>
  <si>
    <t>Singapore</t>
  </si>
  <si>
    <t>KOR</t>
  </si>
  <si>
    <t>Korea</t>
  </si>
  <si>
    <t>THA</t>
  </si>
  <si>
    <t>Thailand</t>
  </si>
  <si>
    <t>TUR</t>
  </si>
  <si>
    <t>ISTANBUL</t>
  </si>
  <si>
    <t>Turkey</t>
  </si>
  <si>
    <t>ARE</t>
  </si>
  <si>
    <t>United Arab Emirates</t>
  </si>
  <si>
    <t>VN</t>
  </si>
  <si>
    <t>CHN</t>
  </si>
  <si>
    <t>China</t>
  </si>
  <si>
    <t>CN</t>
  </si>
  <si>
    <t>TWN</t>
  </si>
  <si>
    <t>Tai Wan</t>
  </si>
  <si>
    <t>Taiwan,China</t>
  </si>
  <si>
    <t>TW</t>
  </si>
  <si>
    <t>KAZ</t>
  </si>
  <si>
    <t>Kazakhstan</t>
  </si>
  <si>
    <t>AGO</t>
  </si>
  <si>
    <t>AGO000</t>
  </si>
  <si>
    <t>GHA</t>
  </si>
  <si>
    <t>KEN</t>
  </si>
  <si>
    <t>Kenya</t>
  </si>
  <si>
    <t>MUS</t>
  </si>
  <si>
    <t>Mauritius</t>
  </si>
  <si>
    <t>MAR</t>
  </si>
  <si>
    <t>Morocco</t>
  </si>
  <si>
    <t>NGA</t>
  </si>
  <si>
    <t>Nigeria</t>
  </si>
  <si>
    <t>ZAF</t>
  </si>
  <si>
    <t>South Africa</t>
  </si>
  <si>
    <t>SouthAfrica</t>
  </si>
  <si>
    <t>TZA</t>
  </si>
  <si>
    <t>Tanzania</t>
  </si>
  <si>
    <t>TUN</t>
  </si>
  <si>
    <t>Tunisia</t>
  </si>
  <si>
    <t>UGA</t>
  </si>
  <si>
    <t>Uganda</t>
  </si>
  <si>
    <t>DNK</t>
  </si>
  <si>
    <t>DNK000</t>
  </si>
  <si>
    <t>GBR</t>
  </si>
  <si>
    <t>ENGLAND</t>
  </si>
  <si>
    <t>United Kingdom</t>
  </si>
  <si>
    <t>DEU</t>
  </si>
  <si>
    <t>Germany</t>
  </si>
  <si>
    <t>FRA</t>
  </si>
  <si>
    <t>France</t>
  </si>
  <si>
    <t>NLD</t>
  </si>
  <si>
    <t>Netherlands</t>
  </si>
  <si>
    <t>Tilburg</t>
  </si>
  <si>
    <t>HUN</t>
  </si>
  <si>
    <t>BUDAPEST,HUNGARY</t>
  </si>
  <si>
    <t>MLT</t>
  </si>
  <si>
    <t>Malta</t>
  </si>
  <si>
    <t>POL</t>
  </si>
  <si>
    <t>POL000</t>
  </si>
  <si>
    <t>SWE</t>
  </si>
  <si>
    <t>SWE000</t>
  </si>
  <si>
    <t>RUS</t>
  </si>
  <si>
    <t>Russia</t>
  </si>
  <si>
    <t>CHL</t>
  </si>
  <si>
    <t>Chile</t>
  </si>
  <si>
    <t>COL</t>
  </si>
  <si>
    <t>Colombia</t>
  </si>
  <si>
    <t>ECU</t>
  </si>
  <si>
    <t>ECU000</t>
  </si>
  <si>
    <t>MEX</t>
  </si>
  <si>
    <t>MEXICO</t>
  </si>
  <si>
    <t>Peru</t>
  </si>
  <si>
    <t>CAN</t>
  </si>
  <si>
    <t>CAN000</t>
  </si>
  <si>
    <t>USA</t>
  </si>
  <si>
    <t>United States</t>
  </si>
  <si>
    <t>AUS</t>
  </si>
  <si>
    <t>Australia</t>
  </si>
  <si>
    <t>NZL</t>
  </si>
  <si>
    <t>New Zealand</t>
  </si>
  <si>
    <t>NewZealand</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</si>
  <si>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</si>
  <si>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</si>
  <si>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</si>
  <si>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</si>
  <si>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</si>
  <si>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</si>
  <si>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</si>
  <si>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</si>
  <si>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</si>
  <si>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</si>
  <si>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</si>
  <si>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</si>
  <si>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</si>
  <si>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</si>
  <si>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</si>
  <si>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</si>
  <si>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</si>
  <si>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</si>
  <si>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</si>
  <si>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</si>
  <si>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</si>
  <si>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</si>
  <si>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</si>
  <si>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</si>
  <si>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</si>
  <si>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</si>
  <si>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</si>
  <si>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</si>
  <si>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</si>
  <si>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</si>
  <si>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</si>
  <si>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</si>
  <si>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</si>
  <si>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</si>
  <si>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</si>
  <si>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</si>
  <si>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</si>
  <si>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</si>
  <si>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</si>
  <si>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FOURTY</t>
  </si>
  <si>
    <t>FOURTY-ONE</t>
  </si>
  <si>
    <t>FOURTY-TWO</t>
  </si>
  <si>
    <t>FOURTY-THREE</t>
  </si>
  <si>
    <t>FOURTY-FOUR</t>
  </si>
  <si>
    <t>FOURTY-FIVE</t>
  </si>
  <si>
    <t>FOURTY-SIX</t>
  </si>
  <si>
    <t>FOURTY-SEVEN</t>
  </si>
  <si>
    <t>FOURTY-EIGHT</t>
  </si>
  <si>
    <t>FOURTY-NINE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</si>
  <si>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</si>
  <si>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</si>
  <si>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</si>
  <si>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</si>
  <si>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</si>
  <si>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</si>
  <si>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</si>
  <si>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</si>
  <si>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</si>
  <si>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</si>
  <si>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</si>
  <si>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</si>
  <si>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</si>
  <si>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</si>
  <si>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</si>
  <si>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</si>
  <si>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</si>
  <si>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</si>
  <si>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</si>
  <si>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</si>
  <si>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</si>
  <si>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</si>
  <si>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</si>
  <si>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</si>
  <si>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</si>
  <si>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</si>
  <si>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</si>
  <si>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</si>
  <si>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</si>
  <si>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</si>
  <si>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</si>
  <si>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</si>
  <si>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</si>
  <si>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</si>
  <si>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</si>
  <si>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</si>
  <si>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</si>
  <si>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</si>
  <si>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</si>
  <si>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</si>
  <si>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</si>
  <si>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</si>
  <si>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</si>
  <si>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</si>
  <si>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</si>
  <si>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</si>
  <si>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</si>
  <si>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</si>
  <si>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</si>
  <si>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</si>
  <si>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CARTON</t>
  </si>
  <si>
    <t>PALLET</t>
  </si>
  <si>
    <t>06</t>
  </si>
  <si>
    <t>PARCEL</t>
  </si>
  <si>
    <t>PACKAGE</t>
  </si>
  <si>
    <t>PVG</t>
  </si>
  <si>
    <t>KMG</t>
  </si>
  <si>
    <t>PEK</t>
  </si>
  <si>
    <t>SHA</t>
  </si>
  <si>
    <t>CGO</t>
  </si>
  <si>
    <t>CKG</t>
  </si>
  <si>
    <t>SIA</t>
  </si>
  <si>
    <t>WUH</t>
  </si>
  <si>
    <t>MFM</t>
  </si>
  <si>
    <t>XIY</t>
  </si>
  <si>
    <t>SZX</t>
  </si>
  <si>
    <t>NGB</t>
  </si>
  <si>
    <t>FOC</t>
  </si>
  <si>
    <t>NKG</t>
  </si>
  <si>
    <t>TAO</t>
  </si>
  <si>
    <t>TSN</t>
  </si>
  <si>
    <t>HEF</t>
  </si>
  <si>
    <t>TFU</t>
  </si>
  <si>
    <t>01</t>
  </si>
  <si>
    <t>JAN</t>
  </si>
  <si>
    <t>02</t>
  </si>
  <si>
    <t>FEB</t>
  </si>
  <si>
    <t>03</t>
  </si>
  <si>
    <t>04</t>
  </si>
  <si>
    <t>APR</t>
  </si>
  <si>
    <t>05</t>
  </si>
  <si>
    <t>MAY</t>
  </si>
  <si>
    <t>JUN</t>
  </si>
  <si>
    <t>07</t>
  </si>
  <si>
    <t>JUL</t>
  </si>
  <si>
    <t>08</t>
  </si>
  <si>
    <t>AUG</t>
  </si>
  <si>
    <t>09</t>
  </si>
  <si>
    <t>SEP</t>
  </si>
  <si>
    <t>OCT</t>
  </si>
  <si>
    <t>11</t>
  </si>
  <si>
    <t>NOV</t>
  </si>
  <si>
    <t>12</t>
  </si>
  <si>
    <t>DEC</t>
  </si>
  <si>
    <t>2233</t>
  </si>
  <si>
    <t>5141</t>
  </si>
  <si>
    <t>8620</t>
  </si>
  <si>
    <t>0101</t>
  </si>
  <si>
    <t>2203</t>
  </si>
  <si>
    <t>4620</t>
  </si>
  <si>
    <t>8003</t>
  </si>
  <si>
    <t>4712</t>
  </si>
  <si>
    <t>7902</t>
  </si>
  <si>
    <t>2320</t>
  </si>
  <si>
    <t>WUX</t>
  </si>
  <si>
    <t>5301</t>
  </si>
  <si>
    <t>3311</t>
  </si>
  <si>
    <t>HFE</t>
  </si>
  <si>
    <t>0207</t>
  </si>
  <si>
    <t>4220</t>
  </si>
  <si>
    <t>4604</t>
  </si>
  <si>
    <t>CGO1</t>
  </si>
  <si>
    <t>3507</t>
  </si>
  <si>
    <t>3109</t>
  </si>
  <si>
    <t>3715</t>
  </si>
  <si>
    <t>XMN</t>
  </si>
  <si>
    <t>9002</t>
  </si>
  <si>
    <t>5788</t>
  </si>
  <si>
    <t>2317</t>
  </si>
  <si>
    <t>7935</t>
  </si>
  <si>
    <t>机场三字码</t>
  </si>
  <si>
    <t>申报指运港代码</t>
  </si>
  <si>
    <t>中文名称</t>
  </si>
  <si>
    <t>英文名称</t>
  </si>
  <si>
    <t>原报关代码</t>
  </si>
  <si>
    <t>ACC</t>
  </si>
  <si>
    <t>GHA003</t>
  </si>
  <si>
    <t>阿克拉（加纳）</t>
  </si>
  <si>
    <t>Accra, Ghana</t>
  </si>
  <si>
    <t>1640</t>
  </si>
  <si>
    <t>NZL003</t>
  </si>
  <si>
    <t>奥克兰（新西兰）</t>
  </si>
  <si>
    <t>Auckland, New Zealand</t>
  </si>
  <si>
    <t>3295</t>
  </si>
  <si>
    <t>ALA</t>
  </si>
  <si>
    <t>KAZ000</t>
  </si>
  <si>
    <t>哈萨克斯坦</t>
  </si>
  <si>
    <t>145</t>
  </si>
  <si>
    <t>NLD006</t>
  </si>
  <si>
    <t>阿姆斯特丹（荷兰）</t>
  </si>
  <si>
    <t>Amsterdam, Netherlands</t>
  </si>
  <si>
    <t>2295</t>
  </si>
  <si>
    <t>ATL</t>
  </si>
  <si>
    <t>USA905</t>
  </si>
  <si>
    <t>亚特兰大（美国）</t>
  </si>
  <si>
    <t>Atlanta Ga, United States</t>
  </si>
  <si>
    <t>502</t>
  </si>
  <si>
    <t>THA003</t>
  </si>
  <si>
    <t>曼谷（泰国）</t>
  </si>
  <si>
    <t>Bangkok, Thailand</t>
  </si>
  <si>
    <t>1497</t>
  </si>
  <si>
    <t>IND907</t>
  </si>
  <si>
    <t>班加罗尔（印度）</t>
  </si>
  <si>
    <t>Bangalore, India</t>
  </si>
  <si>
    <t>111</t>
  </si>
  <si>
    <t>IND018</t>
  </si>
  <si>
    <t>孟买（印度）</t>
  </si>
  <si>
    <t>Mumbai(Bombay), India</t>
  </si>
  <si>
    <t>1045</t>
  </si>
  <si>
    <t>CMN</t>
  </si>
  <si>
    <t>MAR006</t>
  </si>
  <si>
    <t>卡萨布兰卡（摩洛哥）</t>
  </si>
  <si>
    <t>Casablanca, Morocco</t>
  </si>
  <si>
    <t>232</t>
  </si>
  <si>
    <t>DAR</t>
  </si>
  <si>
    <t>TZA003</t>
  </si>
  <si>
    <t>达累斯萨拉姆（坦桑尼亚）</t>
  </si>
  <si>
    <t>Dar Es Salaam, Tanzania</t>
  </si>
  <si>
    <t>1762</t>
  </si>
  <si>
    <t>DFW</t>
  </si>
  <si>
    <t>USA909</t>
  </si>
  <si>
    <t>达拉斯-沃斯堡（美国）</t>
  </si>
  <si>
    <t>Dallas-Fort Worth, United States</t>
  </si>
  <si>
    <t>3454</t>
  </si>
  <si>
    <t>RUS901</t>
  </si>
  <si>
    <t>莫斯科（俄罗斯）</t>
  </si>
  <si>
    <t>Moscow, Russian Federation</t>
  </si>
  <si>
    <t>344</t>
  </si>
  <si>
    <t>ARE018</t>
  </si>
  <si>
    <t>迪拜（阿联酋）</t>
  </si>
  <si>
    <t>Dubai, United Arab Emirates</t>
  </si>
  <si>
    <t>1543</t>
  </si>
  <si>
    <t>UGA000</t>
  </si>
  <si>
    <t>乌干达</t>
  </si>
  <si>
    <t>250</t>
  </si>
  <si>
    <t>HKG003</t>
  </si>
  <si>
    <t>香港（中国香港）</t>
  </si>
  <si>
    <t>Hong Kong, Hong Kong (China)</t>
  </si>
  <si>
    <t>1039</t>
  </si>
  <si>
    <t>KOR901</t>
  </si>
  <si>
    <t>首尔（韩国）</t>
  </si>
  <si>
    <t>Seoul, Korea (Republic of)</t>
  </si>
  <si>
    <t>TUR087</t>
  </si>
  <si>
    <t>伊斯坦布尔（土耳其）</t>
  </si>
  <si>
    <t>Isanbul, Turkey</t>
  </si>
  <si>
    <t>1518</t>
  </si>
  <si>
    <t>ZAF901</t>
  </si>
  <si>
    <t>约翰内斯堡（南非）</t>
  </si>
  <si>
    <t>Johannesburg, South Africa</t>
  </si>
  <si>
    <t>1753</t>
  </si>
  <si>
    <t>LAX</t>
  </si>
  <si>
    <t>USA264</t>
  </si>
  <si>
    <t>洛杉矶（美国）</t>
  </si>
  <si>
    <t>Los Angeles, United States</t>
  </si>
  <si>
    <t>3154</t>
  </si>
  <si>
    <t>IND084</t>
  </si>
  <si>
    <t>金奈/马德拉斯（印度）</t>
  </si>
  <si>
    <t>Chennal(Madras), India</t>
  </si>
  <si>
    <t>1057</t>
  </si>
  <si>
    <t>MRU</t>
  </si>
  <si>
    <t>MUS000</t>
  </si>
  <si>
    <t>毛里求斯</t>
  </si>
  <si>
    <t>231</t>
  </si>
  <si>
    <t>NBO</t>
  </si>
  <si>
    <t>KEN901</t>
  </si>
  <si>
    <t>内罗毕（肯尼亚）</t>
  </si>
  <si>
    <t>Nairobi, Kenya</t>
  </si>
  <si>
    <t>1659</t>
  </si>
  <si>
    <t>JPN501</t>
  </si>
  <si>
    <t>东京（日本）</t>
  </si>
  <si>
    <t>Tokyo, Japan</t>
  </si>
  <si>
    <t>1331</t>
  </si>
  <si>
    <t>ORD</t>
  </si>
  <si>
    <t>USA117</t>
  </si>
  <si>
    <t>芝加哥（美国）</t>
  </si>
  <si>
    <t>Chicago, United States</t>
  </si>
  <si>
    <t>3125</t>
  </si>
  <si>
    <t>MYS099</t>
  </si>
  <si>
    <t>槟城（马来西亚）</t>
  </si>
  <si>
    <t>Penang(Georgetown), Malaysia</t>
  </si>
  <si>
    <t>1396</t>
  </si>
  <si>
    <t>AUS156</t>
  </si>
  <si>
    <t>佩斯（澳大利亚）</t>
  </si>
  <si>
    <t>Perth, Australia</t>
  </si>
  <si>
    <t>601</t>
  </si>
  <si>
    <t>SGP005</t>
  </si>
  <si>
    <t>新加坡（新加坡）</t>
  </si>
  <si>
    <t>Tanjong Pagar, Singapore</t>
  </si>
  <si>
    <t>1478</t>
  </si>
  <si>
    <t>AUS225</t>
  </si>
  <si>
    <t>悉尼（澳大利亚）</t>
  </si>
  <si>
    <t>Sydney, Australia</t>
  </si>
  <si>
    <t>3266</t>
  </si>
  <si>
    <t>TLV</t>
  </si>
  <si>
    <t>ISR024</t>
  </si>
  <si>
    <t>特拉维夫-雅法（以色列）</t>
  </si>
  <si>
    <t>Tel Aviv-Yafo, Israel</t>
  </si>
  <si>
    <t>115</t>
  </si>
  <si>
    <t>TWN103</t>
  </si>
  <si>
    <t>台北（中国台湾）</t>
  </si>
  <si>
    <t>Taipei, Taiwan, Province of China</t>
  </si>
  <si>
    <t>143</t>
  </si>
  <si>
    <t>TUN027</t>
  </si>
  <si>
    <t>突尼斯（突尼斯）</t>
  </si>
  <si>
    <t>Tunis, Tunisia</t>
  </si>
  <si>
    <t>1781</t>
  </si>
  <si>
    <t>VCP</t>
  </si>
  <si>
    <t>BRA108</t>
  </si>
  <si>
    <t>圣保罗（巴西）</t>
  </si>
  <si>
    <t>Sao Paulo, Brazil</t>
  </si>
  <si>
    <t>410</t>
  </si>
  <si>
    <t>BNA</t>
  </si>
  <si>
    <t>USA000</t>
  </si>
  <si>
    <t>美国</t>
  </si>
  <si>
    <t>DPS</t>
  </si>
  <si>
    <t>AUS000</t>
  </si>
  <si>
    <t>MEX000</t>
  </si>
  <si>
    <t>LHR</t>
  </si>
  <si>
    <t>GBR375</t>
  </si>
  <si>
    <t>LOS</t>
  </si>
  <si>
    <t>NGA036</t>
  </si>
  <si>
    <t>LON</t>
  </si>
  <si>
    <t>伦敦（英国）</t>
  </si>
  <si>
    <t>DEU057</t>
  </si>
  <si>
    <t>法兰克福（德国）</t>
  </si>
  <si>
    <t>FRA000</t>
  </si>
  <si>
    <t>法国</t>
  </si>
  <si>
    <t>SCL</t>
  </si>
  <si>
    <t>CHL901</t>
  </si>
  <si>
    <t>圣地亚哥（智利）</t>
  </si>
  <si>
    <t>BOG</t>
  </si>
  <si>
    <t>COL000</t>
  </si>
  <si>
    <t>哥伦比亚</t>
  </si>
  <si>
    <t>LIM</t>
  </si>
  <si>
    <t>PER000</t>
  </si>
  <si>
    <t>秘鲁</t>
  </si>
  <si>
    <t>QAT003</t>
  </si>
  <si>
    <t>多哈（卡塔尔）</t>
  </si>
  <si>
    <t>GBR000</t>
  </si>
  <si>
    <t>英国</t>
  </si>
  <si>
    <t>DEU000</t>
  </si>
  <si>
    <t>德国</t>
  </si>
  <si>
    <t>安哥拉</t>
  </si>
  <si>
    <t>EBB</t>
  </si>
  <si>
    <t>加拿大</t>
  </si>
  <si>
    <t>丹麦</t>
  </si>
  <si>
    <t>MIA</t>
  </si>
  <si>
    <t>USA273</t>
  </si>
  <si>
    <t>迈阿密（美国）</t>
  </si>
  <si>
    <t>HUN000</t>
  </si>
  <si>
    <t>匈牙利</t>
  </si>
  <si>
    <t>瑞典</t>
  </si>
  <si>
    <t>波兰</t>
  </si>
  <si>
    <t>厄瓜多尔</t>
  </si>
  <si>
    <t>P/L描述</t>
  </si>
  <si>
    <t>编码</t>
  </si>
  <si>
    <t>申报对应包装类型</t>
  </si>
  <si>
    <r>
      <rPr>
        <sz val="11"/>
        <color theme="1"/>
        <rFont val="宋体"/>
        <family val="3"/>
        <charset val="134"/>
        <scheme val="minor"/>
      </rPr>
      <t>膠合中棧板</t>
    </r>
    <r>
      <rPr>
        <sz val="10"/>
        <color rgb="FF000000"/>
        <rFont val="Calibri"/>
        <family val="2"/>
      </rPr>
      <t>100*60</t>
    </r>
  </si>
  <si>
    <t>再生木托(92)</t>
  </si>
  <si>
    <r>
      <rPr>
        <sz val="11"/>
        <color theme="1"/>
        <rFont val="宋体"/>
        <family val="3"/>
        <charset val="134"/>
        <scheme val="minor"/>
      </rPr>
      <t>膠合</t>
    </r>
    <r>
      <rPr>
        <sz val="10"/>
        <color rgb="FF000000"/>
        <rFont val="Calibri"/>
        <family val="2"/>
      </rPr>
      <t>N</t>
    </r>
    <r>
      <rPr>
        <sz val="10"/>
        <color rgb="FF000000"/>
        <rFont val="PMingLiU"/>
        <charset val="134"/>
      </rPr>
      <t>棧板</t>
    </r>
  </si>
  <si>
    <r>
      <rPr>
        <sz val="11"/>
        <color theme="1"/>
        <rFont val="宋体"/>
        <family val="3"/>
        <charset val="134"/>
        <scheme val="minor"/>
      </rPr>
      <t>膠合小棧板</t>
    </r>
    <r>
      <rPr>
        <sz val="10"/>
        <color rgb="FF000000"/>
        <rFont val="Calibri"/>
        <family val="2"/>
      </rPr>
      <t>60*52</t>
    </r>
  </si>
  <si>
    <t>塑料棧板</t>
  </si>
  <si>
    <t>其他包装(99)</t>
  </si>
  <si>
    <r>
      <rPr>
        <sz val="11"/>
        <color theme="1"/>
        <rFont val="宋体"/>
        <family val="3"/>
        <charset val="134"/>
        <scheme val="minor"/>
      </rPr>
      <t>直角</t>
    </r>
    <r>
      <rPr>
        <sz val="10"/>
        <color rgb="FF000000"/>
        <rFont val="Calibri"/>
        <family val="2"/>
      </rPr>
      <t>DT</t>
    </r>
    <r>
      <rPr>
        <sz val="10"/>
        <color rgb="FF000000"/>
        <rFont val="PMingLiU"/>
        <charset val="134"/>
      </rPr>
      <t>棧板</t>
    </r>
    <r>
      <rPr>
        <sz val="10"/>
        <color rgb="FF000000"/>
        <rFont val="Calibri"/>
        <family val="2"/>
      </rPr>
      <t>Slip sheet</t>
    </r>
  </si>
  <si>
    <r>
      <rPr>
        <sz val="11"/>
        <color theme="1"/>
        <rFont val="宋体"/>
        <family val="3"/>
        <charset val="134"/>
        <scheme val="minor"/>
      </rPr>
      <t>原木直角</t>
    </r>
    <r>
      <rPr>
        <sz val="10"/>
        <color rgb="FF000000"/>
        <rFont val="Calibri"/>
        <family val="2"/>
      </rPr>
      <t>DT</t>
    </r>
  </si>
  <si>
    <t>天然木托(93)</t>
  </si>
  <si>
    <t>原木直角</t>
  </si>
  <si>
    <t>原木斜角</t>
  </si>
  <si>
    <r>
      <rPr>
        <sz val="11"/>
        <color theme="1"/>
        <rFont val="宋体"/>
        <family val="3"/>
        <charset val="134"/>
        <scheme val="minor"/>
      </rPr>
      <t>原木小棧板</t>
    </r>
    <r>
      <rPr>
        <sz val="10"/>
        <color rgb="FF000000"/>
        <rFont val="Calibri"/>
        <family val="2"/>
      </rPr>
      <t>60*52</t>
    </r>
  </si>
  <si>
    <r>
      <rPr>
        <sz val="11"/>
        <color theme="1"/>
        <rFont val="宋体"/>
        <family val="3"/>
        <charset val="134"/>
        <scheme val="minor"/>
      </rPr>
      <t>卡通</t>
    </r>
    <r>
      <rPr>
        <sz val="10"/>
        <color rgb="FF000000"/>
        <rFont val="Calibri"/>
        <family val="2"/>
      </rPr>
      <t>CTN</t>
    </r>
  </si>
  <si>
    <t>纸质或纤维板制盒/箱(22)</t>
  </si>
  <si>
    <r>
      <rPr>
        <sz val="11"/>
        <color theme="1"/>
        <rFont val="宋体"/>
        <family val="3"/>
        <charset val="134"/>
        <scheme val="minor"/>
      </rPr>
      <t>Nature wooden</t>
    </r>
    <r>
      <rPr>
        <sz val="11"/>
        <color rgb="FF00B050"/>
        <rFont val="宋体"/>
        <family val="3"/>
        <charset val="134"/>
        <scheme val="minor"/>
      </rPr>
      <t xml:space="preserve"> – 原木</t>
    </r>
  </si>
  <si>
    <t xml:space="preserve">天然木托(93) </t>
  </si>
  <si>
    <r>
      <rPr>
        <sz val="11"/>
        <color theme="1"/>
        <rFont val="宋体"/>
        <family val="3"/>
        <charset val="134"/>
        <scheme val="minor"/>
      </rPr>
      <t>Recycle wooden</t>
    </r>
    <r>
      <rPr>
        <sz val="11"/>
        <color rgb="FF00B050"/>
        <rFont val="宋体"/>
        <family val="3"/>
        <charset val="134"/>
        <scheme val="minor"/>
      </rPr>
      <t xml:space="preserve"> -  如胶合板</t>
    </r>
  </si>
  <si>
    <t xml:space="preserve">再生木托(92) </t>
  </si>
  <si>
    <r>
      <rPr>
        <sz val="11"/>
        <color theme="1"/>
        <rFont val="宋体"/>
        <family val="3"/>
        <charset val="134"/>
        <scheme val="minor"/>
      </rPr>
      <t>Others</t>
    </r>
    <r>
      <rPr>
        <sz val="11"/>
        <color rgb="FF00B050"/>
        <rFont val="宋体"/>
        <family val="3"/>
        <charset val="134"/>
        <scheme val="minor"/>
      </rPr>
      <t xml:space="preserve"> – 如塑料托，slip sheet</t>
    </r>
  </si>
  <si>
    <t xml:space="preserve"> 其他包装(99) </t>
  </si>
</sst>
</file>

<file path=xl/styles.xml><?xml version="1.0" encoding="utf-8"?>
<styleSheet xmlns="http://schemas.openxmlformats.org/spreadsheetml/2006/main">
  <numFmts count="4">
    <numFmt numFmtId="176" formatCode="[$-409]d\-mmm\-yy;@"/>
    <numFmt numFmtId="177" formatCode="yyyy/m/d\ h:mm;@"/>
    <numFmt numFmtId="178" formatCode="0.000"/>
    <numFmt numFmtId="179" formatCode="0.00_);[Red]\(0.00\)"/>
  </numFmts>
  <fonts count="78">
    <font>
      <sz val="11"/>
      <color theme="1"/>
      <name val="宋体"/>
      <charset val="134"/>
      <scheme val="minor"/>
    </font>
    <font>
      <b/>
      <sz val="12"/>
      <color theme="1"/>
      <name val="宋体"/>
      <family val="3"/>
      <charset val="134"/>
      <scheme val="minor"/>
    </font>
    <font>
      <b/>
      <sz val="12"/>
      <color indexed="8"/>
      <name val="宋体"/>
      <family val="3"/>
      <charset val="134"/>
    </font>
    <font>
      <sz val="11"/>
      <color theme="1"/>
      <name val="宋体"/>
      <family val="3"/>
      <charset val="134"/>
      <scheme val="minor"/>
    </font>
    <font>
      <sz val="11"/>
      <color indexed="8"/>
      <name val="宋体"/>
      <family val="3"/>
      <charset val="134"/>
    </font>
    <font>
      <sz val="11"/>
      <color indexed="10"/>
      <name val="宋体"/>
      <family val="3"/>
      <charset val="134"/>
    </font>
    <font>
      <sz val="11"/>
      <color rgb="FFFF0000"/>
      <name val="宋体"/>
      <family val="3"/>
      <charset val="134"/>
      <scheme val="minor"/>
    </font>
    <font>
      <sz val="11"/>
      <color theme="1"/>
      <name val="Tahoma"/>
      <family val="2"/>
    </font>
    <font>
      <b/>
      <sz val="11"/>
      <color indexed="8"/>
      <name val="Arial"/>
      <family val="2"/>
    </font>
    <font>
      <sz val="11"/>
      <color theme="1"/>
      <name val="宋体"/>
      <family val="3"/>
      <charset val="134"/>
    </font>
    <font>
      <b/>
      <sz val="11"/>
      <color indexed="8"/>
      <name val="Arial Unicode MS"/>
      <family val="2"/>
    </font>
    <font>
      <b/>
      <sz val="11"/>
      <color indexed="8"/>
      <name val="宋体"/>
      <family val="3"/>
      <charset val="134"/>
    </font>
    <font>
      <b/>
      <sz val="10"/>
      <name val="微软雅黑"/>
      <family val="2"/>
      <charset val="134"/>
    </font>
    <font>
      <sz val="11"/>
      <name val="微软雅黑"/>
      <family val="2"/>
      <charset val="134"/>
    </font>
    <font>
      <sz val="11"/>
      <name val="Calibri"/>
      <family val="2"/>
    </font>
    <font>
      <sz val="11"/>
      <color theme="4"/>
      <name val="宋体"/>
      <family val="3"/>
      <charset val="134"/>
      <scheme val="minor"/>
    </font>
    <font>
      <sz val="10"/>
      <color theme="4"/>
      <name val="Verdana"/>
      <family val="2"/>
    </font>
    <font>
      <sz val="10"/>
      <color theme="1"/>
      <name val="Verdana"/>
      <family val="2"/>
    </font>
    <font>
      <sz val="11"/>
      <name val="宋体"/>
      <family val="3"/>
      <charset val="134"/>
      <scheme val="minor"/>
    </font>
    <font>
      <sz val="10"/>
      <name val="Verdana"/>
      <family val="2"/>
    </font>
    <font>
      <sz val="12"/>
      <name val="宋体"/>
      <family val="3"/>
      <charset val="134"/>
    </font>
    <font>
      <sz val="12"/>
      <name val="Times New Roman"/>
      <family val="1"/>
    </font>
    <font>
      <sz val="12"/>
      <color rgb="FFFF0000"/>
      <name val="宋体"/>
      <family val="3"/>
      <charset val="134"/>
    </font>
    <font>
      <sz val="10"/>
      <name val="微软雅黑"/>
      <family val="2"/>
      <charset val="134"/>
    </font>
    <font>
      <sz val="10"/>
      <color theme="1"/>
      <name val="宋体"/>
      <family val="3"/>
      <charset val="134"/>
      <scheme val="minor"/>
    </font>
    <font>
      <sz val="10"/>
      <color theme="1"/>
      <name val="Arial"/>
      <family val="2"/>
    </font>
    <font>
      <sz val="10"/>
      <color theme="1"/>
      <name val="MingLiU"/>
      <charset val="134"/>
    </font>
    <font>
      <sz val="10"/>
      <color theme="1"/>
      <name val="PMingLiU"/>
      <charset val="134"/>
    </font>
    <font>
      <sz val="12"/>
      <color theme="1"/>
      <name val="Times New Roman"/>
      <family val="1"/>
    </font>
    <font>
      <sz val="12"/>
      <color theme="1"/>
      <name val="MingLiU"/>
      <charset val="134"/>
    </font>
    <font>
      <b/>
      <sz val="12"/>
      <color theme="1"/>
      <name val="Times New Roman"/>
      <family val="1"/>
    </font>
    <font>
      <b/>
      <sz val="14"/>
      <color theme="1"/>
      <name val="Times New Roman"/>
      <family val="1"/>
    </font>
    <font>
      <sz val="10"/>
      <color theme="1"/>
      <name val="Times New Roman"/>
      <family val="1"/>
    </font>
    <font>
      <sz val="10"/>
      <color rgb="FFFF0000"/>
      <name val="宋体"/>
      <family val="3"/>
      <charset val="134"/>
      <scheme val="minor"/>
    </font>
    <font>
      <sz val="10"/>
      <name val="Arial"/>
      <family val="2"/>
    </font>
    <font>
      <b/>
      <sz val="10"/>
      <name val="Arial"/>
      <family val="2"/>
    </font>
    <font>
      <sz val="10"/>
      <color rgb="FFFF0000"/>
      <name val="Arial"/>
      <family val="2"/>
    </font>
    <font>
      <b/>
      <sz val="11"/>
      <color indexed="8"/>
      <name val="Calibri"/>
      <family val="2"/>
    </font>
    <font>
      <sz val="11"/>
      <color indexed="8"/>
      <name val="Calibri"/>
      <family val="2"/>
    </font>
    <font>
      <sz val="11"/>
      <color rgb="FFFF0000"/>
      <name val="Calibri"/>
      <family val="2"/>
    </font>
    <font>
      <b/>
      <sz val="11"/>
      <color theme="3"/>
      <name val="宋体"/>
      <family val="3"/>
      <charset val="134"/>
      <scheme val="minor"/>
    </font>
    <font>
      <b/>
      <sz val="12"/>
      <color theme="0"/>
      <name val="宋体"/>
      <family val="3"/>
      <charset val="134"/>
      <scheme val="minor"/>
    </font>
    <font>
      <sz val="11"/>
      <color rgb="FF9C6500"/>
      <name val="宋体"/>
      <family val="3"/>
      <charset val="134"/>
      <scheme val="minor"/>
    </font>
    <font>
      <sz val="12"/>
      <color rgb="FF3F3F76"/>
      <name val="宋体"/>
      <family val="3"/>
      <charset val="134"/>
      <scheme val="minor"/>
    </font>
    <font>
      <b/>
      <sz val="18"/>
      <color theme="3"/>
      <name val="宋体"/>
      <family val="3"/>
      <charset val="134"/>
      <scheme val="major"/>
    </font>
    <font>
      <i/>
      <sz val="12"/>
      <color rgb="FF7F7F7F"/>
      <name val="宋体"/>
      <family val="3"/>
      <charset val="134"/>
      <scheme val="minor"/>
    </font>
    <font>
      <b/>
      <sz val="15"/>
      <color theme="3"/>
      <name val="宋体"/>
      <family val="3"/>
      <charset val="134"/>
      <scheme val="minor"/>
    </font>
    <font>
      <sz val="12"/>
      <color theme="1"/>
      <name val="宋体"/>
      <family val="3"/>
      <charset val="134"/>
      <scheme val="minor"/>
    </font>
    <font>
      <sz val="11"/>
      <color theme="0"/>
      <name val="宋体"/>
      <family val="3"/>
      <charset val="134"/>
      <scheme val="minor"/>
    </font>
    <font>
      <b/>
      <sz val="11"/>
      <color rgb="FFFA7D00"/>
      <name val="宋体"/>
      <family val="3"/>
      <charset val="134"/>
      <scheme val="minor"/>
    </font>
    <font>
      <sz val="11"/>
      <color rgb="FF3F3F76"/>
      <name val="宋体"/>
      <family val="3"/>
      <charset val="134"/>
      <scheme val="minor"/>
    </font>
    <font>
      <b/>
      <sz val="13"/>
      <color theme="3"/>
      <name val="宋体"/>
      <family val="3"/>
      <charset val="134"/>
      <scheme val="minor"/>
    </font>
    <font>
      <sz val="11"/>
      <color rgb="FF9C0006"/>
      <name val="宋体"/>
      <family val="3"/>
      <charset val="134"/>
      <scheme val="minor"/>
    </font>
    <font>
      <sz val="12"/>
      <name val="新細明體"/>
      <charset val="136"/>
    </font>
    <font>
      <sz val="12"/>
      <color rgb="FF9C6500"/>
      <name val="宋体"/>
      <family val="3"/>
      <charset val="134"/>
      <scheme val="minor"/>
    </font>
    <font>
      <sz val="12"/>
      <color theme="0"/>
      <name val="宋体"/>
      <family val="3"/>
      <charset val="134"/>
      <scheme val="minor"/>
    </font>
    <font>
      <i/>
      <sz val="11"/>
      <color rgb="FF7F7F7F"/>
      <name val="宋体"/>
      <family val="3"/>
      <charset val="134"/>
      <scheme val="minor"/>
    </font>
    <font>
      <sz val="10"/>
      <name val="Helv"/>
      <family val="2"/>
    </font>
    <font>
      <sz val="12"/>
      <color rgb="FF9C0006"/>
      <name val="宋体"/>
      <family val="3"/>
      <charset val="134"/>
      <scheme val="minor"/>
    </font>
    <font>
      <b/>
      <sz val="11"/>
      <color theme="1"/>
      <name val="宋体"/>
      <family val="3"/>
      <charset val="134"/>
      <scheme val="minor"/>
    </font>
    <font>
      <b/>
      <sz val="11"/>
      <color rgb="FF3F3F3F"/>
      <name val="宋体"/>
      <family val="3"/>
      <charset val="134"/>
      <scheme val="minor"/>
    </font>
    <font>
      <sz val="12"/>
      <color rgb="FFFF0000"/>
      <name val="宋体"/>
      <family val="3"/>
      <charset val="134"/>
      <scheme val="minor"/>
    </font>
    <font>
      <sz val="11"/>
      <color rgb="FF006100"/>
      <name val="宋体"/>
      <family val="3"/>
      <charset val="134"/>
      <scheme val="minor"/>
    </font>
    <font>
      <sz val="11"/>
      <color rgb="FFFA7D00"/>
      <name val="宋体"/>
      <family val="3"/>
      <charset val="134"/>
      <scheme val="minor"/>
    </font>
    <font>
      <sz val="12"/>
      <color rgb="FF006100"/>
      <name val="宋体"/>
      <family val="3"/>
      <charset val="134"/>
      <scheme val="minor"/>
    </font>
    <font>
      <sz val="12"/>
      <color rgb="FFFA7D00"/>
      <name val="宋体"/>
      <family val="3"/>
      <charset val="134"/>
      <scheme val="minor"/>
    </font>
    <font>
      <b/>
      <sz val="12"/>
      <color rgb="FFFA7D00"/>
      <name val="宋体"/>
      <family val="3"/>
      <charset val="134"/>
      <scheme val="minor"/>
    </font>
    <font>
      <b/>
      <sz val="11"/>
      <color theme="0"/>
      <name val="宋体"/>
      <family val="3"/>
      <charset val="134"/>
      <scheme val="minor"/>
    </font>
    <font>
      <sz val="18"/>
      <color theme="3"/>
      <name val="宋体"/>
      <family val="3"/>
      <charset val="134"/>
      <scheme val="major"/>
    </font>
    <font>
      <b/>
      <sz val="12"/>
      <color rgb="FF3F3F3F"/>
      <name val="宋体"/>
      <family val="3"/>
      <charset val="134"/>
      <scheme val="minor"/>
    </font>
    <font>
      <sz val="12"/>
      <name val="全真簡中楷"/>
      <charset val="136"/>
    </font>
    <font>
      <sz val="10"/>
      <color rgb="FF000000"/>
      <name val="Calibri"/>
      <family val="2"/>
    </font>
    <font>
      <sz val="10"/>
      <color rgb="FF000000"/>
      <name val="PMingLiU"/>
      <charset val="134"/>
    </font>
    <font>
      <sz val="11"/>
      <color rgb="FF00B050"/>
      <name val="宋体"/>
      <family val="3"/>
      <charset val="134"/>
      <scheme val="minor"/>
    </font>
    <font>
      <sz val="14"/>
      <name val="Calibri"/>
      <family val="2"/>
    </font>
    <font>
      <sz val="14"/>
      <name val="宋体"/>
      <family val="3"/>
      <charset val="134"/>
    </font>
    <font>
      <sz val="11"/>
      <name val="宋体"/>
      <family val="3"/>
      <charset val="134"/>
    </font>
    <font>
      <sz val="9"/>
      <name val="宋体"/>
      <family val="3"/>
      <charset val="134"/>
      <scheme val="minor"/>
    </font>
  </fonts>
  <fills count="47">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theme="0"/>
        <bgColor rgb="FF000000"/>
      </patternFill>
    </fill>
    <fill>
      <patternFill patternType="solid">
        <fgColor theme="9" tint="0.7993408001953185"/>
        <bgColor indexed="64"/>
      </patternFill>
    </fill>
    <fill>
      <patternFill patternType="solid">
        <fgColor theme="3" tint="0.7993408001953185"/>
        <bgColor indexed="64"/>
      </patternFill>
    </fill>
    <fill>
      <patternFill patternType="solid">
        <fgColor theme="6" tint="0.39848017822809534"/>
        <bgColor indexed="64"/>
      </patternFill>
    </fill>
    <fill>
      <patternFill patternType="solid">
        <fgColor theme="9" tint="0.39848017822809534"/>
        <bgColor indexed="64"/>
      </patternFill>
    </fill>
    <fill>
      <patternFill patternType="solid">
        <fgColor theme="6" tint="0.7993408001953185"/>
        <bgColor indexed="64"/>
      </patternFill>
    </fill>
    <fill>
      <patternFill patternType="solid">
        <fgColor rgb="FFFFC000"/>
        <bgColor indexed="64"/>
      </patternFill>
    </fill>
    <fill>
      <patternFill patternType="solid">
        <fgColor theme="8" tint="0.39848017822809534"/>
        <bgColor indexed="64"/>
      </patternFill>
    </fill>
    <fill>
      <patternFill patternType="solid">
        <fgColor rgb="FF00B050"/>
        <bgColor indexed="64"/>
      </patternFill>
    </fill>
    <fill>
      <patternFill patternType="solid">
        <fgColor rgb="FFFF0000"/>
        <bgColor indexed="64"/>
      </patternFill>
    </fill>
    <fill>
      <patternFill patternType="solid">
        <fgColor theme="3" tint="0.59999389629810485"/>
        <bgColor indexed="64"/>
      </patternFill>
    </fill>
    <fill>
      <patternFill patternType="solid">
        <fgColor rgb="FF99CCFF"/>
        <bgColor indexed="64"/>
      </patternFill>
    </fill>
    <fill>
      <patternFill patternType="solid">
        <fgColor rgb="FFCCFFFF"/>
        <bgColor indexed="64"/>
      </patternFill>
    </fill>
    <fill>
      <patternFill patternType="solid">
        <fgColor rgb="FFFFFF99"/>
        <bgColor indexed="64"/>
      </patternFill>
    </fill>
    <fill>
      <patternFill patternType="solid">
        <fgColor rgb="FF92D050"/>
        <bgColor indexed="64"/>
      </patternFill>
    </fill>
    <fill>
      <patternFill patternType="solid">
        <fgColor rgb="FF00CCFF"/>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A5A5A5"/>
        <bgColor indexed="64"/>
      </patternFill>
    </fill>
    <fill>
      <patternFill patternType="solid">
        <fgColor rgb="FFFFEB9C"/>
        <bgColor indexed="64"/>
      </patternFill>
    </fill>
    <fill>
      <patternFill patternType="solid">
        <fgColor rgb="FFFFCC99"/>
        <bgColor indexed="64"/>
      </patternFill>
    </fill>
    <fill>
      <patternFill patternType="solid">
        <fgColor theme="5" tint="0.59999389629810485"/>
        <bgColor indexed="64"/>
      </patternFill>
    </fill>
    <fill>
      <patternFill patternType="solid">
        <fgColor theme="7"/>
        <bgColor indexed="64"/>
      </patternFill>
    </fill>
    <fill>
      <patternFill patternType="solid">
        <fgColor rgb="FFF2F2F2"/>
        <bgColor indexed="64"/>
      </patternFill>
    </fill>
    <fill>
      <patternFill patternType="solid">
        <fgColor rgb="FFFFC7CE"/>
        <bgColor indexed="64"/>
      </patternFill>
    </fill>
    <fill>
      <patternFill patternType="solid">
        <fgColor theme="9"/>
        <bgColor indexed="64"/>
      </patternFill>
    </fill>
    <fill>
      <patternFill patternType="solid">
        <fgColor theme="5" tint="0.7993408001953185"/>
        <bgColor indexed="64"/>
      </patternFill>
    </fill>
    <fill>
      <patternFill patternType="solid">
        <fgColor theme="5" tint="0.39848017822809534"/>
        <bgColor indexed="64"/>
      </patternFill>
    </fill>
    <fill>
      <patternFill patternType="solid">
        <fgColor theme="4" tint="0.7993408001953185"/>
        <bgColor indexed="64"/>
      </patternFill>
    </fill>
    <fill>
      <patternFill patternType="solid">
        <fgColor theme="7" tint="0.7993408001953185"/>
        <bgColor indexed="64"/>
      </patternFill>
    </fill>
    <fill>
      <patternFill patternType="solid">
        <fgColor theme="7" tint="0.59999389629810485"/>
        <bgColor indexed="64"/>
      </patternFill>
    </fill>
    <fill>
      <patternFill patternType="solid">
        <fgColor rgb="FFC6EFCE"/>
        <bgColor indexed="64"/>
      </patternFill>
    </fill>
    <fill>
      <patternFill patternType="solid">
        <fgColor theme="4" tint="0.39848017822809534"/>
        <bgColor indexed="64"/>
      </patternFill>
    </fill>
    <fill>
      <patternFill patternType="solid">
        <fgColor theme="8"/>
        <bgColor indexed="64"/>
      </patternFill>
    </fill>
    <fill>
      <patternFill patternType="solid">
        <fgColor rgb="FFFFFFCC"/>
        <bgColor indexed="64"/>
      </patternFill>
    </fill>
    <fill>
      <patternFill patternType="solid">
        <fgColor theme="7" tint="0.39848017822809534"/>
        <bgColor indexed="64"/>
      </patternFill>
    </fill>
    <fill>
      <patternFill patternType="solid">
        <fgColor theme="8" tint="0.7993408001953185"/>
        <bgColor indexed="64"/>
      </patternFill>
    </fill>
    <fill>
      <patternFill patternType="solid">
        <fgColor theme="5"/>
        <bgColor indexed="64"/>
      </patternFill>
    </fill>
    <fill>
      <patternFill patternType="solid">
        <fgColor theme="4"/>
        <bgColor indexed="64"/>
      </patternFill>
    </fill>
    <fill>
      <patternFill patternType="solid">
        <fgColor theme="8" tint="0.59999389629810485"/>
        <bgColor indexed="64"/>
      </patternFill>
    </fill>
    <fill>
      <patternFill patternType="solid">
        <fgColor theme="6"/>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style="thin">
        <color rgb="FF000000"/>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right/>
      <top/>
      <bottom style="medium">
        <color theme="4" tint="0.3984801782280953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325">
    <xf numFmtId="0" fontId="0" fillId="0" borderId="0"/>
    <xf numFmtId="176" fontId="34" fillId="0" borderId="0"/>
    <xf numFmtId="176" fontId="34" fillId="0" borderId="0"/>
    <xf numFmtId="176" fontId="49" fillId="29" borderId="26" applyNumberFormat="0" applyAlignment="0" applyProtection="0"/>
    <xf numFmtId="0" fontId="50" fillId="26" borderId="26" applyNumberFormat="0" applyAlignment="0" applyProtection="0"/>
    <xf numFmtId="176" fontId="34" fillId="0" borderId="0"/>
    <xf numFmtId="176" fontId="3" fillId="32" borderId="0" applyNumberFormat="0" applyBorder="0" applyAlignment="0" applyProtection="0"/>
    <xf numFmtId="176" fontId="34" fillId="0" borderId="0"/>
    <xf numFmtId="0" fontId="34" fillId="0" borderId="0"/>
    <xf numFmtId="176" fontId="42" fillId="25" borderId="0" applyNumberFormat="0" applyBorder="0" applyAlignment="0" applyProtection="0"/>
    <xf numFmtId="0" fontId="55" fillId="31" borderId="0" applyNumberFormat="0" applyBorder="0" applyAlignment="0" applyProtection="0">
      <alignment vertical="center"/>
    </xf>
    <xf numFmtId="0" fontId="56" fillId="0" borderId="0" applyNumberFormat="0" applyFill="0" applyBorder="0" applyAlignment="0" applyProtection="0"/>
    <xf numFmtId="0" fontId="45" fillId="0" borderId="0" applyNumberFormat="0" applyFill="0" applyBorder="0" applyAlignment="0" applyProtection="0">
      <alignment vertical="center"/>
    </xf>
    <xf numFmtId="0" fontId="48" fillId="33" borderId="0" applyNumberFormat="0" applyBorder="0" applyAlignment="0" applyProtection="0"/>
    <xf numFmtId="176" fontId="47" fillId="35" borderId="0" applyNumberFormat="0" applyBorder="0" applyAlignment="0" applyProtection="0">
      <alignment vertical="center"/>
    </xf>
    <xf numFmtId="176" fontId="45" fillId="0" borderId="0" applyNumberFormat="0" applyFill="0" applyBorder="0" applyAlignment="0" applyProtection="0">
      <alignment vertical="center"/>
    </xf>
    <xf numFmtId="0" fontId="48" fillId="31" borderId="0" applyNumberFormat="0" applyBorder="0" applyAlignment="0" applyProtection="0"/>
    <xf numFmtId="176" fontId="48" fillId="28" borderId="0" applyNumberFormat="0" applyBorder="0" applyAlignment="0" applyProtection="0"/>
    <xf numFmtId="176" fontId="47" fillId="32" borderId="0" applyNumberFormat="0" applyBorder="0" applyAlignment="0" applyProtection="0">
      <alignment vertical="center"/>
    </xf>
    <xf numFmtId="176" fontId="20" fillId="0" borderId="0">
      <alignment vertical="center"/>
    </xf>
    <xf numFmtId="176" fontId="43" fillId="26" borderId="26" applyNumberFormat="0" applyAlignment="0" applyProtection="0">
      <alignment vertical="center"/>
    </xf>
    <xf numFmtId="176" fontId="3" fillId="36" borderId="0" applyNumberFormat="0" applyBorder="0" applyAlignment="0" applyProtection="0"/>
    <xf numFmtId="0" fontId="3" fillId="32" borderId="0" applyNumberFormat="0" applyBorder="0" applyAlignment="0" applyProtection="0"/>
    <xf numFmtId="0" fontId="34" fillId="0" borderId="0"/>
    <xf numFmtId="0" fontId="54" fillId="25" borderId="0" applyNumberFormat="0" applyBorder="0" applyAlignment="0" applyProtection="0">
      <alignment vertical="center"/>
    </xf>
    <xf numFmtId="0" fontId="3" fillId="10" borderId="0" applyNumberFormat="0" applyBorder="0" applyAlignment="0" applyProtection="0"/>
    <xf numFmtId="0" fontId="47" fillId="34" borderId="0" applyNumberFormat="0" applyBorder="0" applyAlignment="0" applyProtection="0">
      <alignment vertical="center"/>
    </xf>
    <xf numFmtId="176" fontId="3" fillId="23" borderId="0" applyNumberFormat="0" applyBorder="0" applyAlignment="0" applyProtection="0"/>
    <xf numFmtId="176" fontId="60" fillId="29" borderId="29" applyNumberFormat="0" applyAlignment="0" applyProtection="0"/>
    <xf numFmtId="0" fontId="3" fillId="34" borderId="0" applyNumberFormat="0" applyBorder="0" applyAlignment="0" applyProtection="0"/>
    <xf numFmtId="0" fontId="43" fillId="26" borderId="26" applyNumberFormat="0" applyAlignment="0" applyProtection="0">
      <alignment vertical="center"/>
    </xf>
    <xf numFmtId="0" fontId="40" fillId="0" borderId="0" applyNumberFormat="0" applyFill="0" applyBorder="0" applyAlignment="0" applyProtection="0"/>
    <xf numFmtId="0" fontId="48" fillId="38" borderId="0" applyNumberFormat="0" applyBorder="0" applyAlignment="0" applyProtection="0"/>
    <xf numFmtId="176" fontId="47" fillId="10" borderId="0" applyNumberFormat="0" applyBorder="0" applyAlignment="0" applyProtection="0">
      <alignment vertical="center"/>
    </xf>
    <xf numFmtId="176" fontId="55" fillId="12" borderId="0" applyNumberFormat="0" applyBorder="0" applyAlignment="0" applyProtection="0">
      <alignment vertical="center"/>
    </xf>
    <xf numFmtId="176" fontId="42" fillId="25" borderId="0" applyNumberFormat="0" applyBorder="0" applyAlignment="0" applyProtection="0"/>
    <xf numFmtId="0" fontId="40" fillId="0" borderId="24" applyNumberFormat="0" applyFill="0" applyAlignment="0" applyProtection="0"/>
    <xf numFmtId="176" fontId="3" fillId="10" borderId="0" applyNumberFormat="0" applyBorder="0" applyAlignment="0" applyProtection="0"/>
    <xf numFmtId="176" fontId="47" fillId="27" borderId="0" applyNumberFormat="0" applyBorder="0" applyAlignment="0" applyProtection="0">
      <alignment vertical="center"/>
    </xf>
    <xf numFmtId="0" fontId="48" fillId="39" borderId="0" applyNumberFormat="0" applyBorder="0" applyAlignment="0" applyProtection="0"/>
    <xf numFmtId="0" fontId="53" fillId="0" borderId="0"/>
    <xf numFmtId="176" fontId="53" fillId="0" borderId="0"/>
    <xf numFmtId="176" fontId="3" fillId="34" borderId="0" applyNumberFormat="0" applyBorder="0" applyAlignment="0" applyProtection="0"/>
    <xf numFmtId="176" fontId="47" fillId="34" borderId="0" applyNumberFormat="0" applyBorder="0" applyAlignment="0" applyProtection="0">
      <alignment vertical="center"/>
    </xf>
    <xf numFmtId="0" fontId="47" fillId="32" borderId="0" applyNumberFormat="0" applyBorder="0" applyAlignment="0" applyProtection="0">
      <alignment vertical="center"/>
    </xf>
    <xf numFmtId="176" fontId="48" fillId="31" borderId="0" applyNumberFormat="0" applyBorder="0" applyAlignment="0" applyProtection="0"/>
    <xf numFmtId="176" fontId="48" fillId="38" borderId="0" applyNumberFormat="0" applyBorder="0" applyAlignment="0" applyProtection="0"/>
    <xf numFmtId="0" fontId="47" fillId="10" borderId="0" applyNumberFormat="0" applyBorder="0" applyAlignment="0" applyProtection="0">
      <alignment vertical="center"/>
    </xf>
    <xf numFmtId="0" fontId="7" fillId="0" borderId="0"/>
    <xf numFmtId="0" fontId="3" fillId="35" borderId="0" applyNumberFormat="0" applyBorder="0" applyAlignment="0" applyProtection="0"/>
    <xf numFmtId="176" fontId="3" fillId="35" borderId="0" applyNumberFormat="0" applyBorder="0" applyAlignment="0" applyProtection="0"/>
    <xf numFmtId="176" fontId="55" fillId="31" borderId="0" applyNumberFormat="0" applyBorder="0" applyAlignment="0" applyProtection="0">
      <alignment vertical="center"/>
    </xf>
    <xf numFmtId="176" fontId="48" fillId="33" borderId="0" applyNumberFormat="0" applyBorder="0" applyAlignment="0" applyProtection="0"/>
    <xf numFmtId="0" fontId="47" fillId="35" borderId="0" applyNumberFormat="0" applyBorder="0" applyAlignment="0" applyProtection="0">
      <alignment vertical="center"/>
    </xf>
    <xf numFmtId="0" fontId="3" fillId="0" borderId="0">
      <alignment vertical="center"/>
    </xf>
    <xf numFmtId="0" fontId="3" fillId="42" borderId="0" applyNumberFormat="0" applyBorder="0" applyAlignment="0" applyProtection="0"/>
    <xf numFmtId="0" fontId="3" fillId="0" borderId="0">
      <alignment vertical="center"/>
    </xf>
    <xf numFmtId="176" fontId="3" fillId="42" borderId="0" applyNumberFormat="0" applyBorder="0" applyAlignment="0" applyProtection="0"/>
    <xf numFmtId="0" fontId="3" fillId="0" borderId="0">
      <alignment vertical="center"/>
    </xf>
    <xf numFmtId="176" fontId="48" fillId="8" borderId="0" applyNumberFormat="0" applyBorder="0" applyAlignment="0" applyProtection="0"/>
    <xf numFmtId="0" fontId="47" fillId="42" borderId="0" applyNumberFormat="0" applyBorder="0" applyAlignment="0" applyProtection="0">
      <alignment vertical="center"/>
    </xf>
    <xf numFmtId="0" fontId="48" fillId="8" borderId="0" applyNumberFormat="0" applyBorder="0" applyAlignment="0" applyProtection="0"/>
    <xf numFmtId="176" fontId="47" fillId="42" borderId="0" applyNumberFormat="0" applyBorder="0" applyAlignment="0" applyProtection="0">
      <alignment vertical="center"/>
    </xf>
    <xf numFmtId="0" fontId="3" fillId="6" borderId="0" applyNumberFormat="0" applyBorder="0" applyAlignment="0" applyProtection="0"/>
    <xf numFmtId="176" fontId="3" fillId="6" borderId="0" applyNumberFormat="0" applyBorder="0" applyAlignment="0" applyProtection="0"/>
    <xf numFmtId="176" fontId="48" fillId="41" borderId="0" applyNumberFormat="0" applyBorder="0" applyAlignment="0" applyProtection="0"/>
    <xf numFmtId="0" fontId="47" fillId="6" borderId="0" applyNumberFormat="0" applyBorder="0" applyAlignment="0" applyProtection="0">
      <alignment vertical="center"/>
    </xf>
    <xf numFmtId="0" fontId="34" fillId="0" borderId="0"/>
    <xf numFmtId="0" fontId="34" fillId="0" borderId="0"/>
    <xf numFmtId="0" fontId="42" fillId="25" borderId="0" applyNumberFormat="0" applyBorder="0" applyAlignment="0" applyProtection="0"/>
    <xf numFmtId="0" fontId="48" fillId="41" borderId="0" applyNumberFormat="0" applyBorder="0" applyAlignment="0" applyProtection="0"/>
    <xf numFmtId="176" fontId="47" fillId="6" borderId="0" applyNumberFormat="0" applyBorder="0" applyAlignment="0" applyProtection="0">
      <alignment vertical="center"/>
    </xf>
    <xf numFmtId="176" fontId="3" fillId="34" borderId="0" applyNumberFormat="0" applyBorder="0" applyAlignment="0" applyProtection="0"/>
    <xf numFmtId="0" fontId="58" fillId="30" borderId="0" applyNumberFormat="0" applyBorder="0" applyAlignment="0" applyProtection="0">
      <alignment vertical="center"/>
    </xf>
    <xf numFmtId="0" fontId="3" fillId="34" borderId="0" applyNumberFormat="0" applyBorder="0" applyAlignment="0" applyProtection="0"/>
    <xf numFmtId="0" fontId="60" fillId="29" borderId="29" applyNumberFormat="0" applyAlignment="0" applyProtection="0"/>
    <xf numFmtId="176" fontId="3" fillId="32" borderId="0" applyNumberFormat="0" applyBorder="0" applyAlignment="0" applyProtection="0"/>
    <xf numFmtId="0" fontId="3" fillId="32" borderId="0" applyNumberFormat="0" applyBorder="0" applyAlignment="0" applyProtection="0"/>
    <xf numFmtId="176" fontId="3" fillId="10" borderId="0" applyNumberFormat="0" applyBorder="0" applyAlignment="0" applyProtection="0"/>
    <xf numFmtId="0" fontId="51" fillId="0" borderId="28" applyNumberFormat="0" applyFill="0" applyAlignment="0" applyProtection="0"/>
    <xf numFmtId="0" fontId="3" fillId="10" borderId="0" applyNumberFormat="0" applyBorder="0" applyAlignment="0" applyProtection="0"/>
    <xf numFmtId="0" fontId="3" fillId="0" borderId="0">
      <alignment vertical="center"/>
    </xf>
    <xf numFmtId="176" fontId="3" fillId="35" borderId="0" applyNumberFormat="0" applyBorder="0" applyAlignment="0" applyProtection="0"/>
    <xf numFmtId="0" fontId="3" fillId="35" borderId="0" applyNumberFormat="0" applyBorder="0" applyAlignment="0" applyProtection="0"/>
    <xf numFmtId="0" fontId="3" fillId="0" borderId="0">
      <alignment vertical="center"/>
    </xf>
    <xf numFmtId="176" fontId="3" fillId="42" borderId="0" applyNumberFormat="0" applyBorder="0" applyAlignment="0" applyProtection="0"/>
    <xf numFmtId="0" fontId="3" fillId="0" borderId="0">
      <alignment vertical="center"/>
    </xf>
    <xf numFmtId="0" fontId="3" fillId="42" borderId="0" applyNumberFormat="0" applyBorder="0" applyAlignment="0" applyProtection="0"/>
    <xf numFmtId="176" fontId="3" fillId="6" borderId="0" applyNumberFormat="0" applyBorder="0" applyAlignment="0" applyProtection="0"/>
    <xf numFmtId="0" fontId="3" fillId="6" borderId="0" applyNumberFormat="0" applyBorder="0" applyAlignment="0" applyProtection="0"/>
    <xf numFmtId="0" fontId="3" fillId="21" borderId="0" applyNumberFormat="0" applyBorder="0" applyAlignment="0" applyProtection="0"/>
    <xf numFmtId="176" fontId="3" fillId="21" borderId="0" applyNumberFormat="0" applyBorder="0" applyAlignment="0" applyProtection="0"/>
    <xf numFmtId="0" fontId="47" fillId="21" borderId="0" applyNumberFormat="0" applyBorder="0" applyAlignment="0" applyProtection="0">
      <alignment vertical="center"/>
    </xf>
    <xf numFmtId="176" fontId="47" fillId="21" borderId="0" applyNumberFormat="0" applyBorder="0" applyAlignment="0" applyProtection="0">
      <alignment vertical="center"/>
    </xf>
    <xf numFmtId="0" fontId="3" fillId="27" borderId="0" applyNumberFormat="0" applyBorder="0" applyAlignment="0" applyProtection="0"/>
    <xf numFmtId="176" fontId="3" fillId="27" borderId="0" applyNumberFormat="0" applyBorder="0" applyAlignment="0" applyProtection="0"/>
    <xf numFmtId="0" fontId="47" fillId="27" borderId="0" applyNumberFormat="0" applyBorder="0" applyAlignment="0" applyProtection="0">
      <alignment vertical="center"/>
    </xf>
    <xf numFmtId="0" fontId="3" fillId="22" borderId="0" applyNumberFormat="0" applyBorder="0" applyAlignment="0" applyProtection="0"/>
    <xf numFmtId="176" fontId="3" fillId="22" borderId="0" applyNumberFormat="0" applyBorder="0" applyAlignment="0" applyProtection="0"/>
    <xf numFmtId="0" fontId="40" fillId="0" borderId="24" applyNumberFormat="0" applyFill="0" applyAlignment="0" applyProtection="0"/>
    <xf numFmtId="0" fontId="47" fillId="22" borderId="0" applyNumberFormat="0" applyBorder="0" applyAlignment="0" applyProtection="0">
      <alignment vertical="center"/>
    </xf>
    <xf numFmtId="176" fontId="47" fillId="22" borderId="0" applyNumberFormat="0" applyBorder="0" applyAlignment="0" applyProtection="0">
      <alignment vertical="center"/>
    </xf>
    <xf numFmtId="0" fontId="3" fillId="36" borderId="0" applyNumberFormat="0" applyBorder="0" applyAlignment="0" applyProtection="0"/>
    <xf numFmtId="176" fontId="3" fillId="36" borderId="0" applyNumberFormat="0" applyBorder="0" applyAlignment="0" applyProtection="0"/>
    <xf numFmtId="0" fontId="57" fillId="0" borderId="0"/>
    <xf numFmtId="0" fontId="47" fillId="36" borderId="0" applyNumberFormat="0" applyBorder="0" applyAlignment="0" applyProtection="0">
      <alignment vertical="center"/>
    </xf>
    <xf numFmtId="176" fontId="57" fillId="0" borderId="0"/>
    <xf numFmtId="176" fontId="47" fillId="36" borderId="0" applyNumberFormat="0" applyBorder="0" applyAlignment="0" applyProtection="0">
      <alignment vertical="center"/>
    </xf>
    <xf numFmtId="0" fontId="6" fillId="0" borderId="0" applyNumberFormat="0" applyFill="0" applyBorder="0" applyAlignment="0" applyProtection="0"/>
    <xf numFmtId="0" fontId="3" fillId="45" borderId="0" applyNumberFormat="0" applyBorder="0" applyAlignment="0" applyProtection="0"/>
    <xf numFmtId="176" fontId="3" fillId="45" borderId="0" applyNumberFormat="0" applyBorder="0" applyAlignment="0" applyProtection="0"/>
    <xf numFmtId="0" fontId="47" fillId="45" borderId="0" applyNumberFormat="0" applyBorder="0" applyAlignment="0" applyProtection="0">
      <alignment vertical="center"/>
    </xf>
    <xf numFmtId="0" fontId="65" fillId="0" borderId="31" applyNumberFormat="0" applyFill="0" applyAlignment="0" applyProtection="0">
      <alignment vertical="center"/>
    </xf>
    <xf numFmtId="176" fontId="47" fillId="45" borderId="0" applyNumberFormat="0" applyBorder="0" applyAlignment="0" applyProtection="0">
      <alignment vertical="center"/>
    </xf>
    <xf numFmtId="0" fontId="3" fillId="23" borderId="0" applyNumberFormat="0" applyBorder="0" applyAlignment="0" applyProtection="0"/>
    <xf numFmtId="0" fontId="47" fillId="23" borderId="0" applyNumberFormat="0" applyBorder="0" applyAlignment="0" applyProtection="0">
      <alignment vertical="center"/>
    </xf>
    <xf numFmtId="176" fontId="47" fillId="23" borderId="0" applyNumberFormat="0" applyBorder="0" applyAlignment="0" applyProtection="0">
      <alignment vertical="center"/>
    </xf>
    <xf numFmtId="176" fontId="3" fillId="21" borderId="0" applyNumberFormat="0" applyBorder="0" applyAlignment="0" applyProtection="0"/>
    <xf numFmtId="0" fontId="3" fillId="21" borderId="0" applyNumberFormat="0" applyBorder="0" applyAlignment="0" applyProtection="0"/>
    <xf numFmtId="176" fontId="3" fillId="27" borderId="0" applyNumberFormat="0" applyBorder="0" applyAlignment="0" applyProtection="0"/>
    <xf numFmtId="0" fontId="3" fillId="27" borderId="0" applyNumberFormat="0" applyBorder="0" applyAlignment="0" applyProtection="0"/>
    <xf numFmtId="0" fontId="49" fillId="29" borderId="26" applyNumberFormat="0" applyAlignment="0" applyProtection="0"/>
    <xf numFmtId="176" fontId="50" fillId="26" borderId="26" applyNumberFormat="0" applyAlignment="0" applyProtection="0"/>
    <xf numFmtId="176" fontId="3" fillId="22" borderId="0" applyNumberFormat="0" applyBorder="0" applyAlignment="0" applyProtection="0"/>
    <xf numFmtId="0" fontId="3" fillId="22" borderId="0" applyNumberFormat="0" applyBorder="0" applyAlignment="0" applyProtection="0"/>
    <xf numFmtId="176" fontId="67" fillId="24" borderId="25" applyNumberFormat="0" applyAlignment="0" applyProtection="0"/>
    <xf numFmtId="0" fontId="3" fillId="36" borderId="0" applyNumberFormat="0" applyBorder="0" applyAlignment="0" applyProtection="0"/>
    <xf numFmtId="176" fontId="3" fillId="45" borderId="0" applyNumberFormat="0" applyBorder="0" applyAlignment="0" applyProtection="0"/>
    <xf numFmtId="0" fontId="3" fillId="45" borderId="0" applyNumberFormat="0" applyBorder="0" applyAlignment="0" applyProtection="0"/>
    <xf numFmtId="0" fontId="42" fillId="25" borderId="0" applyNumberFormat="0" applyBorder="0" applyAlignment="0" applyProtection="0"/>
    <xf numFmtId="0" fontId="34" fillId="0" borderId="0"/>
    <xf numFmtId="0" fontId="47" fillId="0" borderId="0">
      <alignment vertical="center"/>
    </xf>
    <xf numFmtId="176" fontId="40" fillId="0" borderId="24" applyNumberFormat="0" applyFill="0" applyAlignment="0" applyProtection="0"/>
    <xf numFmtId="176" fontId="3" fillId="23" borderId="0" applyNumberFormat="0" applyBorder="0" applyAlignment="0" applyProtection="0"/>
    <xf numFmtId="176" fontId="34" fillId="0" borderId="0"/>
    <xf numFmtId="176" fontId="47" fillId="0" borderId="0">
      <alignment vertical="center"/>
    </xf>
    <xf numFmtId="0" fontId="3" fillId="23" borderId="0" applyNumberFormat="0" applyBorder="0" applyAlignment="0" applyProtection="0"/>
    <xf numFmtId="0" fontId="48" fillId="38" borderId="0" applyNumberFormat="0" applyBorder="0" applyAlignment="0" applyProtection="0"/>
    <xf numFmtId="176" fontId="48" fillId="38" borderId="0" applyNumberFormat="0" applyBorder="0" applyAlignment="0" applyProtection="0"/>
    <xf numFmtId="0" fontId="55" fillId="38" borderId="0" applyNumberFormat="0" applyBorder="0" applyAlignment="0" applyProtection="0">
      <alignment vertical="center"/>
    </xf>
    <xf numFmtId="176" fontId="55" fillId="38" borderId="0" applyNumberFormat="0" applyBorder="0" applyAlignment="0" applyProtection="0">
      <alignment vertical="center"/>
    </xf>
    <xf numFmtId="176" fontId="44" fillId="0" borderId="0" applyNumberFormat="0" applyFill="0" applyBorder="0" applyAlignment="0" applyProtection="0"/>
    <xf numFmtId="0" fontId="3" fillId="0" borderId="0">
      <alignment vertical="center"/>
    </xf>
    <xf numFmtId="0" fontId="48" fillId="33" borderId="0" applyNumberFormat="0" applyBorder="0" applyAlignment="0" applyProtection="0"/>
    <xf numFmtId="176" fontId="3" fillId="0" borderId="0">
      <alignment vertical="center"/>
    </xf>
    <xf numFmtId="176" fontId="48" fillId="33" borderId="0" applyNumberFormat="0" applyBorder="0" applyAlignment="0" applyProtection="0"/>
    <xf numFmtId="0" fontId="55" fillId="33" borderId="0" applyNumberFormat="0" applyBorder="0" applyAlignment="0" applyProtection="0">
      <alignment vertical="center"/>
    </xf>
    <xf numFmtId="0" fontId="3" fillId="0" borderId="0">
      <alignment vertical="center"/>
    </xf>
    <xf numFmtId="176" fontId="55" fillId="33" borderId="0" applyNumberFormat="0" applyBorder="0" applyAlignment="0" applyProtection="0">
      <alignment vertical="center"/>
    </xf>
    <xf numFmtId="176" fontId="68" fillId="0" borderId="0" applyNumberFormat="0" applyFill="0" applyBorder="0" applyAlignment="0" applyProtection="0">
      <alignment vertical="center"/>
    </xf>
    <xf numFmtId="0" fontId="48" fillId="8" borderId="0" applyNumberFormat="0" applyBorder="0" applyAlignment="0" applyProtection="0"/>
    <xf numFmtId="0" fontId="52" fillId="30" borderId="0" applyNumberFormat="0" applyBorder="0" applyAlignment="0" applyProtection="0"/>
    <xf numFmtId="176" fontId="48" fillId="8" borderId="0" applyNumberFormat="0" applyBorder="0" applyAlignment="0" applyProtection="0"/>
    <xf numFmtId="0" fontId="55" fillId="8" borderId="0" applyNumberFormat="0" applyBorder="0" applyAlignment="0" applyProtection="0">
      <alignment vertical="center"/>
    </xf>
    <xf numFmtId="176" fontId="55" fillId="8" borderId="0" applyNumberFormat="0" applyBorder="0" applyAlignment="0" applyProtection="0">
      <alignment vertical="center"/>
    </xf>
    <xf numFmtId="0" fontId="48" fillId="41" borderId="0" applyNumberFormat="0" applyBorder="0" applyAlignment="0" applyProtection="0"/>
    <xf numFmtId="176" fontId="48" fillId="41" borderId="0" applyNumberFormat="0" applyBorder="0" applyAlignment="0" applyProtection="0"/>
    <xf numFmtId="0" fontId="55" fillId="41" borderId="0" applyNumberFormat="0" applyBorder="0" applyAlignment="0" applyProtection="0">
      <alignment vertical="center"/>
    </xf>
    <xf numFmtId="176" fontId="55" fillId="41" borderId="0" applyNumberFormat="0" applyBorder="0" applyAlignment="0" applyProtection="0">
      <alignment vertical="center"/>
    </xf>
    <xf numFmtId="0" fontId="48" fillId="28" borderId="0" applyNumberFormat="0" applyBorder="0" applyAlignment="0" applyProtection="0"/>
    <xf numFmtId="0" fontId="48" fillId="12" borderId="0" applyNumberFormat="0" applyBorder="0" applyAlignment="0" applyProtection="0"/>
    <xf numFmtId="176" fontId="48" fillId="12" borderId="0" applyNumberFormat="0" applyBorder="0" applyAlignment="0" applyProtection="0"/>
    <xf numFmtId="0" fontId="48" fillId="12" borderId="0" applyNumberFormat="0" applyBorder="0" applyAlignment="0" applyProtection="0"/>
    <xf numFmtId="0" fontId="55" fillId="12" borderId="0" applyNumberFormat="0" applyBorder="0" applyAlignment="0" applyProtection="0">
      <alignment vertical="center"/>
    </xf>
    <xf numFmtId="0" fontId="48" fillId="9" borderId="0" applyNumberFormat="0" applyBorder="0" applyAlignment="0" applyProtection="0"/>
    <xf numFmtId="176" fontId="48" fillId="9" borderId="0" applyNumberFormat="0" applyBorder="0" applyAlignment="0" applyProtection="0"/>
    <xf numFmtId="0" fontId="55" fillId="9" borderId="0" applyNumberFormat="0" applyBorder="0" applyAlignment="0" applyProtection="0">
      <alignment vertical="center"/>
    </xf>
    <xf numFmtId="176" fontId="55" fillId="9" borderId="0" applyNumberFormat="0" applyBorder="0" applyAlignment="0" applyProtection="0">
      <alignment vertical="center"/>
    </xf>
    <xf numFmtId="176" fontId="48" fillId="12" borderId="0" applyNumberFormat="0" applyBorder="0" applyAlignment="0" applyProtection="0"/>
    <xf numFmtId="0" fontId="34" fillId="0" borderId="0"/>
    <xf numFmtId="176" fontId="48" fillId="9" borderId="0" applyNumberFormat="0" applyBorder="0" applyAlignment="0" applyProtection="0"/>
    <xf numFmtId="176" fontId="34" fillId="0" borderId="0"/>
    <xf numFmtId="0" fontId="48" fillId="9" borderId="0" applyNumberFormat="0" applyBorder="0" applyAlignment="0" applyProtection="0"/>
    <xf numFmtId="0" fontId="48" fillId="44" borderId="0" applyNumberFormat="0" applyBorder="0" applyAlignment="0" applyProtection="0"/>
    <xf numFmtId="176" fontId="48" fillId="44" borderId="0" applyNumberFormat="0" applyBorder="0" applyAlignment="0" applyProtection="0"/>
    <xf numFmtId="0" fontId="55" fillId="44" borderId="0" applyNumberFormat="0" applyBorder="0" applyAlignment="0" applyProtection="0">
      <alignment vertical="center"/>
    </xf>
    <xf numFmtId="176" fontId="55" fillId="44" borderId="0" applyNumberFormat="0" applyBorder="0" applyAlignment="0" applyProtection="0">
      <alignment vertical="center"/>
    </xf>
    <xf numFmtId="0" fontId="48" fillId="43" borderId="0" applyNumberFormat="0" applyBorder="0" applyAlignment="0" applyProtection="0"/>
    <xf numFmtId="176" fontId="48" fillId="43" borderId="0" applyNumberFormat="0" applyBorder="0" applyAlignment="0" applyProtection="0"/>
    <xf numFmtId="0" fontId="55" fillId="43" borderId="0" applyNumberFormat="0" applyBorder="0" applyAlignment="0" applyProtection="0">
      <alignment vertical="center"/>
    </xf>
    <xf numFmtId="176" fontId="55" fillId="43" borderId="0" applyNumberFormat="0" applyBorder="0" applyAlignment="0" applyProtection="0">
      <alignment vertical="center"/>
    </xf>
    <xf numFmtId="0" fontId="48" fillId="46" borderId="0" applyNumberFormat="0" applyBorder="0" applyAlignment="0" applyProtection="0"/>
    <xf numFmtId="176" fontId="48" fillId="46" borderId="0" applyNumberFormat="0" applyBorder="0" applyAlignment="0" applyProtection="0"/>
    <xf numFmtId="0" fontId="55" fillId="46" borderId="0" applyNumberFormat="0" applyBorder="0" applyAlignment="0" applyProtection="0">
      <alignment vertical="center"/>
    </xf>
    <xf numFmtId="0" fontId="59" fillId="0" borderId="32" applyNumberFormat="0" applyFill="0" applyAlignment="0" applyProtection="0"/>
    <xf numFmtId="176" fontId="55" fillId="46" borderId="0" applyNumberFormat="0" applyBorder="0" applyAlignment="0" applyProtection="0">
      <alignment vertical="center"/>
    </xf>
    <xf numFmtId="0" fontId="48" fillId="28" borderId="0" applyNumberFormat="0" applyBorder="0" applyAlignment="0" applyProtection="0"/>
    <xf numFmtId="0" fontId="55" fillId="28" borderId="0" applyNumberFormat="0" applyBorder="0" applyAlignment="0" applyProtection="0">
      <alignment vertical="center"/>
    </xf>
    <xf numFmtId="176" fontId="55" fillId="28" borderId="0" applyNumberFormat="0" applyBorder="0" applyAlignment="0" applyProtection="0">
      <alignment vertical="center"/>
    </xf>
    <xf numFmtId="0" fontId="48" fillId="39" borderId="0" applyNumberFormat="0" applyBorder="0" applyAlignment="0" applyProtection="0"/>
    <xf numFmtId="176" fontId="48" fillId="39" borderId="0" applyNumberFormat="0" applyBorder="0" applyAlignment="0" applyProtection="0"/>
    <xf numFmtId="0" fontId="55" fillId="39" borderId="0" applyNumberFormat="0" applyBorder="0" applyAlignment="0" applyProtection="0">
      <alignment vertical="center"/>
    </xf>
    <xf numFmtId="176" fontId="55" fillId="39" borderId="0" applyNumberFormat="0" applyBorder="0" applyAlignment="0" applyProtection="0">
      <alignment vertical="center"/>
    </xf>
    <xf numFmtId="0" fontId="1" fillId="0" borderId="32" applyNumberFormat="0" applyFill="0" applyAlignment="0" applyProtection="0">
      <alignment vertical="center"/>
    </xf>
    <xf numFmtId="176" fontId="52" fillId="30" borderId="0" applyNumberFormat="0" applyBorder="0" applyAlignment="0" applyProtection="0"/>
    <xf numFmtId="176" fontId="44" fillId="0" borderId="0" applyNumberFormat="0" applyFill="0" applyBorder="0" applyAlignment="0" applyProtection="0"/>
    <xf numFmtId="0" fontId="3" fillId="40" borderId="30" applyNumberFormat="0" applyFont="0" applyAlignment="0" applyProtection="0"/>
    <xf numFmtId="176" fontId="58" fillId="30" borderId="0" applyNumberFormat="0" applyBorder="0" applyAlignment="0" applyProtection="0">
      <alignment vertical="center"/>
    </xf>
    <xf numFmtId="0" fontId="49" fillId="29" borderId="26" applyNumberFormat="0" applyAlignment="0" applyProtection="0"/>
    <xf numFmtId="176" fontId="49" fillId="29" borderId="26" applyNumberFormat="0" applyAlignment="0" applyProtection="0"/>
    <xf numFmtId="0" fontId="3" fillId="40" borderId="30" applyNumberFormat="0" applyFont="0" applyAlignment="0" applyProtection="0"/>
    <xf numFmtId="0" fontId="66" fillId="29" borderId="26" applyNumberFormat="0" applyAlignment="0" applyProtection="0">
      <alignment vertical="center"/>
    </xf>
    <xf numFmtId="176" fontId="66" fillId="29" borderId="26" applyNumberFormat="0" applyAlignment="0" applyProtection="0">
      <alignment vertical="center"/>
    </xf>
    <xf numFmtId="0" fontId="34" fillId="0" borderId="0"/>
    <xf numFmtId="0" fontId="67" fillId="24" borderId="25" applyNumberFormat="0" applyAlignment="0" applyProtection="0"/>
    <xf numFmtId="176" fontId="34" fillId="0" borderId="0"/>
    <xf numFmtId="176" fontId="67" fillId="24" borderId="25" applyNumberFormat="0" applyAlignment="0" applyProtection="0"/>
    <xf numFmtId="0" fontId="51" fillId="0" borderId="28" applyNumberFormat="0" applyFill="0" applyAlignment="0" applyProtection="0"/>
    <xf numFmtId="0" fontId="34" fillId="0" borderId="0"/>
    <xf numFmtId="0" fontId="41" fillId="24" borderId="25" applyNumberFormat="0" applyAlignment="0" applyProtection="0">
      <alignment vertical="center"/>
    </xf>
    <xf numFmtId="176" fontId="34" fillId="0" borderId="0"/>
    <xf numFmtId="176" fontId="41" fillId="24" borderId="25" applyNumberFormat="0" applyAlignment="0" applyProtection="0">
      <alignment vertical="center"/>
    </xf>
    <xf numFmtId="0" fontId="48" fillId="44" borderId="0" applyNumberFormat="0" applyBorder="0" applyAlignment="0" applyProtection="0"/>
    <xf numFmtId="0" fontId="56" fillId="0" borderId="0" applyNumberFormat="0" applyFill="0" applyBorder="0" applyAlignment="0" applyProtection="0"/>
    <xf numFmtId="176" fontId="56" fillId="0" borderId="0" applyNumberFormat="0" applyFill="0" applyBorder="0" applyAlignment="0" applyProtection="0"/>
    <xf numFmtId="0" fontId="62" fillId="37" borderId="0" applyNumberFormat="0" applyBorder="0" applyAlignment="0" applyProtection="0"/>
    <xf numFmtId="176" fontId="62" fillId="37" borderId="0" applyNumberFormat="0" applyBorder="0" applyAlignment="0" applyProtection="0"/>
    <xf numFmtId="0" fontId="64" fillId="37" borderId="0" applyNumberFormat="0" applyBorder="0" applyAlignment="0" applyProtection="0">
      <alignment vertical="center"/>
    </xf>
    <xf numFmtId="176" fontId="64" fillId="37" borderId="0" applyNumberFormat="0" applyBorder="0" applyAlignment="0" applyProtection="0">
      <alignment vertical="center"/>
    </xf>
    <xf numFmtId="0" fontId="46" fillId="0" borderId="27" applyNumberFormat="0" applyFill="0" applyAlignment="0" applyProtection="0"/>
    <xf numFmtId="176" fontId="46" fillId="0" borderId="27" applyNumberFormat="0" applyFill="0" applyAlignment="0" applyProtection="0"/>
    <xf numFmtId="0" fontId="46" fillId="0" borderId="27" applyNumberFormat="0" applyFill="0" applyAlignment="0" applyProtection="0">
      <alignment vertical="center"/>
    </xf>
    <xf numFmtId="176" fontId="46" fillId="0" borderId="27" applyNumberFormat="0" applyFill="0" applyAlignment="0" applyProtection="0">
      <alignment vertical="center"/>
    </xf>
    <xf numFmtId="176" fontId="51" fillId="0" borderId="28" applyNumberFormat="0" applyFill="0" applyAlignment="0" applyProtection="0"/>
    <xf numFmtId="0" fontId="51" fillId="0" borderId="28" applyNumberFormat="0" applyFill="0" applyAlignment="0" applyProtection="0">
      <alignment vertical="center"/>
    </xf>
    <xf numFmtId="176" fontId="51" fillId="0" borderId="28" applyNumberFormat="0" applyFill="0" applyAlignment="0" applyProtection="0">
      <alignment vertical="center"/>
    </xf>
    <xf numFmtId="0" fontId="40" fillId="0" borderId="24" applyNumberFormat="0" applyFill="0" applyAlignment="0" applyProtection="0">
      <alignment vertical="center"/>
    </xf>
    <xf numFmtId="176" fontId="40" fillId="0" borderId="24" applyNumberFormat="0" applyFill="0" applyAlignment="0" applyProtection="0">
      <alignment vertical="center"/>
    </xf>
    <xf numFmtId="176" fontId="40" fillId="0" borderId="0" applyNumberFormat="0" applyFill="0" applyBorder="0" applyAlignment="0" applyProtection="0"/>
    <xf numFmtId="0"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0" fontId="67" fillId="24" borderId="25" applyNumberFormat="0" applyAlignment="0" applyProtection="0"/>
    <xf numFmtId="0" fontId="63" fillId="0" borderId="31" applyNumberFormat="0" applyFill="0" applyAlignment="0" applyProtection="0"/>
    <xf numFmtId="176" fontId="63" fillId="0" borderId="31" applyNumberFormat="0" applyFill="0" applyAlignment="0" applyProtection="0"/>
    <xf numFmtId="176" fontId="65" fillId="0" borderId="31" applyNumberFormat="0" applyFill="0" applyAlignment="0" applyProtection="0">
      <alignment vertical="center"/>
    </xf>
    <xf numFmtId="176" fontId="59" fillId="0" borderId="32" applyNumberFormat="0" applyFill="0" applyAlignment="0" applyProtection="0"/>
    <xf numFmtId="0" fontId="34" fillId="0" borderId="0"/>
    <xf numFmtId="176" fontId="54" fillId="25" borderId="0" applyNumberFormat="0" applyBorder="0" applyAlignment="0" applyProtection="0">
      <alignment vertical="center"/>
    </xf>
    <xf numFmtId="0" fontId="34" fillId="0" borderId="0"/>
    <xf numFmtId="176" fontId="34" fillId="0" borderId="0"/>
    <xf numFmtId="0" fontId="34" fillId="0" borderId="0"/>
    <xf numFmtId="176" fontId="34" fillId="0" borderId="0"/>
    <xf numFmtId="0" fontId="34" fillId="0" borderId="0"/>
    <xf numFmtId="0" fontId="48" fillId="46" borderId="0" applyNumberFormat="0" applyBorder="0" applyAlignment="0" applyProtection="0"/>
    <xf numFmtId="0" fontId="47" fillId="0" borderId="0">
      <alignment vertical="center"/>
    </xf>
    <xf numFmtId="0" fontId="34" fillId="0" borderId="0"/>
    <xf numFmtId="176" fontId="47" fillId="0" borderId="0">
      <alignment vertical="center"/>
    </xf>
    <xf numFmtId="0" fontId="34" fillId="0" borderId="0"/>
    <xf numFmtId="176" fontId="34" fillId="0" borderId="0"/>
    <xf numFmtId="176" fontId="34" fillId="0" borderId="0"/>
    <xf numFmtId="176" fontId="34" fillId="0" borderId="0"/>
    <xf numFmtId="0" fontId="46" fillId="0" borderId="27" applyNumberFormat="0" applyFill="0" applyAlignment="0" applyProtection="0"/>
    <xf numFmtId="0" fontId="34" fillId="0" borderId="0"/>
    <xf numFmtId="176" fontId="34" fillId="0" borderId="0"/>
    <xf numFmtId="0" fontId="59" fillId="0" borderId="32" applyNumberFormat="0" applyFill="0" applyAlignment="0" applyProtection="0"/>
    <xf numFmtId="176" fontId="34" fillId="0" borderId="0"/>
    <xf numFmtId="176" fontId="34" fillId="0" borderId="0"/>
    <xf numFmtId="0" fontId="20" fillId="0" borderId="0">
      <alignment vertical="center"/>
    </xf>
    <xf numFmtId="0" fontId="3" fillId="0" borderId="0">
      <alignment vertical="center"/>
    </xf>
    <xf numFmtId="0" fontId="34" fillId="0" borderId="0"/>
    <xf numFmtId="0" fontId="3" fillId="0" borderId="0"/>
    <xf numFmtId="176" fontId="3" fillId="0" borderId="0"/>
    <xf numFmtId="176" fontId="34" fillId="0" borderId="0"/>
    <xf numFmtId="0" fontId="3" fillId="0" borderId="0">
      <alignment vertical="center"/>
    </xf>
    <xf numFmtId="176" fontId="3" fillId="0" borderId="0">
      <alignment vertical="center"/>
    </xf>
    <xf numFmtId="0" fontId="63" fillId="0" borderId="31" applyNumberFormat="0" applyFill="0" applyAlignment="0" applyProtection="0"/>
    <xf numFmtId="176" fontId="3" fillId="0" borderId="0">
      <alignment vertical="center"/>
    </xf>
    <xf numFmtId="0" fontId="3" fillId="0" borderId="0">
      <alignment vertical="center"/>
    </xf>
    <xf numFmtId="176" fontId="3" fillId="0" borderId="0">
      <alignment vertical="center"/>
    </xf>
    <xf numFmtId="0" fontId="34" fillId="0" borderId="0"/>
    <xf numFmtId="176" fontId="34" fillId="0" borderId="0"/>
    <xf numFmtId="0" fontId="34" fillId="0" borderId="0"/>
    <xf numFmtId="176" fontId="34" fillId="0" borderId="0"/>
    <xf numFmtId="0" fontId="34" fillId="0" borderId="0"/>
    <xf numFmtId="176" fontId="34" fillId="0" borderId="0"/>
    <xf numFmtId="176" fontId="6" fillId="0" borderId="0" applyNumberFormat="0" applyFill="0" applyBorder="0" applyAlignment="0" applyProtection="0"/>
    <xf numFmtId="0" fontId="34" fillId="0" borderId="0"/>
    <xf numFmtId="176" fontId="34" fillId="0" borderId="0"/>
    <xf numFmtId="0" fontId="34" fillId="0" borderId="0"/>
    <xf numFmtId="176" fontId="3" fillId="0" borderId="0">
      <alignment vertical="center"/>
    </xf>
    <xf numFmtId="176" fontId="3" fillId="0" borderId="0">
      <alignment vertical="center"/>
    </xf>
    <xf numFmtId="0" fontId="34" fillId="0" borderId="0"/>
    <xf numFmtId="0" fontId="44" fillId="0" borderId="0" applyNumberFormat="0" applyFill="0" applyBorder="0" applyAlignment="0" applyProtection="0"/>
    <xf numFmtId="176" fontId="3" fillId="40" borderId="30" applyNumberFormat="0" applyFont="0" applyAlignment="0" applyProtection="0"/>
    <xf numFmtId="0" fontId="47" fillId="40" borderId="30" applyNumberFormat="0" applyFont="0" applyAlignment="0" applyProtection="0">
      <alignment vertical="center"/>
    </xf>
    <xf numFmtId="176" fontId="47" fillId="40" borderId="30" applyNumberFormat="0" applyFont="0" applyAlignment="0" applyProtection="0">
      <alignment vertical="center"/>
    </xf>
    <xf numFmtId="0" fontId="60" fillId="29" borderId="29" applyNumberFormat="0" applyAlignment="0" applyProtection="0"/>
    <xf numFmtId="176" fontId="60" fillId="29" borderId="29" applyNumberFormat="0" applyAlignment="0" applyProtection="0"/>
    <xf numFmtId="0" fontId="69" fillId="29" borderId="29" applyNumberFormat="0" applyAlignment="0" applyProtection="0">
      <alignment vertical="center"/>
    </xf>
    <xf numFmtId="176" fontId="69" fillId="29" borderId="29" applyNumberFormat="0" applyAlignment="0" applyProtection="0">
      <alignment vertical="center"/>
    </xf>
    <xf numFmtId="0" fontId="57" fillId="0" borderId="0"/>
    <xf numFmtId="176" fontId="57" fillId="0" borderId="0"/>
    <xf numFmtId="0" fontId="20" fillId="0" borderId="0">
      <alignment vertical="center"/>
    </xf>
    <xf numFmtId="0" fontId="44" fillId="0" borderId="0" applyNumberFormat="0" applyFill="0" applyBorder="0" applyAlignment="0" applyProtection="0"/>
    <xf numFmtId="0" fontId="68" fillId="0" borderId="0" applyNumberFormat="0" applyFill="0" applyBorder="0" applyAlignment="0" applyProtection="0">
      <alignment vertical="center"/>
    </xf>
    <xf numFmtId="176" fontId="59" fillId="0" borderId="32" applyNumberFormat="0" applyFill="0" applyAlignment="0" applyProtection="0"/>
    <xf numFmtId="176" fontId="1" fillId="0" borderId="32" applyNumberFormat="0" applyFill="0" applyAlignment="0" applyProtection="0">
      <alignment vertical="center"/>
    </xf>
    <xf numFmtId="0" fontId="6" fillId="0" borderId="0" applyNumberFormat="0" applyFill="0" applyBorder="0" applyAlignment="0" applyProtection="0"/>
    <xf numFmtId="0"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46" fillId="0" borderId="27" applyNumberFormat="0" applyFill="0" applyAlignment="0" applyProtection="0"/>
    <xf numFmtId="176" fontId="51" fillId="0" borderId="28" applyNumberFormat="0" applyFill="0" applyAlignment="0" applyProtection="0"/>
    <xf numFmtId="176" fontId="40" fillId="0" borderId="24" applyNumberFormat="0" applyFill="0" applyAlignment="0" applyProtection="0"/>
    <xf numFmtId="176" fontId="40" fillId="0" borderId="0" applyNumberFormat="0" applyFill="0" applyBorder="0" applyAlignment="0" applyProtection="0"/>
    <xf numFmtId="0" fontId="40" fillId="0" borderId="0" applyNumberFormat="0" applyFill="0" applyBorder="0" applyAlignment="0" applyProtection="0"/>
    <xf numFmtId="176" fontId="52" fillId="30" borderId="0" applyNumberFormat="0" applyBorder="0" applyAlignment="0" applyProtection="0"/>
    <xf numFmtId="0" fontId="52" fillId="30" borderId="0" applyNumberFormat="0" applyBorder="0" applyAlignment="0" applyProtection="0"/>
    <xf numFmtId="176" fontId="3" fillId="0" borderId="0"/>
    <xf numFmtId="176" fontId="62" fillId="37" borderId="0" applyNumberFormat="0" applyBorder="0" applyAlignment="0" applyProtection="0"/>
    <xf numFmtId="0" fontId="62" fillId="37" borderId="0" applyNumberFormat="0" applyBorder="0" applyAlignment="0" applyProtection="0"/>
    <xf numFmtId="176" fontId="56" fillId="0" borderId="0" applyNumberFormat="0" applyFill="0" applyBorder="0" applyAlignment="0" applyProtection="0"/>
    <xf numFmtId="176" fontId="6" fillId="0" borderId="0" applyNumberFormat="0" applyFill="0" applyBorder="0" applyAlignment="0" applyProtection="0"/>
    <xf numFmtId="176" fontId="63" fillId="0" borderId="31" applyNumberFormat="0" applyFill="0" applyAlignment="0" applyProtection="0"/>
    <xf numFmtId="176" fontId="48" fillId="44" borderId="0" applyNumberFormat="0" applyBorder="0" applyAlignment="0" applyProtection="0"/>
    <xf numFmtId="176" fontId="48" fillId="43" borderId="0" applyNumberFormat="0" applyBorder="0" applyAlignment="0" applyProtection="0"/>
    <xf numFmtId="0" fontId="48" fillId="43" borderId="0" applyNumberFormat="0" applyBorder="0" applyAlignment="0" applyProtection="0"/>
    <xf numFmtId="176" fontId="48" fillId="46" borderId="0" applyNumberFormat="0" applyBorder="0" applyAlignment="0" applyProtection="0"/>
    <xf numFmtId="176" fontId="48" fillId="28" borderId="0" applyNumberFormat="0" applyBorder="0" applyAlignment="0" applyProtection="0"/>
    <xf numFmtId="176" fontId="48" fillId="39" borderId="0" applyNumberFormat="0" applyBorder="0" applyAlignment="0" applyProtection="0"/>
    <xf numFmtId="176" fontId="48" fillId="31" borderId="0" applyNumberFormat="0" applyBorder="0" applyAlignment="0" applyProtection="0"/>
    <xf numFmtId="0" fontId="48" fillId="31" borderId="0" applyNumberFormat="0" applyBorder="0" applyAlignment="0" applyProtection="0"/>
    <xf numFmtId="176" fontId="50" fillId="26" borderId="26" applyNumberFormat="0" applyAlignment="0" applyProtection="0"/>
    <xf numFmtId="0" fontId="50" fillId="26" borderId="26" applyNumberFormat="0" applyAlignment="0" applyProtection="0"/>
    <xf numFmtId="0" fontId="70" fillId="0" borderId="0"/>
    <xf numFmtId="176" fontId="3" fillId="40" borderId="30" applyNumberFormat="0" applyFont="0" applyAlignment="0" applyProtection="0"/>
  </cellStyleXfs>
  <cellXfs count="199">
    <xf numFmtId="0" fontId="0" fillId="0" borderId="0" xfId="0"/>
    <xf numFmtId="0" fontId="0" fillId="2" borderId="1" xfId="0" applyFont="1" applyFill="1" applyBorder="1"/>
    <xf numFmtId="0" fontId="0" fillId="2" borderId="1" xfId="0" applyFill="1" applyBorder="1"/>
    <xf numFmtId="0" fontId="0" fillId="0" borderId="1" xfId="0" applyFont="1" applyBorder="1"/>
    <xf numFmtId="0" fontId="0" fillId="0" borderId="1" xfId="0" applyBorder="1"/>
    <xf numFmtId="0" fontId="1" fillId="3" borderId="1" xfId="81" applyFont="1" applyFill="1" applyBorder="1" applyAlignment="1">
      <alignment horizontal="center" vertical="center"/>
    </xf>
    <xf numFmtId="49" fontId="1" fillId="3" borderId="1" xfId="81" applyNumberFormat="1" applyFont="1" applyFill="1" applyBorder="1" applyAlignment="1">
      <alignment horizontal="center" vertical="center"/>
    </xf>
    <xf numFmtId="0" fontId="2" fillId="3" borderId="1" xfId="81" applyFont="1" applyFill="1" applyBorder="1" applyAlignment="1">
      <alignment horizontal="center" vertical="center"/>
    </xf>
    <xf numFmtId="0" fontId="3" fillId="4" borderId="1" xfId="81" applyFill="1" applyBorder="1" applyAlignment="1">
      <alignment horizontal="center" vertical="center"/>
    </xf>
    <xf numFmtId="0" fontId="3" fillId="3" borderId="1" xfId="81" applyFill="1" applyBorder="1" applyAlignment="1">
      <alignment horizontal="center" vertical="center"/>
    </xf>
    <xf numFmtId="49" fontId="3" fillId="3" borderId="1" xfId="81" applyNumberFormat="1" applyFill="1" applyBorder="1" applyAlignment="1">
      <alignment horizontal="center" vertical="center"/>
    </xf>
    <xf numFmtId="0" fontId="4" fillId="3" borderId="1" xfId="81" applyFont="1" applyFill="1" applyBorder="1" applyAlignment="1">
      <alignment horizontal="center" vertical="center"/>
    </xf>
    <xf numFmtId="0" fontId="5" fillId="3" borderId="1" xfId="81" applyFont="1" applyFill="1" applyBorder="1" applyAlignment="1">
      <alignment horizontal="center" vertical="center"/>
    </xf>
    <xf numFmtId="49" fontId="5" fillId="3" borderId="1" xfId="81" applyNumberFormat="1" applyFont="1" applyFill="1" applyBorder="1" applyAlignment="1">
      <alignment horizontal="center" vertical="center"/>
    </xf>
    <xf numFmtId="0" fontId="6" fillId="3" borderId="1" xfId="81" applyFont="1" applyFill="1" applyBorder="1" applyAlignment="1">
      <alignment horizontal="center" vertical="center"/>
    </xf>
    <xf numFmtId="49" fontId="6" fillId="3" borderId="1" xfId="81" applyNumberFormat="1" applyFont="1" applyFill="1" applyBorder="1" applyAlignment="1">
      <alignment horizontal="center" vertical="center"/>
    </xf>
    <xf numFmtId="0" fontId="0" fillId="0" borderId="1" xfId="0"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Alignment="1">
      <alignment horizontal="center"/>
    </xf>
    <xf numFmtId="49" fontId="0" fillId="0" borderId="0" xfId="0" applyNumberFormat="1"/>
    <xf numFmtId="0" fontId="0" fillId="0" borderId="0" xfId="0" applyNumberFormat="1"/>
    <xf numFmtId="0" fontId="7" fillId="0" borderId="1" xfId="48" applyBorder="1" applyAlignment="1">
      <alignment horizontal="center"/>
    </xf>
    <xf numFmtId="49" fontId="7" fillId="0" borderId="1" xfId="48" applyNumberFormat="1" applyBorder="1" applyAlignment="1">
      <alignment horizontal="center"/>
    </xf>
    <xf numFmtId="49" fontId="8" fillId="3" borderId="1" xfId="259" applyNumberFormat="1" applyFont="1" applyFill="1" applyBorder="1" applyAlignment="1">
      <alignment horizontal="center" vertical="center"/>
    </xf>
    <xf numFmtId="49" fontId="9" fillId="0" borderId="1" xfId="48" applyNumberFormat="1" applyFont="1" applyBorder="1" applyAlignment="1">
      <alignment horizontal="center"/>
    </xf>
    <xf numFmtId="49" fontId="10" fillId="3" borderId="1" xfId="259" applyNumberFormat="1" applyFont="1" applyFill="1" applyBorder="1" applyAlignment="1">
      <alignment horizontal="center" vertical="center"/>
    </xf>
    <xf numFmtId="49" fontId="11" fillId="3" borderId="1" xfId="259" applyNumberFormat="1" applyFont="1" applyFill="1" applyBorder="1" applyAlignment="1">
      <alignment horizontal="center" vertical="center"/>
    </xf>
    <xf numFmtId="49" fontId="12" fillId="5" borderId="1" xfId="0" applyNumberFormat="1" applyFont="1" applyFill="1" applyBorder="1" applyAlignment="1">
      <alignment vertical="center" wrapText="1"/>
    </xf>
    <xf numFmtId="0" fontId="12" fillId="5" borderId="1" xfId="0" applyFont="1" applyFill="1" applyBorder="1" applyAlignment="1">
      <alignment vertical="center" wrapText="1"/>
    </xf>
    <xf numFmtId="49" fontId="13" fillId="3" borderId="1" xfId="0" applyNumberFormat="1" applyFont="1" applyFill="1" applyBorder="1" applyAlignment="1">
      <alignment vertical="center"/>
    </xf>
    <xf numFmtId="0" fontId="13" fillId="3" borderId="1" xfId="0" applyFont="1" applyFill="1" applyBorder="1" applyAlignment="1">
      <alignment vertical="center"/>
    </xf>
    <xf numFmtId="0" fontId="13" fillId="3" borderId="1" xfId="0" applyFont="1" applyFill="1" applyBorder="1" applyAlignment="1">
      <alignment vertical="center" wrapText="1"/>
    </xf>
    <xf numFmtId="0" fontId="0" fillId="6" borderId="1" xfId="0" applyFill="1" applyBorder="1"/>
    <xf numFmtId="0" fontId="0" fillId="6" borderId="1" xfId="0" applyFill="1" applyBorder="1" applyAlignment="1">
      <alignment horizontal="left"/>
    </xf>
    <xf numFmtId="0" fontId="0" fillId="7" borderId="1" xfId="0" applyFill="1" applyBorder="1"/>
    <xf numFmtId="0" fontId="14" fillId="7" borderId="1" xfId="0" applyFont="1" applyFill="1" applyBorder="1"/>
    <xf numFmtId="0" fontId="0" fillId="8" borderId="1" xfId="0" applyFill="1" applyBorder="1"/>
    <xf numFmtId="0" fontId="6" fillId="7" borderId="1" xfId="0" applyFont="1" applyFill="1" applyBorder="1"/>
    <xf numFmtId="0" fontId="0" fillId="9" borderId="4" xfId="0" applyFill="1" applyBorder="1" applyAlignment="1">
      <alignment horizontal="center" vertical="center"/>
    </xf>
    <xf numFmtId="0" fontId="0" fillId="9" borderId="5" xfId="0" applyFill="1" applyBorder="1" applyAlignment="1">
      <alignment horizontal="center" vertical="center"/>
    </xf>
    <xf numFmtId="0" fontId="15" fillId="0" borderId="1" xfId="0" applyFont="1" applyBorder="1" applyAlignment="1">
      <alignment horizontal="left"/>
    </xf>
    <xf numFmtId="176" fontId="16" fillId="0" borderId="1" xfId="0" applyNumberFormat="1" applyFont="1" applyFill="1" applyBorder="1" applyAlignment="1">
      <alignment horizontal="left" vertical="center"/>
    </xf>
    <xf numFmtId="0" fontId="15" fillId="0" borderId="6" xfId="0" applyFont="1" applyBorder="1" applyAlignment="1">
      <alignment horizontal="left"/>
    </xf>
    <xf numFmtId="176" fontId="16" fillId="0" borderId="6" xfId="0" applyNumberFormat="1" applyFont="1" applyFill="1" applyBorder="1" applyAlignment="1">
      <alignment horizontal="left" vertical="center"/>
    </xf>
    <xf numFmtId="14" fontId="0" fillId="0" borderId="0" xfId="0" applyNumberFormat="1"/>
    <xf numFmtId="0" fontId="0" fillId="0" borderId="1" xfId="0" applyFont="1" applyBorder="1" applyAlignment="1">
      <alignment horizontal="left"/>
    </xf>
    <xf numFmtId="176" fontId="17" fillId="0" borderId="1" xfId="0" applyNumberFormat="1" applyFont="1" applyFill="1" applyBorder="1" applyAlignment="1">
      <alignment horizontal="left" vertical="center"/>
    </xf>
    <xf numFmtId="177" fontId="0" fillId="9" borderId="7" xfId="0" applyNumberFormat="1" applyFill="1" applyBorder="1" applyAlignment="1">
      <alignment horizontal="center" vertical="center"/>
    </xf>
    <xf numFmtId="0" fontId="0" fillId="9" borderId="1" xfId="0" applyFill="1" applyBorder="1" applyAlignment="1">
      <alignment horizontal="center" vertical="center"/>
    </xf>
    <xf numFmtId="177" fontId="0" fillId="9" borderId="8" xfId="0" applyNumberFormat="1" applyFill="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9" borderId="6" xfId="0" applyFill="1" applyBorder="1" applyAlignment="1">
      <alignment horizontal="center" vertical="center"/>
    </xf>
    <xf numFmtId="177" fontId="0" fillId="9" borderId="9" xfId="0" applyNumberFormat="1" applyFill="1" applyBorder="1" applyAlignment="1">
      <alignment horizontal="center" vertical="center"/>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5" xfId="0" applyBorder="1" applyAlignment="1">
      <alignment horizontal="left" vertical="center" wrapText="1"/>
    </xf>
    <xf numFmtId="0" fontId="0" fillId="0" borderId="6" xfId="0" applyFont="1" applyBorder="1" applyAlignment="1">
      <alignment horizontal="left"/>
    </xf>
    <xf numFmtId="176" fontId="17" fillId="0" borderId="6" xfId="0" applyNumberFormat="1" applyFont="1" applyFill="1" applyBorder="1" applyAlignment="1">
      <alignment horizontal="left" vertical="center"/>
    </xf>
    <xf numFmtId="0" fontId="0" fillId="0" borderId="1" xfId="0" applyBorder="1" applyAlignment="1">
      <alignment horizontal="left"/>
    </xf>
    <xf numFmtId="0" fontId="18" fillId="3" borderId="1" xfId="263" applyNumberFormat="1" applyFont="1" applyFill="1" applyBorder="1" applyAlignment="1">
      <alignment horizontal="left" vertical="center"/>
    </xf>
    <xf numFmtId="0" fontId="0" fillId="3" borderId="1" xfId="263" applyNumberFormat="1" applyFont="1" applyFill="1" applyBorder="1" applyAlignment="1">
      <alignment horizontal="left" vertical="center"/>
    </xf>
    <xf numFmtId="0" fontId="0" fillId="3" borderId="6" xfId="263" applyNumberFormat="1" applyFont="1" applyFill="1" applyBorder="1" applyAlignment="1">
      <alignment horizontal="left" vertical="center"/>
    </xf>
    <xf numFmtId="176" fontId="19" fillId="0" borderId="1" xfId="263" applyNumberFormat="1" applyFont="1" applyFill="1" applyBorder="1" applyAlignment="1">
      <alignment horizontal="left" vertical="center"/>
    </xf>
    <xf numFmtId="176" fontId="19" fillId="0" borderId="1" xfId="0" applyNumberFormat="1" applyFont="1" applyFill="1" applyBorder="1" applyAlignment="1">
      <alignment horizontal="left" vertical="center"/>
    </xf>
    <xf numFmtId="176" fontId="19" fillId="0" borderId="6" xfId="0" applyNumberFormat="1" applyFont="1" applyFill="1" applyBorder="1" applyAlignment="1">
      <alignment horizontal="left" vertical="center"/>
    </xf>
    <xf numFmtId="0" fontId="18" fillId="3" borderId="6" xfId="263" applyNumberFormat="1" applyFont="1" applyFill="1" applyBorder="1" applyAlignment="1">
      <alignment horizontal="left" vertical="center"/>
    </xf>
    <xf numFmtId="0" fontId="20" fillId="0" borderId="0" xfId="257" applyNumberFormat="1">
      <alignment vertical="center"/>
    </xf>
    <xf numFmtId="0" fontId="20" fillId="10" borderId="0" xfId="257" applyNumberFormat="1" applyFill="1">
      <alignment vertical="center"/>
    </xf>
    <xf numFmtId="49" fontId="20" fillId="10" borderId="0" xfId="257" applyNumberFormat="1" applyFill="1">
      <alignment vertical="center"/>
    </xf>
    <xf numFmtId="49" fontId="20" fillId="0" borderId="0" xfId="257" applyNumberFormat="1">
      <alignment vertical="center"/>
    </xf>
    <xf numFmtId="0" fontId="20" fillId="0" borderId="0" xfId="257">
      <alignment vertical="center"/>
    </xf>
    <xf numFmtId="0" fontId="20" fillId="10" borderId="0" xfId="257" applyFill="1">
      <alignment vertical="center"/>
    </xf>
    <xf numFmtId="49" fontId="21" fillId="0" borderId="0" xfId="257" applyNumberFormat="1" applyFont="1">
      <alignment vertical="center"/>
    </xf>
    <xf numFmtId="0" fontId="20" fillId="4" borderId="1" xfId="257" applyNumberFormat="1" applyFill="1" applyBorder="1">
      <alignment vertical="center"/>
    </xf>
    <xf numFmtId="49" fontId="20" fillId="4" borderId="1" xfId="257" applyNumberFormat="1" applyFill="1" applyBorder="1">
      <alignment vertical="center"/>
    </xf>
    <xf numFmtId="49" fontId="20" fillId="11" borderId="1" xfId="257" applyNumberFormat="1" applyFill="1" applyBorder="1">
      <alignment vertical="center"/>
    </xf>
    <xf numFmtId="0" fontId="20" fillId="4" borderId="4" xfId="257" applyNumberFormat="1" applyFill="1" applyBorder="1">
      <alignment vertical="center"/>
    </xf>
    <xf numFmtId="49" fontId="20" fillId="4" borderId="5" xfId="257" applyNumberFormat="1" applyFill="1" applyBorder="1">
      <alignment vertical="center"/>
    </xf>
    <xf numFmtId="49" fontId="20" fillId="12" borderId="5" xfId="257" applyNumberFormat="1" applyFill="1" applyBorder="1">
      <alignment vertical="center"/>
    </xf>
    <xf numFmtId="0" fontId="0" fillId="0" borderId="0" xfId="0" applyAlignment="1">
      <alignment horizontal="left"/>
    </xf>
    <xf numFmtId="0" fontId="20" fillId="10" borderId="6" xfId="257" applyNumberFormat="1" applyFill="1" applyBorder="1">
      <alignment vertical="center"/>
    </xf>
    <xf numFmtId="0" fontId="20" fillId="0" borderId="6" xfId="257" applyNumberFormat="1" applyBorder="1">
      <alignment vertical="center"/>
    </xf>
    <xf numFmtId="49" fontId="22" fillId="11" borderId="1" xfId="257" applyNumberFormat="1" applyFont="1" applyFill="1" applyBorder="1">
      <alignment vertical="center"/>
    </xf>
    <xf numFmtId="0" fontId="20" fillId="11" borderId="1" xfId="257" applyFont="1" applyFill="1" applyBorder="1">
      <alignment vertical="center"/>
    </xf>
    <xf numFmtId="0" fontId="20" fillId="4" borderId="1" xfId="257" applyFont="1" applyFill="1" applyBorder="1">
      <alignment vertical="center"/>
    </xf>
    <xf numFmtId="49" fontId="20" fillId="4" borderId="1" xfId="257" applyNumberFormat="1" applyFont="1" applyFill="1" applyBorder="1">
      <alignment vertical="center"/>
    </xf>
    <xf numFmtId="49" fontId="22" fillId="4" borderId="5" xfId="257" applyNumberFormat="1" applyFont="1" applyFill="1" applyBorder="1">
      <alignment vertical="center"/>
    </xf>
    <xf numFmtId="0" fontId="20" fillId="4" borderId="5" xfId="257" applyFont="1" applyFill="1" applyBorder="1">
      <alignment vertical="center"/>
    </xf>
    <xf numFmtId="0" fontId="20" fillId="12" borderId="5" xfId="257" applyFont="1" applyFill="1" applyBorder="1">
      <alignment vertical="center"/>
    </xf>
    <xf numFmtId="49" fontId="20" fillId="4" borderId="5" xfId="257" applyNumberFormat="1" applyFont="1" applyFill="1" applyBorder="1">
      <alignment vertical="center"/>
    </xf>
    <xf numFmtId="0" fontId="22" fillId="0" borderId="6" xfId="257" applyNumberFormat="1" applyFont="1" applyBorder="1">
      <alignment vertical="center"/>
    </xf>
    <xf numFmtId="0" fontId="20" fillId="4" borderId="1" xfId="257" applyFill="1" applyBorder="1">
      <alignment vertical="center"/>
    </xf>
    <xf numFmtId="0" fontId="20" fillId="11" borderId="1" xfId="257" applyFill="1" applyBorder="1">
      <alignment vertical="center"/>
    </xf>
    <xf numFmtId="0" fontId="22" fillId="11" borderId="1" xfId="257" applyFont="1" applyFill="1" applyBorder="1">
      <alignment vertical="center"/>
    </xf>
    <xf numFmtId="0" fontId="20" fillId="4" borderId="5" xfId="257" applyFill="1" applyBorder="1">
      <alignment vertical="center"/>
    </xf>
    <xf numFmtId="49" fontId="21" fillId="4" borderId="1" xfId="257" applyNumberFormat="1" applyFont="1" applyFill="1" applyBorder="1">
      <alignment vertical="center"/>
    </xf>
    <xf numFmtId="0" fontId="20" fillId="13" borderId="1" xfId="257" applyFill="1" applyBorder="1">
      <alignment vertical="center"/>
    </xf>
    <xf numFmtId="0" fontId="21" fillId="4" borderId="1" xfId="257" applyFont="1" applyFill="1" applyBorder="1">
      <alignment vertical="center"/>
    </xf>
    <xf numFmtId="0" fontId="20" fillId="13" borderId="5" xfId="257" applyFill="1" applyBorder="1">
      <alignment vertical="center"/>
    </xf>
    <xf numFmtId="0" fontId="21" fillId="0" borderId="6" xfId="257" applyNumberFormat="1" applyFont="1" applyBorder="1">
      <alignment vertical="center"/>
    </xf>
    <xf numFmtId="0" fontId="20" fillId="3" borderId="6" xfId="257" applyNumberFormat="1" applyFill="1" applyBorder="1">
      <alignment vertical="center"/>
    </xf>
    <xf numFmtId="0" fontId="20" fillId="14" borderId="1" xfId="0" applyFont="1" applyFill="1" applyBorder="1" applyAlignment="1">
      <alignment vertical="center"/>
    </xf>
    <xf numFmtId="49" fontId="0" fillId="11" borderId="1" xfId="0" applyNumberFormat="1" applyFont="1" applyFill="1" applyBorder="1" applyAlignment="1">
      <alignment vertical="center"/>
    </xf>
    <xf numFmtId="0" fontId="20" fillId="12" borderId="5" xfId="257" applyFill="1" applyBorder="1">
      <alignment vertical="center"/>
    </xf>
    <xf numFmtId="49" fontId="0" fillId="14" borderId="1" xfId="0" applyNumberFormat="1" applyFill="1" applyBorder="1" applyAlignment="1">
      <alignment vertical="center"/>
    </xf>
    <xf numFmtId="49" fontId="0" fillId="11" borderId="1" xfId="0" applyNumberFormat="1" applyFill="1" applyBorder="1" applyAlignment="1">
      <alignment vertical="center"/>
    </xf>
    <xf numFmtId="0" fontId="20" fillId="10" borderId="6" xfId="257" applyNumberFormat="1" applyFont="1" applyFill="1" applyBorder="1">
      <alignment vertical="center"/>
    </xf>
    <xf numFmtId="0" fontId="20" fillId="0" borderId="6" xfId="257" applyNumberFormat="1" applyFont="1" applyBorder="1">
      <alignment vertical="center"/>
    </xf>
    <xf numFmtId="49" fontId="20" fillId="14" borderId="1" xfId="0" applyNumberFormat="1" applyFont="1" applyFill="1" applyBorder="1" applyAlignment="1">
      <alignment vertical="center"/>
    </xf>
    <xf numFmtId="0" fontId="20" fillId="0" borderId="1" xfId="257" applyFont="1" applyFill="1" applyBorder="1">
      <alignment vertical="center"/>
    </xf>
    <xf numFmtId="0" fontId="20" fillId="11" borderId="1" xfId="0" applyFont="1" applyFill="1" applyBorder="1" applyAlignment="1">
      <alignment vertical="center"/>
    </xf>
    <xf numFmtId="49" fontId="20" fillId="0" borderId="5" xfId="257" applyNumberFormat="1" applyFont="1" applyBorder="1">
      <alignment vertical="center"/>
    </xf>
    <xf numFmtId="49" fontId="20" fillId="11" borderId="1" xfId="0" applyNumberFormat="1" applyFont="1" applyFill="1" applyBorder="1" applyAlignment="1">
      <alignment vertical="center"/>
    </xf>
    <xf numFmtId="0" fontId="23" fillId="0" borderId="5" xfId="257" applyFont="1" applyBorder="1">
      <alignment vertical="center"/>
    </xf>
    <xf numFmtId="49" fontId="20" fillId="11" borderId="5" xfId="257" applyNumberFormat="1" applyFill="1" applyBorder="1">
      <alignment vertical="center"/>
    </xf>
    <xf numFmtId="0" fontId="20" fillId="0" borderId="6" xfId="257" applyNumberFormat="1" applyBorder="1" applyAlignment="1">
      <alignment vertical="center" wrapText="1"/>
    </xf>
    <xf numFmtId="0" fontId="22" fillId="10" borderId="6" xfId="257" applyNumberFormat="1" applyFont="1" applyFill="1" applyBorder="1">
      <alignment vertical="center"/>
    </xf>
    <xf numFmtId="49" fontId="20" fillId="0" borderId="0" xfId="257" applyNumberFormat="1" applyAlignment="1">
      <alignment vertical="center" wrapText="1"/>
    </xf>
    <xf numFmtId="0" fontId="21" fillId="4" borderId="5" xfId="257" applyFont="1" applyFill="1" applyBorder="1">
      <alignment vertical="center"/>
    </xf>
    <xf numFmtId="0" fontId="20" fillId="15" borderId="5" xfId="257" applyFill="1" applyBorder="1">
      <alignment vertical="center"/>
    </xf>
    <xf numFmtId="49" fontId="20" fillId="15" borderId="5" xfId="257" applyNumberFormat="1" applyFill="1" applyBorder="1">
      <alignment vertical="center"/>
    </xf>
    <xf numFmtId="0" fontId="21" fillId="4" borderId="1" xfId="257" applyFont="1" applyFill="1" applyBorder="1" applyAlignment="1">
      <alignment vertical="top" wrapText="1"/>
    </xf>
    <xf numFmtId="0" fontId="21" fillId="11" borderId="5" xfId="257" applyFont="1" applyFill="1" applyBorder="1" applyAlignment="1">
      <alignment vertical="top" wrapText="1"/>
    </xf>
    <xf numFmtId="0" fontId="21" fillId="15" borderId="5" xfId="257" applyFont="1" applyFill="1" applyBorder="1">
      <alignment vertical="center"/>
    </xf>
    <xf numFmtId="0" fontId="20" fillId="15" borderId="7" xfId="257" applyFill="1" applyBorder="1">
      <alignment vertical="center"/>
    </xf>
    <xf numFmtId="0" fontId="20" fillId="0" borderId="9" xfId="257" applyNumberFormat="1" applyFont="1" applyBorder="1">
      <alignment vertical="center"/>
    </xf>
    <xf numFmtId="49" fontId="24" fillId="0" borderId="10" xfId="0" applyNumberFormat="1" applyFont="1" applyBorder="1" applyAlignment="1">
      <alignment vertical="center" wrapText="1"/>
    </xf>
    <xf numFmtId="0" fontId="25" fillId="16" borderId="11" xfId="0" applyFont="1" applyFill="1" applyBorder="1" applyAlignment="1">
      <alignment horizontal="center" vertical="center"/>
    </xf>
    <xf numFmtId="0" fontId="26" fillId="16" borderId="11" xfId="0" applyFont="1" applyFill="1" applyBorder="1" applyAlignment="1">
      <alignment horizontal="center" vertical="center"/>
    </xf>
    <xf numFmtId="0" fontId="27" fillId="16" borderId="11" xfId="0" applyFont="1" applyFill="1" applyBorder="1" applyAlignment="1">
      <alignment horizontal="center" vertical="center"/>
    </xf>
    <xf numFmtId="0" fontId="28" fillId="17" borderId="12" xfId="0" applyFont="1" applyFill="1" applyBorder="1" applyAlignment="1">
      <alignment horizontal="center" vertical="center"/>
    </xf>
    <xf numFmtId="0" fontId="29" fillId="17" borderId="13" xfId="0" applyFont="1" applyFill="1" applyBorder="1" applyAlignment="1">
      <alignment horizontal="center" vertical="center"/>
    </xf>
    <xf numFmtId="14" fontId="29" fillId="17" borderId="13" xfId="0" applyNumberFormat="1" applyFont="1" applyFill="1" applyBorder="1" applyAlignment="1">
      <alignment horizontal="center" vertical="center"/>
    </xf>
    <xf numFmtId="0" fontId="30" fillId="17" borderId="13" xfId="0" applyFont="1" applyFill="1" applyBorder="1" applyAlignment="1">
      <alignment horizontal="center" vertical="center"/>
    </xf>
    <xf numFmtId="0" fontId="31" fillId="17" borderId="13" xfId="0" applyFont="1" applyFill="1" applyBorder="1" applyAlignment="1">
      <alignment horizontal="center" vertical="center"/>
    </xf>
    <xf numFmtId="0" fontId="28" fillId="17" borderId="13" xfId="0" applyFont="1" applyFill="1" applyBorder="1" applyAlignment="1">
      <alignment horizontal="center" vertical="center"/>
    </xf>
    <xf numFmtId="0" fontId="27" fillId="18" borderId="0" xfId="0" applyFont="1" applyFill="1" applyAlignment="1">
      <alignment horizontal="center" vertical="center"/>
    </xf>
    <xf numFmtId="0" fontId="27" fillId="16" borderId="14" xfId="0" applyFont="1" applyFill="1" applyBorder="1" applyAlignment="1">
      <alignment horizontal="center" vertical="center"/>
    </xf>
    <xf numFmtId="22" fontId="32" fillId="18" borderId="13" xfId="0" applyNumberFormat="1" applyFont="1" applyFill="1" applyBorder="1" applyAlignment="1">
      <alignment horizontal="center" vertical="center"/>
    </xf>
    <xf numFmtId="22" fontId="32" fillId="18" borderId="14" xfId="0" applyNumberFormat="1" applyFont="1" applyFill="1" applyBorder="1" applyAlignment="1">
      <alignment horizontal="center" vertical="center"/>
    </xf>
    <xf numFmtId="0" fontId="0" fillId="0" borderId="0" xfId="0" applyAlignment="1">
      <alignment vertical="center"/>
    </xf>
    <xf numFmtId="0" fontId="24" fillId="0" borderId="15" xfId="0" applyFont="1" applyBorder="1" applyAlignment="1">
      <alignment vertical="center" wrapText="1"/>
    </xf>
    <xf numFmtId="0" fontId="33" fillId="4" borderId="10" xfId="0" applyFont="1" applyFill="1" applyBorder="1" applyAlignment="1">
      <alignment vertical="center" wrapText="1"/>
    </xf>
    <xf numFmtId="0" fontId="24" fillId="0" borderId="16" xfId="0" applyFont="1" applyBorder="1" applyAlignment="1">
      <alignment vertical="center" wrapText="1"/>
    </xf>
    <xf numFmtId="0" fontId="24" fillId="0" borderId="17" xfId="0" applyFont="1" applyBorder="1" applyAlignment="1">
      <alignment vertical="center" wrapText="1"/>
    </xf>
    <xf numFmtId="49" fontId="24" fillId="0" borderId="18" xfId="0" applyNumberFormat="1" applyFont="1" applyBorder="1" applyAlignment="1">
      <alignment vertical="center" wrapText="1"/>
    </xf>
    <xf numFmtId="0" fontId="24" fillId="0" borderId="19" xfId="244" applyFont="1" applyBorder="1" applyAlignment="1">
      <alignment vertical="center"/>
    </xf>
    <xf numFmtId="49" fontId="24" fillId="0" borderId="19" xfId="244" applyNumberFormat="1" applyFont="1" applyBorder="1" applyAlignment="1">
      <alignment vertical="center"/>
    </xf>
    <xf numFmtId="49" fontId="24" fillId="0" borderId="10" xfId="244" applyNumberFormat="1" applyFont="1" applyBorder="1" applyAlignment="1">
      <alignment vertical="center"/>
    </xf>
    <xf numFmtId="0" fontId="33" fillId="19" borderId="10" xfId="0" applyFont="1" applyFill="1" applyBorder="1" applyAlignment="1">
      <alignment vertical="center"/>
    </xf>
    <xf numFmtId="0" fontId="24" fillId="0" borderId="16" xfId="0" applyNumberFormat="1" applyFont="1" applyBorder="1" applyAlignment="1">
      <alignment vertical="center" wrapText="1"/>
    </xf>
    <xf numFmtId="0" fontId="24" fillId="0" borderId="18" xfId="0" applyNumberFormat="1" applyFont="1" applyBorder="1" applyAlignment="1">
      <alignment vertical="center" wrapText="1"/>
    </xf>
    <xf numFmtId="0" fontId="24" fillId="0" borderId="10" xfId="244" applyNumberFormat="1" applyFont="1" applyBorder="1" applyAlignment="1">
      <alignment vertical="center"/>
    </xf>
    <xf numFmtId="0" fontId="33" fillId="4" borderId="16" xfId="0" applyFont="1" applyFill="1" applyBorder="1" applyAlignment="1">
      <alignment vertical="center" wrapText="1"/>
    </xf>
    <xf numFmtId="0" fontId="24" fillId="0" borderId="20" xfId="0" applyFont="1" applyBorder="1" applyAlignment="1">
      <alignment vertical="center" wrapText="1"/>
    </xf>
    <xf numFmtId="49" fontId="24" fillId="0" borderId="21" xfId="0" applyNumberFormat="1" applyFont="1" applyBorder="1" applyAlignment="1">
      <alignment vertical="center" wrapText="1"/>
    </xf>
    <xf numFmtId="49" fontId="24" fillId="0" borderId="22" xfId="0" applyNumberFormat="1" applyFont="1" applyBorder="1" applyAlignment="1">
      <alignment vertical="center" wrapText="1"/>
    </xf>
    <xf numFmtId="0" fontId="24" fillId="0" borderId="17" xfId="244" applyFont="1" applyBorder="1" applyAlignment="1">
      <alignment vertical="center"/>
    </xf>
    <xf numFmtId="49" fontId="24" fillId="0" borderId="17" xfId="244" applyNumberFormat="1" applyFont="1" applyBorder="1" applyAlignment="1">
      <alignment vertical="center"/>
    </xf>
    <xf numFmtId="49" fontId="24" fillId="0" borderId="18" xfId="244" applyNumberFormat="1" applyFont="1" applyBorder="1" applyAlignment="1">
      <alignment vertical="center"/>
    </xf>
    <xf numFmtId="0" fontId="24" fillId="0" borderId="18" xfId="244" applyNumberFormat="1" applyFont="1" applyBorder="1" applyAlignment="1">
      <alignment vertical="center"/>
    </xf>
    <xf numFmtId="0" fontId="0" fillId="20" borderId="1" xfId="0" applyFill="1" applyBorder="1"/>
    <xf numFmtId="14" fontId="34" fillId="0" borderId="0" xfId="67" applyNumberFormat="1" applyAlignment="1">
      <alignment horizontal="left"/>
    </xf>
    <xf numFmtId="0" fontId="34" fillId="0" borderId="0" xfId="67" applyAlignment="1">
      <alignment horizontal="left"/>
    </xf>
    <xf numFmtId="1" fontId="34" fillId="0" borderId="0" xfId="67" applyNumberFormat="1" applyAlignment="1">
      <alignment horizontal="right"/>
    </xf>
    <xf numFmtId="0" fontId="34" fillId="0" borderId="0" xfId="67"/>
    <xf numFmtId="178" fontId="34" fillId="0" borderId="0" xfId="67" applyNumberFormat="1" applyAlignment="1">
      <alignment horizontal="right"/>
    </xf>
    <xf numFmtId="0" fontId="0" fillId="20" borderId="2" xfId="0" applyFill="1" applyBorder="1"/>
    <xf numFmtId="0" fontId="6" fillId="0" borderId="0" xfId="258" applyFont="1" applyAlignment="1"/>
    <xf numFmtId="0" fontId="3" fillId="0" borderId="0" xfId="258" applyAlignment="1"/>
    <xf numFmtId="0" fontId="35" fillId="3" borderId="1" xfId="260" applyFont="1" applyFill="1" applyBorder="1" applyAlignment="1">
      <alignment horizontal="center" vertical="center"/>
    </xf>
    <xf numFmtId="0" fontId="35" fillId="3" borderId="1" xfId="260" applyFont="1" applyFill="1" applyBorder="1" applyAlignment="1">
      <alignment horizontal="left" vertical="center"/>
    </xf>
    <xf numFmtId="0" fontId="35" fillId="3" borderId="1" xfId="260" applyFont="1" applyFill="1" applyBorder="1" applyAlignment="1">
      <alignment horizontal="center" vertical="center" wrapText="1"/>
    </xf>
    <xf numFmtId="0" fontId="34" fillId="3" borderId="1" xfId="260" applyFont="1" applyFill="1" applyBorder="1" applyAlignment="1">
      <alignment horizontal="center" vertical="center"/>
    </xf>
    <xf numFmtId="0" fontId="34" fillId="3" borderId="1" xfId="260" applyFont="1" applyFill="1" applyBorder="1" applyAlignment="1">
      <alignment horizontal="left" vertical="center"/>
    </xf>
    <xf numFmtId="0" fontId="36" fillId="3" borderId="1" xfId="260" applyFont="1" applyFill="1" applyBorder="1" applyAlignment="1">
      <alignment horizontal="center" vertical="center"/>
    </xf>
    <xf numFmtId="0" fontId="36" fillId="3" borderId="1" xfId="260" applyFont="1" applyFill="1" applyBorder="1" applyAlignment="1">
      <alignment horizontal="left" vertical="center"/>
    </xf>
    <xf numFmtId="0" fontId="36" fillId="4" borderId="1" xfId="260" applyFont="1" applyFill="1" applyBorder="1" applyAlignment="1">
      <alignment horizontal="center" vertical="center"/>
    </xf>
    <xf numFmtId="0" fontId="36" fillId="11" borderId="1" xfId="260" applyFont="1" applyFill="1" applyBorder="1" applyAlignment="1">
      <alignment horizontal="center" vertical="center"/>
    </xf>
    <xf numFmtId="0" fontId="35" fillId="3" borderId="0" xfId="260" applyFont="1" applyFill="1" applyBorder="1" applyAlignment="1">
      <alignment horizontal="center" vertical="center"/>
    </xf>
    <xf numFmtId="179" fontId="37" fillId="0" borderId="1" xfId="0" applyNumberFormat="1" applyFont="1" applyBorder="1" applyAlignment="1">
      <alignment horizontal="center" vertical="center"/>
    </xf>
    <xf numFmtId="0" fontId="34" fillId="3" borderId="0" xfId="260" applyFont="1" applyFill="1" applyBorder="1" applyAlignment="1">
      <alignment horizontal="center" vertical="center"/>
    </xf>
    <xf numFmtId="0" fontId="0" fillId="0" borderId="0" xfId="258" applyFont="1" applyAlignment="1"/>
    <xf numFmtId="179" fontId="38" fillId="0" borderId="1" xfId="0" applyNumberFormat="1" applyFont="1" applyBorder="1" applyAlignment="1">
      <alignment horizontal="center" vertical="center"/>
    </xf>
    <xf numFmtId="0" fontId="36" fillId="3" borderId="0" xfId="260" applyFont="1" applyFill="1" applyBorder="1" applyAlignment="1">
      <alignment horizontal="center" vertical="center"/>
    </xf>
    <xf numFmtId="179" fontId="39" fillId="0" borderId="1" xfId="0" applyNumberFormat="1" applyFont="1" applyBorder="1" applyAlignment="1">
      <alignment horizontal="center" vertical="center"/>
    </xf>
    <xf numFmtId="0" fontId="24" fillId="0" borderId="10" xfId="0" applyFont="1" applyBorder="1" applyAlignment="1">
      <alignment vertical="center" wrapText="1"/>
    </xf>
    <xf numFmtId="0" fontId="0" fillId="4" borderId="1" xfId="0" applyFill="1" applyBorder="1" applyAlignment="1">
      <alignment horizontal="center"/>
    </xf>
    <xf numFmtId="49" fontId="24" fillId="0" borderId="23" xfId="0" applyNumberFormat="1" applyFont="1" applyBorder="1" applyAlignment="1">
      <alignment vertical="center" wrapText="1"/>
    </xf>
    <xf numFmtId="49" fontId="24" fillId="0" borderId="16" xfId="0" applyNumberFormat="1" applyFont="1" applyBorder="1" applyAlignment="1">
      <alignment vertical="center" wrapText="1"/>
    </xf>
    <xf numFmtId="0" fontId="0" fillId="4" borderId="0" xfId="0" applyFill="1" applyAlignment="1">
      <alignment vertical="center"/>
    </xf>
    <xf numFmtId="179" fontId="38" fillId="4" borderId="1" xfId="0" applyNumberFormat="1" applyFont="1" applyFill="1" applyBorder="1" applyAlignment="1">
      <alignment horizontal="center" vertical="center"/>
    </xf>
    <xf numFmtId="0" fontId="0" fillId="0" borderId="0" xfId="0" quotePrefix="1"/>
  </cellXfs>
  <cellStyles count="325">
    <cellStyle name="_x000d__x000a_JournalTemplate=C:\COMFO\CTALK\JOURSTD.TPL_x000d__x000a_LbStateAddress=3 3 0 251 1 89 2 311_x000d__x000a_LbStateJou" xfId="40"/>
    <cellStyle name="_x000d__x000a_JournalTemplate=C:\COMFO\CTALK\JOURSTD.TPL_x000d__x000a_LbStateAddress=3 3 0 251 1 89 2 311_x000d__x000a_LbStateJou 2" xfId="41"/>
    <cellStyle name="20% - Accent1 2" xfId="29"/>
    <cellStyle name="20% - Accent1 2 2" xfId="42"/>
    <cellStyle name="20% - Accent1 3" xfId="26"/>
    <cellStyle name="20% - Accent1 3 2" xfId="43"/>
    <cellStyle name="20% - Accent2 2" xfId="22"/>
    <cellStyle name="20% - Accent2 2 2" xfId="6"/>
    <cellStyle name="20% - Accent2 3" xfId="44"/>
    <cellStyle name="20% - Accent2 3 2" xfId="18"/>
    <cellStyle name="20% - Accent3 2" xfId="25"/>
    <cellStyle name="20% - Accent3 2 2" xfId="37"/>
    <cellStyle name="20% - Accent3 3" xfId="47"/>
    <cellStyle name="20% - Accent3 3 2" xfId="33"/>
    <cellStyle name="20% - Accent4 2" xfId="49"/>
    <cellStyle name="20% - Accent4 2 2" xfId="50"/>
    <cellStyle name="20% - Accent4 3" xfId="53"/>
    <cellStyle name="20% - Accent4 3 2" xfId="14"/>
    <cellStyle name="20% - Accent5 2" xfId="55"/>
    <cellStyle name="20% - Accent5 2 2" xfId="57"/>
    <cellStyle name="20% - Accent5 3" xfId="60"/>
    <cellStyle name="20% - Accent5 3 2" xfId="62"/>
    <cellStyle name="20% - Accent6 2" xfId="63"/>
    <cellStyle name="20% - Accent6 2 2" xfId="64"/>
    <cellStyle name="20% - Accent6 3" xfId="66"/>
    <cellStyle name="20% - Accent6 3 2" xfId="71"/>
    <cellStyle name="20% - 强调文字颜色 1 2" xfId="72"/>
    <cellStyle name="20% - 强调文字颜色 1 2 2" xfId="74"/>
    <cellStyle name="20% - 强调文字颜色 2 2" xfId="76"/>
    <cellStyle name="20% - 强调文字颜色 2 2 2" xfId="77"/>
    <cellStyle name="20% - 强调文字颜色 3 2" xfId="78"/>
    <cellStyle name="20% - 强调文字颜色 3 2 2" xfId="80"/>
    <cellStyle name="20% - 强调文字颜色 4 2" xfId="82"/>
    <cellStyle name="20% - 强调文字颜色 4 2 2" xfId="83"/>
    <cellStyle name="20% - 强调文字颜色 5 2" xfId="85"/>
    <cellStyle name="20% - 强调文字颜色 5 2 2" xfId="87"/>
    <cellStyle name="20% - 强调文字颜色 6 2" xfId="88"/>
    <cellStyle name="20% - 强调文字颜色 6 2 2" xfId="89"/>
    <cellStyle name="40% - Accent1 2" xfId="90"/>
    <cellStyle name="40% - Accent1 2 2" xfId="91"/>
    <cellStyle name="40% - Accent1 3" xfId="92"/>
    <cellStyle name="40% - Accent1 3 2" xfId="93"/>
    <cellStyle name="40% - Accent2 2" xfId="94"/>
    <cellStyle name="40% - Accent2 2 2" xfId="95"/>
    <cellStyle name="40% - Accent2 3" xfId="96"/>
    <cellStyle name="40% - Accent2 3 2" xfId="38"/>
    <cellStyle name="40% - Accent3 2" xfId="97"/>
    <cellStyle name="40% - Accent3 2 2" xfId="98"/>
    <cellStyle name="40% - Accent3 3" xfId="100"/>
    <cellStyle name="40% - Accent3 3 2" xfId="101"/>
    <cellStyle name="40% - Accent4 2" xfId="102"/>
    <cellStyle name="40% - Accent4 2 2" xfId="103"/>
    <cellStyle name="40% - Accent4 3" xfId="105"/>
    <cellStyle name="40% - Accent4 3 2" xfId="107"/>
    <cellStyle name="40% - Accent5 2" xfId="109"/>
    <cellStyle name="40% - Accent5 2 2" xfId="110"/>
    <cellStyle name="40% - Accent5 3" xfId="111"/>
    <cellStyle name="40% - Accent5 3 2" xfId="113"/>
    <cellStyle name="40% - Accent6 2" xfId="114"/>
    <cellStyle name="40% - Accent6 2 2" xfId="27"/>
    <cellStyle name="40% - Accent6 3" xfId="115"/>
    <cellStyle name="40% - Accent6 3 2" xfId="116"/>
    <cellStyle name="40% - 强调文字颜色 1 2" xfId="117"/>
    <cellStyle name="40% - 强调文字颜色 1 2 2" xfId="118"/>
    <cellStyle name="40% - 强调文字颜色 2 2" xfId="119"/>
    <cellStyle name="40% - 强调文字颜色 2 2 2" xfId="120"/>
    <cellStyle name="40% - 强调文字颜色 3 2" xfId="123"/>
    <cellStyle name="40% - 强调文字颜色 3 2 2" xfId="124"/>
    <cellStyle name="40% - 强调文字颜色 4 2" xfId="21"/>
    <cellStyle name="40% - 强调文字颜色 4 2 2" xfId="126"/>
    <cellStyle name="40% - 强调文字颜色 5 2" xfId="127"/>
    <cellStyle name="40% - 强调文字颜色 5 2 2" xfId="128"/>
    <cellStyle name="40% - 强调文字颜色 6 2" xfId="133"/>
    <cellStyle name="40% - 强调文字颜色 6 2 2" xfId="136"/>
    <cellStyle name="60% - Accent1 2" xfId="137"/>
    <cellStyle name="60% - Accent1 2 2" xfId="138"/>
    <cellStyle name="60% - Accent1 3" xfId="139"/>
    <cellStyle name="60% - Accent1 3 2" xfId="140"/>
    <cellStyle name="60% - Accent2 2" xfId="143"/>
    <cellStyle name="60% - Accent2 2 2" xfId="145"/>
    <cellStyle name="60% - Accent2 3" xfId="146"/>
    <cellStyle name="60% - Accent2 3 2" xfId="148"/>
    <cellStyle name="60% - Accent3 2" xfId="150"/>
    <cellStyle name="60% - Accent3 2 2" xfId="152"/>
    <cellStyle name="60% - Accent3 3" xfId="153"/>
    <cellStyle name="60% - Accent3 3 2" xfId="154"/>
    <cellStyle name="60% - Accent4 2" xfId="155"/>
    <cellStyle name="60% - Accent4 2 2" xfId="156"/>
    <cellStyle name="60% - Accent4 3" xfId="157"/>
    <cellStyle name="60% - Accent4 3 2" xfId="158"/>
    <cellStyle name="60% - Accent5 2" xfId="160"/>
    <cellStyle name="60% - Accent5 2 2" xfId="161"/>
    <cellStyle name="60% - Accent5 3" xfId="163"/>
    <cellStyle name="60% - Accent5 3 2" xfId="34"/>
    <cellStyle name="60% - Accent6 2" xfId="164"/>
    <cellStyle name="60% - Accent6 2 2" xfId="165"/>
    <cellStyle name="60% - Accent6 3" xfId="166"/>
    <cellStyle name="60% - Accent6 3 2" xfId="167"/>
    <cellStyle name="60% - 强调文字颜色 1 2" xfId="46"/>
    <cellStyle name="60% - 强调文字颜色 1 2 2" xfId="32"/>
    <cellStyle name="60% - 强调文字颜色 2 2" xfId="52"/>
    <cellStyle name="60% - 强调文字颜色 2 2 2" xfId="13"/>
    <cellStyle name="60% - 强调文字颜色 3 2" xfId="59"/>
    <cellStyle name="60% - 强调文字颜色 3 2 2" xfId="61"/>
    <cellStyle name="60% - 强调文字颜色 4 2" xfId="65"/>
    <cellStyle name="60% - 强调文字颜色 4 2 2" xfId="70"/>
    <cellStyle name="60% - 强调文字颜色 5 2" xfId="168"/>
    <cellStyle name="60% - 强调文字颜色 5 2 2" xfId="162"/>
    <cellStyle name="60% - 强调文字颜色 6 2" xfId="170"/>
    <cellStyle name="60% - 强调文字颜色 6 2 2" xfId="172"/>
    <cellStyle name="Accent1 2" xfId="173"/>
    <cellStyle name="Accent1 2 2" xfId="174"/>
    <cellStyle name="Accent1 3" xfId="175"/>
    <cellStyle name="Accent1 3 2" xfId="176"/>
    <cellStyle name="Accent2 2" xfId="177"/>
    <cellStyle name="Accent2 2 2" xfId="178"/>
    <cellStyle name="Accent2 3" xfId="179"/>
    <cellStyle name="Accent2 3 2" xfId="180"/>
    <cellStyle name="Accent3 2" xfId="181"/>
    <cellStyle name="Accent3 2 2" xfId="182"/>
    <cellStyle name="Accent3 3" xfId="183"/>
    <cellStyle name="Accent3 3 2" xfId="185"/>
    <cellStyle name="Accent4 2" xfId="186"/>
    <cellStyle name="Accent4 2 2" xfId="17"/>
    <cellStyle name="Accent4 3" xfId="187"/>
    <cellStyle name="Accent4 3 2" xfId="188"/>
    <cellStyle name="Accent5 2" xfId="189"/>
    <cellStyle name="Accent5 2 2" xfId="190"/>
    <cellStyle name="Accent5 3" xfId="191"/>
    <cellStyle name="Accent5 3 2" xfId="192"/>
    <cellStyle name="Accent6 2" xfId="16"/>
    <cellStyle name="Accent6 2 2" xfId="45"/>
    <cellStyle name="Accent6 3" xfId="10"/>
    <cellStyle name="Accent6 3 2" xfId="51"/>
    <cellStyle name="Bad 2" xfId="151"/>
    <cellStyle name="Bad 2 2" xfId="194"/>
    <cellStyle name="Bad 3" xfId="73"/>
    <cellStyle name="Bad 3 2" xfId="197"/>
    <cellStyle name="Calculation 2" xfId="198"/>
    <cellStyle name="Calculation 2 2" xfId="199"/>
    <cellStyle name="Calculation 3" xfId="201"/>
    <cellStyle name="Calculation 3 2" xfId="202"/>
    <cellStyle name="Check Cell 2" xfId="204"/>
    <cellStyle name="Check Cell 2 2" xfId="206"/>
    <cellStyle name="Check Cell 3" xfId="209"/>
    <cellStyle name="Check Cell 3 2" xfId="211"/>
    <cellStyle name="Explanatory Text 2" xfId="213"/>
    <cellStyle name="Explanatory Text 2 2" xfId="214"/>
    <cellStyle name="Explanatory Text 3" xfId="12"/>
    <cellStyle name="Explanatory Text 3 2" xfId="15"/>
    <cellStyle name="Good 2" xfId="215"/>
    <cellStyle name="Good 2 2" xfId="216"/>
    <cellStyle name="Good 3" xfId="217"/>
    <cellStyle name="Good 3 2" xfId="218"/>
    <cellStyle name="Heading 1 2" xfId="219"/>
    <cellStyle name="Heading 1 2 2" xfId="220"/>
    <cellStyle name="Heading 1 3" xfId="221"/>
    <cellStyle name="Heading 1 3 2" xfId="222"/>
    <cellStyle name="Heading 2 2" xfId="79"/>
    <cellStyle name="Heading 2 2 2" xfId="223"/>
    <cellStyle name="Heading 2 3" xfId="224"/>
    <cellStyle name="Heading 2 3 2" xfId="225"/>
    <cellStyle name="Heading 3 2" xfId="36"/>
    <cellStyle name="Heading 3 2 2" xfId="132"/>
    <cellStyle name="Heading 3 3" xfId="226"/>
    <cellStyle name="Heading 3 3 2" xfId="227"/>
    <cellStyle name="Heading 4 2" xfId="31"/>
    <cellStyle name="Heading 4 2 2" xfId="228"/>
    <cellStyle name="Heading 4 3" xfId="229"/>
    <cellStyle name="Heading 4 3 2" xfId="230"/>
    <cellStyle name="Input 2" xfId="4"/>
    <cellStyle name="Input 2 2" xfId="122"/>
    <cellStyle name="Input 3" xfId="30"/>
    <cellStyle name="Input 3 2" xfId="20"/>
    <cellStyle name="Linked Cell 2" xfId="232"/>
    <cellStyle name="Linked Cell 2 2" xfId="233"/>
    <cellStyle name="Linked Cell 3" xfId="112"/>
    <cellStyle name="Linked Cell 3 2" xfId="234"/>
    <cellStyle name="Neutral 2" xfId="69"/>
    <cellStyle name="Neutral 2 2" xfId="9"/>
    <cellStyle name="Neutral 3" xfId="24"/>
    <cellStyle name="Neutral 3 2" xfId="237"/>
    <cellStyle name="Normal 10" xfId="238"/>
    <cellStyle name="Normal 10 2" xfId="239"/>
    <cellStyle name="Normal 11" xfId="240"/>
    <cellStyle name="Normal 11 2" xfId="241"/>
    <cellStyle name="Normal 12" xfId="203"/>
    <cellStyle name="Normal 12 2" xfId="205"/>
    <cellStyle name="Normal 13" xfId="208"/>
    <cellStyle name="Normal 13 2" xfId="210"/>
    <cellStyle name="Normal 14" xfId="242"/>
    <cellStyle name="Normal 14 2" xfId="1"/>
    <cellStyle name="Normal 15" xfId="131"/>
    <cellStyle name="Normal 15 2" xfId="135"/>
    <cellStyle name="Normal 16" xfId="245"/>
    <cellStyle name="Normal 16 2" xfId="247"/>
    <cellStyle name="Normal 16 2 2" xfId="248"/>
    <cellStyle name="Normal 16 3" xfId="249"/>
    <cellStyle name="Normal 17" xfId="68"/>
    <cellStyle name="Normal 17 2" xfId="8"/>
    <cellStyle name="Normal 17 2 2" xfId="250"/>
    <cellStyle name="Normal 17 3" xfId="253"/>
    <cellStyle name="Normal 18" xfId="23"/>
    <cellStyle name="Normal 18 2" xfId="236"/>
    <cellStyle name="Normal 18 2 2" xfId="255"/>
    <cellStyle name="Normal 18 3" xfId="256"/>
    <cellStyle name="Normal 19" xfId="257"/>
    <cellStyle name="Normal 19 2" xfId="19"/>
    <cellStyle name="Normal 2" xfId="258"/>
    <cellStyle name="Normal 2 2" xfId="259"/>
    <cellStyle name="Normal 2 2 2" xfId="260"/>
    <cellStyle name="Normal 2 2 2 2" xfId="261"/>
    <cellStyle name="Normal 2 2 3" xfId="262"/>
    <cellStyle name="Normal 2 3" xfId="263"/>
    <cellStyle name="Normal 2 3 2" xfId="264"/>
    <cellStyle name="Normal 2 4" xfId="266"/>
    <cellStyle name="Normal 20" xfId="130"/>
    <cellStyle name="Normal 20 2" xfId="134"/>
    <cellStyle name="Normal 21" xfId="244"/>
    <cellStyle name="Normal 21 2" xfId="246"/>
    <cellStyle name="Normal 22" xfId="67"/>
    <cellStyle name="Normal 22 2" xfId="7"/>
    <cellStyle name="Normal 22 3" xfId="252"/>
    <cellStyle name="Normal 236" xfId="267"/>
    <cellStyle name="Normal 236 2" xfId="268"/>
    <cellStyle name="Normal 3" xfId="269"/>
    <cellStyle name="Normal 3 2" xfId="270"/>
    <cellStyle name="Normal 4" xfId="271"/>
    <cellStyle name="Normal 4 2" xfId="272"/>
    <cellStyle name="Normal 5" xfId="273"/>
    <cellStyle name="Normal 5 2" xfId="274"/>
    <cellStyle name="Normal 6" xfId="276"/>
    <cellStyle name="Normal 6 2" xfId="277"/>
    <cellStyle name="Normal 7" xfId="278"/>
    <cellStyle name="Normal 7 2" xfId="2"/>
    <cellStyle name="Normal 776" xfId="147"/>
    <cellStyle name="Normal 776 2" xfId="279"/>
    <cellStyle name="Normal 776 2 2" xfId="280"/>
    <cellStyle name="Normal 776 3" xfId="84"/>
    <cellStyle name="Normal 776 3 2" xfId="86"/>
    <cellStyle name="Normal 776 4" xfId="54"/>
    <cellStyle name="Normal 776 4 2" xfId="56"/>
    <cellStyle name="Normal 776 5" xfId="58"/>
    <cellStyle name="Normal 8" xfId="169"/>
    <cellStyle name="Normal 8 2" xfId="171"/>
    <cellStyle name="Normal 9" xfId="281"/>
    <cellStyle name="Normal 9 2" xfId="5"/>
    <cellStyle name="Normal 94" xfId="142"/>
    <cellStyle name="Normal 94 2" xfId="144"/>
    <cellStyle name="Note 2" xfId="196"/>
    <cellStyle name="Note 2 2" xfId="283"/>
    <cellStyle name="Note 3" xfId="284"/>
    <cellStyle name="Note 3 2" xfId="285"/>
    <cellStyle name="Output 2" xfId="286"/>
    <cellStyle name="Output 2 2" xfId="287"/>
    <cellStyle name="Output 3" xfId="288"/>
    <cellStyle name="Output 3 2" xfId="289"/>
    <cellStyle name="Style 1" xfId="290"/>
    <cellStyle name="Style 1 2" xfId="291"/>
    <cellStyle name="Title 2" xfId="293"/>
    <cellStyle name="Title 2 2" xfId="141"/>
    <cellStyle name="Title 3" xfId="294"/>
    <cellStyle name="Title 3 2" xfId="149"/>
    <cellStyle name="Total 2" xfId="184"/>
    <cellStyle name="Total 2 2" xfId="295"/>
    <cellStyle name="Total 3" xfId="193"/>
    <cellStyle name="Total 3 2" xfId="296"/>
    <cellStyle name="Warning Text 2" xfId="297"/>
    <cellStyle name="Warning Text 2 2" xfId="275"/>
    <cellStyle name="Warning Text 3" xfId="298"/>
    <cellStyle name="Warning Text 3 2" xfId="299"/>
    <cellStyle name="标题 1 2" xfId="300"/>
    <cellStyle name="标题 1 2 2" xfId="251"/>
    <cellStyle name="标题 2 2" xfId="301"/>
    <cellStyle name="标题 2 2 2" xfId="207"/>
    <cellStyle name="标题 3 2" xfId="302"/>
    <cellStyle name="标题 3 2 2" xfId="99"/>
    <cellStyle name="标题 4 2" xfId="303"/>
    <cellStyle name="标题 4 2 2" xfId="304"/>
    <cellStyle name="标题 5" xfId="195"/>
    <cellStyle name="标题 5 2" xfId="282"/>
    <cellStyle name="差 2" xfId="305"/>
    <cellStyle name="差 2 2" xfId="306"/>
    <cellStyle name="常规" xfId="0" builtinId="0"/>
    <cellStyle name="常规 2" xfId="307"/>
    <cellStyle name="常规 2 2" xfId="292"/>
    <cellStyle name="常规 3" xfId="81"/>
    <cellStyle name="常规 4" xfId="48"/>
    <cellStyle name="好 2" xfId="308"/>
    <cellStyle name="好 2 2" xfId="309"/>
    <cellStyle name="汇总 2" xfId="235"/>
    <cellStyle name="汇总 2 2" xfId="254"/>
    <cellStyle name="计算 2" xfId="3"/>
    <cellStyle name="计算 2 2" xfId="121"/>
    <cellStyle name="检查单元格 2" xfId="125"/>
    <cellStyle name="检查单元格 2 2" xfId="231"/>
    <cellStyle name="解释性文本 2" xfId="310"/>
    <cellStyle name="解释性文本 2 2" xfId="11"/>
    <cellStyle name="警告文本 2" xfId="311"/>
    <cellStyle name="警告文本 2 2" xfId="108"/>
    <cellStyle name="链接单元格 2" xfId="312"/>
    <cellStyle name="链接单元格 2 2" xfId="265"/>
    <cellStyle name="强调文字颜色 1 2" xfId="313"/>
    <cellStyle name="强调文字颜色 1 2 2" xfId="212"/>
    <cellStyle name="强调文字颜色 2 2" xfId="314"/>
    <cellStyle name="强调文字颜色 2 2 2" xfId="315"/>
    <cellStyle name="强调文字颜色 3 2" xfId="316"/>
    <cellStyle name="强调文字颜色 3 2 2" xfId="243"/>
    <cellStyle name="强调文字颜色 4 2" xfId="317"/>
    <cellStyle name="强调文字颜色 4 2 2" xfId="159"/>
    <cellStyle name="强调文字颜色 5 2" xfId="318"/>
    <cellStyle name="强调文字颜色 5 2 2" xfId="39"/>
    <cellStyle name="强调文字颜色 6 2" xfId="319"/>
    <cellStyle name="强调文字颜色 6 2 2" xfId="320"/>
    <cellStyle name="适中 2" xfId="35"/>
    <cellStyle name="适中 2 2" xfId="129"/>
    <cellStyle name="输出 2" xfId="28"/>
    <cellStyle name="输出 2 2" xfId="75"/>
    <cellStyle name="输入 2" xfId="321"/>
    <cellStyle name="输入 2 2" xfId="322"/>
    <cellStyle name="样式 1" xfId="104"/>
    <cellStyle name="样式 1 2" xfId="106"/>
    <cellStyle name="一般_Sheet1" xfId="323"/>
    <cellStyle name="注释 2" xfId="324"/>
    <cellStyle name="注释 2 2" xfId="200"/>
  </cellStyles>
  <dxfs count="213">
    <dxf>
      <font>
        <b val="0"/>
        <i val="0"/>
        <strike val="0"/>
        <u val="none"/>
        <sz val="12"/>
        <color auto="1"/>
        <name val="宋体"/>
        <scheme val="none"/>
      </font>
      <border>
        <left style="thin">
          <color auto="1"/>
        </left>
        <right/>
        <top style="thin">
          <color auto="1"/>
        </top>
        <bottom/>
      </border>
    </dxf>
    <dxf>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rgb="FFFF0000"/>
        <name val="宋体"/>
        <scheme val="none"/>
      </font>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rgb="FFFF0000"/>
        <name val="宋体"/>
        <scheme val="none"/>
      </font>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rgb="FFFF0000"/>
        <name val="宋体"/>
        <scheme val="none"/>
      </font>
      <fill>
        <patternFill patternType="solid">
          <bgColor theme="6" tint="0.7993408001953185"/>
        </patternFill>
      </fill>
      <border>
        <left style="thin">
          <color auto="1"/>
        </left>
        <right style="thin">
          <color auto="1"/>
        </right>
        <top style="thin">
          <color auto="1"/>
        </top>
        <bottom/>
      </border>
    </dxf>
    <dxf>
      <alignment vertical="center" wrapText="1"/>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auto="1"/>
        <name val="Times New Roman"/>
        <scheme val="none"/>
      </font>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ill>
        <patternFill patternType="solid">
          <bgColor theme="0"/>
        </patternFill>
      </fill>
      <border>
        <left style="thin">
          <color auto="1"/>
        </left>
        <right style="thin">
          <color auto="1"/>
        </right>
        <top style="thin">
          <color auto="1"/>
        </top>
        <bottom/>
      </border>
    </dxf>
    <dxf>
      <font>
        <b val="0"/>
        <i val="0"/>
        <strike val="0"/>
        <u val="none"/>
        <sz val="12"/>
        <color auto="1"/>
        <name val="Times New Roman"/>
        <scheme val="none"/>
      </font>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rgb="FFFF0000"/>
        <name val="宋体"/>
        <scheme val="none"/>
      </font>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alignment horizontal="left"/>
    </dxf>
    <dxf>
      <font>
        <color rgb="FF9C0006"/>
      </font>
      <fill>
        <patternFill patternType="solid">
          <bgColor rgb="FFFFC7CE"/>
        </patternFill>
      </fill>
    </dxf>
    <dxf>
      <font>
        <b val="0"/>
        <i val="0"/>
        <strike val="0"/>
        <u val="none"/>
        <sz val="12"/>
        <color auto="1"/>
        <name val="宋体"/>
        <scheme val="none"/>
      </font>
      <border>
        <left style="thin">
          <color auto="1"/>
        </left>
        <right/>
        <top style="thin">
          <color auto="1"/>
        </top>
        <bottom/>
      </border>
    </dxf>
    <dxf>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rgb="FFFF0000"/>
        <name val="宋体"/>
        <scheme val="none"/>
      </font>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rgb="FFFF0000"/>
        <name val="宋体"/>
        <scheme val="none"/>
      </font>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rgb="FFFF0000"/>
        <name val="宋体"/>
        <scheme val="none"/>
      </font>
      <fill>
        <patternFill patternType="solid">
          <bgColor theme="6" tint="0.7993408001953185"/>
        </patternFill>
      </fill>
      <border>
        <left style="thin">
          <color auto="1"/>
        </left>
        <right style="thin">
          <color auto="1"/>
        </right>
        <top style="thin">
          <color auto="1"/>
        </top>
        <bottom/>
      </border>
    </dxf>
    <dxf>
      <alignment vertical="center" wrapText="1"/>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border>
        <left style="thin">
          <color auto="1"/>
        </left>
        <right style="thin">
          <color auto="1"/>
        </right>
        <top style="thin">
          <color auto="1"/>
        </top>
        <bottom/>
      </border>
    </dxf>
    <dxf>
      <font>
        <b val="0"/>
        <i val="0"/>
        <strike val="0"/>
        <u val="none"/>
        <sz val="12"/>
        <color auto="1"/>
        <name val="宋体"/>
        <scheme val="none"/>
      </font>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auto="1"/>
        <name val="Times New Roman"/>
        <scheme val="none"/>
      </font>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ill>
        <patternFill patternType="solid">
          <bgColor theme="0"/>
        </patternFill>
      </fill>
      <border>
        <left style="thin">
          <color auto="1"/>
        </left>
        <right style="thin">
          <color auto="1"/>
        </right>
        <top style="thin">
          <color auto="1"/>
        </top>
        <bottom/>
      </border>
    </dxf>
    <dxf>
      <font>
        <b val="0"/>
        <i val="0"/>
        <strike val="0"/>
        <u val="none"/>
        <sz val="12"/>
        <color auto="1"/>
        <name val="Times New Roman"/>
        <scheme val="none"/>
      </font>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ont>
        <b val="0"/>
        <i val="0"/>
        <strike val="0"/>
        <u val="none"/>
        <sz val="12"/>
        <color rgb="FFFF0000"/>
        <name val="宋体"/>
        <scheme val="none"/>
      </font>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border>
        <left style="thin">
          <color auto="1"/>
        </left>
        <right style="thin">
          <color auto="1"/>
        </right>
        <top style="thin">
          <color auto="1"/>
        </top>
        <bottom/>
      </border>
    </dxf>
    <dxf>
      <fill>
        <patternFill patternType="solid">
          <bgColor theme="6" tint="0.7993408001953185"/>
        </patternFill>
      </fill>
      <border>
        <left style="thin">
          <color auto="1"/>
        </left>
        <right style="thin">
          <color auto="1"/>
        </right>
        <top style="thin">
          <color auto="1"/>
        </top>
        <bottom/>
      </border>
    </dxf>
    <dxf>
      <font>
        <sz val="10"/>
      </font>
      <numFmt numFmtId="30" formatCode="@"/>
      <fill>
        <patternFill patternType="solid">
          <bgColor theme="6" tint="0.7993408001953185"/>
        </patternFill>
      </fill>
      <alignment vertical="center" wrapText="1"/>
      <border>
        <left style="thin">
          <color rgb="FF000000"/>
        </left>
        <right style="thin">
          <color rgb="FF000000"/>
        </right>
        <top style="thin">
          <color rgb="FF000000"/>
        </top>
        <bottom style="thin">
          <color rgb="FF000000"/>
        </bottom>
      </border>
    </dxf>
    <dxf>
      <font>
        <color rgb="FF9C0006"/>
      </font>
      <fill>
        <patternFill patternType="solid">
          <bgColor rgb="FFFFC7CE"/>
        </patternFill>
      </fill>
    </dxf>
    <dxf>
      <font>
        <b val="0"/>
        <i val="0"/>
        <strike val="0"/>
        <u val="none"/>
        <sz val="12"/>
        <color auto="1"/>
        <name val="宋体"/>
        <scheme val="none"/>
      </font>
      <border>
        <left style="thin">
          <color auto="1"/>
        </left>
        <right/>
        <top style="thin">
          <color auto="1"/>
        </top>
        <bottom/>
      </border>
    </dxf>
    <dxf>
      <font>
        <b val="0"/>
        <i val="0"/>
        <strike val="0"/>
        <u val="none"/>
        <sz val="10"/>
        <color theme="1"/>
        <name val="Times New Roman"/>
        <scheme val="none"/>
      </font>
      <numFmt numFmtId="180" formatCode="m/d/yyyy\ h:mm"/>
      <fill>
        <patternFill patternType="solid">
          <bgColor rgb="FFFFFF99"/>
        </patternFill>
      </fill>
      <alignment horizontal="center" vertical="center"/>
      <border>
        <left/>
        <right style="medium">
          <color auto="1"/>
        </right>
        <top/>
        <bottom style="medium">
          <color auto="1"/>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2"/>
        <color auto="1"/>
        <name val="宋体"/>
        <scheme val="none"/>
      </font>
      <border>
        <left style="thin">
          <color auto="1"/>
        </left>
        <right/>
        <top style="thin">
          <color auto="1"/>
        </top>
        <bottom/>
      </border>
    </dxf>
    <dxf>
      <font>
        <b val="0"/>
        <i val="0"/>
        <strike val="0"/>
        <u val="none"/>
        <sz val="10"/>
        <color theme="1"/>
        <name val="Calibri"/>
        <scheme val="none"/>
      </font>
      <numFmt numFmtId="30" formatCode="@"/>
      <alignment vertical="center" wrapText="1"/>
      <border>
        <left style="thin">
          <color rgb="FF000000"/>
        </left>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alignment vertical="center" wrapText="1"/>
      <border>
        <left style="thin">
          <color rgb="FF000000"/>
        </left>
        <right style="thin">
          <color rgb="FF000000"/>
        </right>
        <top style="thin">
          <color rgb="FF000000"/>
        </top>
        <bottom/>
      </border>
    </dxf>
    <dxf>
      <font>
        <b val="0"/>
        <i val="0"/>
        <strike val="0"/>
        <u val="none"/>
        <sz val="10"/>
        <color theme="1"/>
        <name val="Calibri"/>
        <scheme val="none"/>
      </font>
      <alignment vertical="center" wrapText="1"/>
      <border>
        <left style="thin">
          <color rgb="FF000000"/>
        </left>
        <right style="thin">
          <color rgb="FF000000"/>
        </right>
        <top style="thin">
          <color rgb="FF000000"/>
        </top>
        <bottom/>
      </border>
    </dxf>
    <dxf>
      <font>
        <b val="0"/>
        <i val="0"/>
        <strike val="0"/>
        <u val="none"/>
        <sz val="10"/>
        <color theme="1"/>
        <name val="Calibri"/>
        <scheme val="none"/>
      </font>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numFmt numFmtId="30" formatCode="@"/>
      <alignment vertical="center" wrapText="1"/>
      <border>
        <left style="thin">
          <color rgb="FF000000"/>
        </left>
        <right style="thin">
          <color rgb="FF000000"/>
        </right>
        <top style="thin">
          <color rgb="FF000000"/>
        </top>
        <bottom/>
      </border>
    </dxf>
    <dxf>
      <font>
        <b val="0"/>
        <i val="0"/>
        <strike val="0"/>
        <u val="none"/>
        <sz val="10"/>
        <color theme="1"/>
        <name val="Calibri"/>
        <scheme val="none"/>
      </font>
      <alignment vertical="center" wrapText="1"/>
      <border>
        <left/>
        <right style="thin">
          <color rgb="FF000000"/>
        </right>
        <top style="thin">
          <color rgb="FF000000"/>
        </top>
        <bottom/>
      </border>
    </dxf>
    <dxf>
      <font>
        <b val="0"/>
        <i val="0"/>
        <strike val="0"/>
        <u val="none"/>
        <sz val="10"/>
        <color theme="1"/>
        <name val="Calibri"/>
        <scheme val="none"/>
      </font>
      <alignment vertical="center" wrapText="1"/>
      <border>
        <left/>
        <right style="thin">
          <color rgb="FF000000"/>
        </right>
        <top style="thin">
          <color rgb="FF000000"/>
        </top>
        <bottom/>
      </border>
    </dxf>
    <dxf>
      <font>
        <b val="0"/>
        <i val="0"/>
        <strike val="0"/>
        <u val="none"/>
        <sz val="10"/>
        <color theme="1"/>
        <name val="Calibri"/>
        <scheme val="none"/>
      </font>
      <alignment vertical="center" wrapText="1"/>
      <border>
        <left/>
        <right style="thin">
          <color rgb="FF000000"/>
        </right>
        <top style="thin">
          <color rgb="FF000000"/>
        </top>
        <bottom/>
      </border>
    </dxf>
    <dxf>
      <font>
        <color rgb="FF9C0006"/>
      </font>
      <fill>
        <patternFill patternType="solid">
          <bgColor rgb="FFFFC7CE"/>
        </patternFill>
      </fill>
    </dxf>
    <dxf>
      <font>
        <color rgb="FF9C0006"/>
      </font>
      <fill>
        <patternFill patternType="solid">
          <bgColor rgb="FFFFC7CE"/>
        </patternFill>
      </fill>
    </dxf>
    <dxf>
      <font>
        <b val="0"/>
        <i val="0"/>
        <strike val="0"/>
        <u val="none"/>
        <sz val="12"/>
        <color auto="1"/>
        <name val="宋体"/>
        <scheme val="none"/>
      </font>
      <border>
        <left style="thin">
          <color auto="1"/>
        </left>
        <right/>
        <top style="thin">
          <color auto="1"/>
        </top>
        <bottom/>
      </border>
    </dxf>
    <dxf>
      <alignment horizontal="left"/>
    </dxf>
    <dxf>
      <alignment horizontal="left"/>
    </dxf>
    <dxf>
      <numFmt numFmtId="178" formatCode="0.000"/>
      <alignment horizontal="right"/>
    </dxf>
    <dxf>
      <numFmt numFmtId="178" formatCode="0.000"/>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 formatCode="0"/>
      <alignment horizontal="right"/>
    </dxf>
    <dxf>
      <alignment horizontal="left"/>
    </dxf>
    <dxf>
      <alignment horizontal="left"/>
    </dxf>
    <dxf>
      <alignment horizontal="left"/>
    </dxf>
    <dxf>
      <alignment horizontal="left"/>
    </dxf>
    <dxf>
      <alignment horizontal="left"/>
    </dxf>
    <dxf>
      <numFmt numFmtId="181" formatCode="m/d/yyyy"/>
      <alignment horizontal="left"/>
    </dxf>
    <dxf>
      <numFmt numFmtId="181" formatCode="m/d/yyyy"/>
      <alignment horizontal="lef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3" name="Table3" displayName="Table3" ref="A1:Y8" totalsRowShown="0">
  <autoFilter ref="A1:Y8"/>
  <tableColumns count="25">
    <tableColumn id="1" name="Pick up date" dataDxfId="211"/>
    <tableColumn id="2" name="MSBD" dataDxfId="210"/>
    <tableColumn id="3" name="Plant" dataDxfId="209"/>
    <tableColumn id="4" name="Carrier#" dataDxfId="208"/>
    <tableColumn id="5" name="AWB#" dataDxfId="207"/>
    <tableColumn id="6" name="ASN#" dataDxfId="206"/>
    <tableColumn id="7" name="Inco term" dataDxfId="205"/>
    <tableColumn id="8" name="Quantity" dataDxfId="204"/>
    <tableColumn id="9" name="Customer P/N" dataDxfId="203"/>
    <tableColumn id="10" name="Type" dataDxfId="202"/>
    <tableColumn id="11" name="Model#" dataDxfId="201"/>
    <tableColumn id="12" name="Merge center" dataDxfId="200"/>
    <tableColumn id="13" name="Ship to Address" dataDxfId="199"/>
    <tableColumn id="14" name="Customer Name" dataDxfId="198"/>
    <tableColumn id="15" name="Customer Address" dataDxfId="197"/>
    <tableColumn id="16" name="DELL SO" dataDxfId="196"/>
    <tableColumn id="17" name="Packing" dataDxfId="195"/>
    <tableColumn id="18" name="Invoice" dataDxfId="194"/>
    <tableColumn id="19" name="Serial#" dataDxfId="193"/>
    <tableColumn id="20" name="Packages" dataDxfId="192"/>
    <tableColumn id="21" name="N/W（kg)" dataDxfId="191"/>
    <tableColumn id="22" name="G/W" dataDxfId="190"/>
    <tableColumn id="23" name="Measurements(CM)" dataDxfId="189"/>
    <tableColumn id="24" name="850 ship via" dataDxfId="188"/>
    <tableColumn id="25" name="DIM" dataDxfId="187">
      <calculatedColumnFormula>LEFT(SUBSTITUTE(SUBSTITUTE(SUBSTITUTE(W2,"/",",")&amp;",","0,","0*1,"),"*1*","*"),LEN(SUBSTITUTE(SUBSTITUTE(SUBSTITUTE(W2,"/",",")&amp;",","0,","0*1,"),"*1*","*"))-1)</calculatedColumnFormula>
    </tableColumn>
  </tableColumns>
  <tableStyleInfo showFirstColumn="0" showLastColumn="0" showRowStripes="1" showColumnStripes="0"/>
</table>
</file>

<file path=xl/tables/table2.xml><?xml version="1.0" encoding="utf-8"?>
<table xmlns="http://schemas.openxmlformats.org/spreadsheetml/2006/main" id="7" name="Table7" displayName="Table7" ref="A1:Y159" totalsRowShown="0">
  <autoFilter ref="A1:Y159">
    <filterColumn colId="10">
      <filters>
        <filter val="EMEA"/>
      </filters>
    </filterColumn>
  </autoFilter>
  <tableColumns count="25">
    <tableColumn id="1" name="#" dataDxfId="184"/>
    <tableColumn id="24" name="删除" dataDxfId="183"/>
    <tableColumn id="23" name="出厂时间" dataDxfId="182"/>
    <tableColumn id="2" name="包装号" dataDxfId="181"/>
    <tableColumn id="3" name="出口??" dataDxfId="180"/>
    <tableColumn id="4" name="MSBD" dataDxfId="179"/>
    <tableColumn id="22" name="贸易条款" dataDxfId="178"/>
    <tableColumn id="5" name="提单号" dataDxfId="177"/>
    <tableColumn id="6" name="航空???" dataDxfId="176">
      <calculatedColumnFormula>'Wistron Data'!$D2</calculatedColumnFormula>
    </tableColumn>
    <tableColumn id="7" name="FLIGHT" dataDxfId="175">
      <calculatedColumnFormula>[贸易条款]</calculatedColumnFormula>
    </tableColumn>
    <tableColumn id="8" name="DEST" dataDxfId="174">
      <calculatedColumnFormula>VLOOKUP(L2,MCID!N:O,2,0)</calculatedColumnFormula>
    </tableColumn>
    <tableColumn id="9" name="目标客户" dataDxfId="173"/>
    <tableColumn id="10" name="材积" dataDxfId="172"/>
    <tableColumn id="11" name="毛重" dataDxfId="171"/>
    <tableColumn id="12" name="数量" dataDxfId="170"/>
    <tableColumn id="13" name="CNEEACCOUNT" dataDxfId="169"/>
    <tableColumn id="14" name="纬创平台" dataDxfId="168"/>
    <tableColumn id="15" name="戴尔平台" dataDxfId="167"/>
    <tableColumn id="16" name="订单类型" dataDxfId="166"/>
    <tableColumn id="17" name="SVCLEVEL" dataDxfId="165"/>
    <tableColumn id="18" name="订单" dataDxfId="164"/>
    <tableColumn id="25" name="zh-CN, PP, SHIP TO CUSTOMER NAME" dataDxfId="163"/>
    <tableColumn id="19" name="出货地址" dataDxfId="162"/>
    <tableColumn id="20" name="CUD" dataDxfId="161"/>
    <tableColumn id="21" name="PRT" dataDxfId="160"/>
  </tableColumns>
  <tableStyleInfo showFirstColumn="0" showLastColumn="0" showRowStripes="1" showColumnStripes="0"/>
</table>
</file>

<file path=xl/tables/table3.xml><?xml version="1.0" encoding="utf-8"?>
<table xmlns="http://schemas.openxmlformats.org/spreadsheetml/2006/main" id="6" name="Table6" displayName="Table6" ref="A1:R27" totalsRowShown="0">
  <autoFilter ref="A1:R27"/>
  <tableColumns count="18">
    <tableColumn id="1" name="NO." dataDxfId="159"/>
    <tableColumn id="2" name="提货位置" dataDxfId="158"/>
    <tableColumn id="3" name="日期" dataDxfId="157"/>
    <tableColumn id="4" name="模组" dataDxfId="156"/>
    <tableColumn id="5" name="Dell模组" dataDxfId="155"/>
    <tableColumn id="6" name="合并出货号码" dataDxfId="154"/>
    <tableColumn id="7" name="包装单号" dataDxfId="153"/>
    <tableColumn id="8" name="实际数量" dataDxfId="152"/>
    <tableColumn id="9" name="提单号" dataDxfId="151"/>
    <tableColumn id="10" name="运输方式" dataDxfId="150"/>
    <tableColumn id="11" name="栈板数量" dataDxfId="149"/>
    <tableColumn id="12" name="包装数量" dataDxfId="148"/>
    <tableColumn id="13" name="箱数" dataDxfId="147"/>
    <tableColumn id="14" name="集散中心" dataDxfId="146"/>
    <tableColumn id="15" name="是否混装" dataDxfId="145"/>
    <tableColumn id="16" name="打包开始时间" dataDxfId="144"/>
    <tableColumn id="17" name="打包完成时间" dataDxfId="143"/>
    <tableColumn id="18" name="FF" dataDxfId="142">
      <calculatedColumnFormula>K2+L2+M2</calculatedColumnFormula>
    </tableColumn>
  </tableColumns>
  <tableStyleInfo showFirstColumn="0" showLastColumn="0" showRowStripes="1" showColumnStripes="0"/>
</table>
</file>

<file path=xl/tables/table4.xml><?xml version="1.0" encoding="utf-8"?>
<table xmlns="http://schemas.openxmlformats.org/spreadsheetml/2006/main" id="4" name="Table18" displayName="Table18" ref="A2:BR3" totalsRowShown="0">
  <autoFilter ref="A2:BR3"/>
  <tableColumns count="70">
    <tableColumn id="1" name="分单号" dataDxfId="140"/>
    <tableColumn id="2" name="主单号" dataDxfId="139">
      <calculatedColumnFormula>IF(VLOOKUP([分单号],#REF!,3,0)="","",VLOOKUP([分单号],#REF!,3,0))</calculatedColumnFormula>
    </tableColumn>
    <tableColumn id="3" name="是否订仓" dataDxfId="138">
      <calculatedColumnFormula>"Y"</calculatedColumnFormula>
    </tableColumn>
    <tableColumn id="4" name="主单目的地" dataDxfId="137">
      <calculatedColumnFormula>VLOOKUP([分单号],#REF!,5,0)</calculatedColumnFormula>
    </tableColumn>
    <tableColumn id="5" name="分单目的地" dataDxfId="136">
      <calculatedColumnFormula>VLOOKUP([分单号],#REF!,8,0)</calculatedColumnFormula>
    </tableColumn>
    <tableColumn id="6" name="主分单号" dataDxfId="135"/>
    <tableColumn id="7" name="航班号" dataDxfId="134"/>
    <tableColumn id="8" name="航班日期" dataDxfId="133"/>
    <tableColumn id="9" name="预计进仓时间" dataDxfId="132"/>
    <tableColumn id="10" name="进仓时间是否未知" dataDxfId="131"/>
    <tableColumn id="11" name="唛头" dataDxfId="130"/>
    <tableColumn id="12" name="预计到单时间" dataDxfId="129"/>
    <tableColumn id="13" name="要求起飞日期" dataDxfId="128"/>
    <tableColumn id="14" name="要求到达日期" dataDxfId="127"/>
    <tableColumn id="15" name="特殊配舱要求" dataDxfId="126">
      <calculatedColumnFormula>"MCID:"&amp;VLOOKUP([分单号],#REF!,9,0)&amp;"  "&amp;"PICK UP DAY"&amp;" "&amp;TEXT(TODAY(),"dd-mmm-yy")&amp;" "&amp;VLOOKUP([分单号],#REF!,3,0)</calculatedColumnFormula>
    </tableColumn>
    <tableColumn id="16" name="一主一分" dataDxfId="125"/>
    <tableColumn id="17" name="主单打印要求" dataDxfId="124"/>
    <tableColumn id="18" name="中文品名" dataDxfId="123">
      <calculatedColumnFormula>IF(LEFT(VLOOKUP([分单号],#REF!,19,0),1)="T","平板电脑",IF(OR(LEFT(VLOOKUP([分单号],#REF!,19,0),1)="D",LEFT(VLOOKUP([分单号],#REF!,19,0),1)="w"),"台式电脑","笔记本电脑"))</calculatedColumnFormula>
    </tableColumn>
    <tableColumn id="19" name="英文品名" dataDxfId="122">
      <calculatedColumnFormula>IF(R3="笔记本电脑","PORTABLE NOTEBOOK",IF(R3="平板电脑","TABLET COMPUTER ",IF(R3="台式电脑","DESKTOP COMPUTER ","Error")))</calculatedColumnFormula>
    </tableColumn>
    <tableColumn id="20" name="ATA卖价说明" dataDxfId="121">
      <calculatedColumnFormula>"DELL"</calculatedColumnFormula>
    </tableColumn>
    <tableColumn id="21" name="托书件数" dataDxfId="120"/>
    <tableColumn id="22" name="托书重量" dataDxfId="119">
      <calculatedColumnFormula>VLOOKUP([分单号],#REF!,13,0)</calculatedColumnFormula>
    </tableColumn>
    <tableColumn id="23" name="托书体积" dataDxfId="118"/>
    <tableColumn id="24" name="No Vol" dataDxfId="117"/>
    <tableColumn id="25" name="小件数" dataDxfId="116">
      <calculatedColumnFormula>VLOOKUP(A3,#REF!,14,0)</calculatedColumnFormula>
    </tableColumn>
    <tableColumn id="26" name="货物尺寸" dataDxfId="115">
      <calculatedColumnFormula>VLOOKUP(A3,#REF!,10,0)</calculatedColumnFormula>
    </tableColumn>
    <tableColumn id="27" name="发货人代码" dataDxfId="114">
      <calculatedColumnFormula>"DE116"</calculatedColumnFormula>
    </tableColumn>
    <tableColumn id="28" name="收货人代码" dataDxfId="113">
      <calculatedColumnFormula>VLOOKUP(A3,#REF!,15,0)</calculatedColumnFormula>
    </tableColumn>
    <tableColumn id="29" name="收货人名称" dataDxfId="112">
      <calculatedColumnFormula>"DELL"</calculatedColumnFormula>
    </tableColumn>
    <tableColumn id="30" name="报关类型" dataDxfId="111">
      <calculatedColumnFormula>"无纸属地"</calculatedColumnFormula>
    </tableColumn>
    <tableColumn id="31" name="报关标识" dataDxfId="110"/>
    <tableColumn id="32" name="贸易方式" dataDxfId="109"/>
    <tableColumn id="33" name="单证抬头" dataDxfId="108"/>
    <tableColumn id="34" name="按预计(进仓)重量申报" dataDxfId="107">
      <calculatedColumnFormula>"Y"</calculatedColumnFormula>
    </tableColumn>
    <tableColumn id="35" name="申报重量" dataDxfId="106">
      <calculatedColumnFormula>V3</calculatedColumnFormula>
    </tableColumn>
    <tableColumn id="36" name="特种货物" dataDxfId="105">
      <calculatedColumnFormula>"锂电池(含)"</calculatedColumnFormula>
    </tableColumn>
    <tableColumn id="37" name="锂电池包装说明" dataDxfId="104">
      <calculatedColumnFormula>IF([中文品名]="台式电脑","PI970 II","PI967 II")</calculatedColumnFormula>
    </tableColumn>
    <tableColumn id="38" name="锂电池包装详情" dataDxfId="103"/>
    <tableColumn id="65" name="有鉴定书但无编号(锂)" dataDxfId="102"/>
    <tableColumn id="64" name="锂电池鉴定书编号" dataDxfId="101"/>
    <tableColumn id="67" name="有鉴定书但无编号(化)" dataDxfId="100"/>
    <tableColumn id="66" name="化工品鉴定书编号" dataDxfId="99"/>
    <tableColumn id="39" name="无锂电池标签(HK Exceptional Handling)" dataDxfId="98"/>
    <tableColumn id="40" name="温控说明" dataDxfId="97"/>
    <tableColumn id="70" name="申报类型" dataDxfId="96">
      <calculatedColumnFormula>"S2"</calculatedColumnFormula>
    </tableColumn>
    <tableColumn id="69" name="品名详细描述(非危声明)" dataDxfId="95"/>
    <tableColumn id="68" name="品名详细描述(结构构造)" dataDxfId="94"/>
    <tableColumn id="41" name="报关方" dataDxfId="93"/>
    <tableColumn id="42" name="客户自报报关行" dataDxfId="92"/>
    <tableColumn id="43" name="可否开箱查验" dataDxfId="91"/>
    <tableColumn id="44" name="紧急联系电话" dataDxfId="90"/>
    <tableColumn id="45" name="开验处理方法" dataDxfId="89"/>
    <tableColumn id="46" name="Cargo Insurance Arrangement" dataDxfId="88"/>
    <tableColumn id="47" name="备注" dataDxfId="87"/>
    <tableColumn id="48" name="模板代码" dataDxfId="86">
      <calculatedColumnFormula>VLOOKUP([分单号],#REF!,23,0)</calculatedColumnFormula>
    </tableColumn>
    <tableColumn id="49" name="Currency" dataDxfId="85"/>
    <tableColumn id="50" name="Rating Method" dataDxfId="84"/>
    <tableColumn id="51" name="HB　SVC　CODE" dataDxfId="83">
      <calculatedColumnFormula>VLOOKUP([分单号],#REF!,18,0)</calculatedColumnFormula>
    </tableColumn>
    <tableColumn id="52" name="是否使用预计件重体" dataDxfId="82">
      <calculatedColumnFormula>"Y"</calculatedColumnFormula>
    </tableColumn>
    <tableColumn id="53" name="RFWD FEE TYPE" dataDxfId="81">
      <calculatedColumnFormula>"N"</calculatedColumnFormula>
    </tableColumn>
    <tableColumn id="54" name="RFWD FEE CUR" dataDxfId="80"/>
    <tableColumn id="55" name="PER TYPE" dataDxfId="79"/>
    <tableColumn id="56" name="RFWD FEE" dataDxfId="78"/>
    <tableColumn id="57" name="As Agree" dataDxfId="77"/>
    <tableColumn id="58" name="分单随机" dataDxfId="76"/>
    <tableColumn id="59" name="Freight Payment" dataDxfId="75">
      <calculatedColumnFormula>VLOOKUP([分单号],#REF!,24,0)</calculatedColumnFormula>
    </tableColumn>
    <tableColumn id="60" name="3PB" dataDxfId="74"/>
    <tableColumn id="61" name="Corporate Name" dataDxfId="73">
      <calculatedColumnFormula>"Dell Inc"</calculatedColumnFormula>
    </tableColumn>
    <tableColumn id="62" name="Biz relationship over 180 days" dataDxfId="72">
      <calculatedColumnFormula>"Y"</calculatedColumnFormula>
    </tableColumn>
    <tableColumn id="63" name="ProductCode" dataDxfId="71">
      <calculatedColumnFormula>"GE"</calculatedColumnFormula>
    </tableColumn>
  </tableColumns>
  <tableStyleInfo showFirstColumn="0" showLastColumn="0" showRowStripes="1" showColumnStripes="0"/>
</table>
</file>

<file path=xl/tables/table5.xml><?xml version="1.0" encoding="utf-8"?>
<table xmlns="http://schemas.openxmlformats.org/spreadsheetml/2006/main" id="5" name="Table17" displayName="Table17" ref="A2:BR3" totalsRowShown="0">
  <autoFilter ref="A2:BR3"/>
  <tableColumns count="70">
    <tableColumn id="1" name="分单号" dataDxfId="69"/>
    <tableColumn id="2" name="主单号" dataDxfId="68">
      <calculatedColumnFormula>IF(VLOOKUP([分单号],#REF!,3,0)="","",VLOOKUP([分单号],#REF!,3,0))</calculatedColumnFormula>
    </tableColumn>
    <tableColumn id="3" name="是否订仓" dataDxfId="67">
      <calculatedColumnFormula>"Y"</calculatedColumnFormula>
    </tableColumn>
    <tableColumn id="4" name="主单目的地" dataDxfId="66">
      <calculatedColumnFormula>VLOOKUP([分单号],#REF!,5,0)</calculatedColumnFormula>
    </tableColumn>
    <tableColumn id="5" name="分单目的地" dataDxfId="65">
      <calculatedColumnFormula>VLOOKUP([分单号],#REF!,8,0)</calculatedColumnFormula>
    </tableColumn>
    <tableColumn id="6" name="主分单号" dataDxfId="64"/>
    <tableColumn id="7" name="航班号" dataDxfId="63"/>
    <tableColumn id="8" name="航班日期" dataDxfId="62"/>
    <tableColumn id="9" name="预计进仓时间" dataDxfId="61"/>
    <tableColumn id="10" name="进仓时间是否未知" dataDxfId="60"/>
    <tableColumn id="11" name="唛头" dataDxfId="59"/>
    <tableColumn id="12" name="预计到单时间" dataDxfId="58"/>
    <tableColumn id="13" name="要求起飞日期" dataDxfId="57"/>
    <tableColumn id="14" name="要求到达日期" dataDxfId="56"/>
    <tableColumn id="15" name="特殊配舱要求" dataDxfId="55">
      <calculatedColumnFormula>"MCID:"&amp;VLOOKUP([分单号],#REF!,9,0)&amp;"  "&amp;"PICK UP DAY"&amp;" "&amp;TEXT(TODAY(),"dd-mmm-yy")&amp;" "&amp;VLOOKUP([分单号],#REF!,3,0)</calculatedColumnFormula>
    </tableColumn>
    <tableColumn id="16" name="一主一分" dataDxfId="54"/>
    <tableColumn id="17" name="主单打印要求" dataDxfId="53"/>
    <tableColumn id="18" name="中文品名" dataDxfId="52">
      <calculatedColumnFormula>"笔记本电脑"</calculatedColumnFormula>
    </tableColumn>
    <tableColumn id="19" name="英文品名" dataDxfId="51">
      <calculatedColumnFormula>IF(R3="笔记本电脑","PORTABLE NOTEBOOK",IF(R3="平板电脑","TABLET COMPUTER ","Error"))</calculatedColumnFormula>
    </tableColumn>
    <tableColumn id="20" name="ATA卖价说明" dataDxfId="50">
      <calculatedColumnFormula>"DELL"</calculatedColumnFormula>
    </tableColumn>
    <tableColumn id="21" name="托书件数" dataDxfId="49"/>
    <tableColumn id="22" name="托书重量" dataDxfId="48">
      <calculatedColumnFormula>VLOOKUP([分单号],#REF!,13,0)</calculatedColumnFormula>
    </tableColumn>
    <tableColumn id="23" name="托书体积" dataDxfId="47"/>
    <tableColumn id="24" name="No Vol" dataDxfId="46"/>
    <tableColumn id="25" name="小件数" dataDxfId="45">
      <calculatedColumnFormula>VLOOKUP(A3,#REF!,14,0)</calculatedColumnFormula>
    </tableColumn>
    <tableColumn id="26" name="货物尺寸" dataDxfId="44">
      <calculatedColumnFormula>VLOOKUP(A3,#REF!,10,0)</calculatedColumnFormula>
    </tableColumn>
    <tableColumn id="27" name="发货人代码" dataDxfId="43">
      <calculatedColumnFormula>"DE115"</calculatedColumnFormula>
    </tableColumn>
    <tableColumn id="28" name="收货人代码" dataDxfId="42">
      <calculatedColumnFormula>VLOOKUP(A3,#REF!,15,0)</calculatedColumnFormula>
    </tableColumn>
    <tableColumn id="29" name="收货人名称" dataDxfId="41">
      <calculatedColumnFormula>"DELL"</calculatedColumnFormula>
    </tableColumn>
    <tableColumn id="30" name="报关类型" dataDxfId="40">
      <calculatedColumnFormula>"无纸属地"</calculatedColumnFormula>
    </tableColumn>
    <tableColumn id="31" name="报关标识" dataDxfId="39"/>
    <tableColumn id="32" name="贸易方式" dataDxfId="38"/>
    <tableColumn id="33" name="单证抬头" dataDxfId="37"/>
    <tableColumn id="34" name="按预计(进仓)重量申报" dataDxfId="36">
      <calculatedColumnFormula>"Y"</calculatedColumnFormula>
    </tableColumn>
    <tableColumn id="35" name="申报重量" dataDxfId="35">
      <calculatedColumnFormula>V3</calculatedColumnFormula>
    </tableColumn>
    <tableColumn id="36" name="特种货物" dataDxfId="34">
      <calculatedColumnFormula>"锂电池(含)"</calculatedColumnFormula>
    </tableColumn>
    <tableColumn id="37" name="锂电池包装说明" dataDxfId="33">
      <calculatedColumnFormula>"PI967 II"</calculatedColumnFormula>
    </tableColumn>
    <tableColumn id="38" name="锂电池包装详情" dataDxfId="32"/>
    <tableColumn id="65" name="有鉴定书但无编号(锂)" dataDxfId="31"/>
    <tableColumn id="64" name="锂电池鉴定书编号" dataDxfId="30"/>
    <tableColumn id="67" name="有鉴定书但无编号(化)" dataDxfId="29"/>
    <tableColumn id="66" name="化工品鉴定书编号" dataDxfId="28"/>
    <tableColumn id="39" name="无锂电池标签(HK Exceptional Handling)" dataDxfId="27"/>
    <tableColumn id="40" name="温控说明" dataDxfId="26"/>
    <tableColumn id="70" name="申报类型" dataDxfId="25">
      <calculatedColumnFormula>"S2"</calculatedColumnFormula>
    </tableColumn>
    <tableColumn id="69" name="品名详细描述(非危声明)" dataDxfId="24"/>
    <tableColumn id="68" name="品名详细描述(结构构造)" dataDxfId="23"/>
    <tableColumn id="41" name="报关方" dataDxfId="22"/>
    <tableColumn id="42" name="客户自报报关行" dataDxfId="21"/>
    <tableColumn id="43" name="可否开箱查验" dataDxfId="20"/>
    <tableColumn id="44" name="紧急联系电话" dataDxfId="19"/>
    <tableColumn id="45" name="开验处理方法" dataDxfId="18"/>
    <tableColumn id="46" name="Cargo Insurance Arrangement" dataDxfId="17"/>
    <tableColumn id="47" name="备注" dataDxfId="16"/>
    <tableColumn id="48" name="模板代码" dataDxfId="15">
      <calculatedColumnFormula>VLOOKUP([分单号],#REF!,26,0)</calculatedColumnFormula>
    </tableColumn>
    <tableColumn id="49" name="Currency" dataDxfId="14"/>
    <tableColumn id="50" name="Rating Method" dataDxfId="13"/>
    <tableColumn id="51" name="HB　SVC　CODE" dataDxfId="12">
      <calculatedColumnFormula>VLOOKUP([分单号],#REF!,18,0)</calculatedColumnFormula>
    </tableColumn>
    <tableColumn id="52" name="是否使用预计件重体" dataDxfId="11">
      <calculatedColumnFormula>"Y"</calculatedColumnFormula>
    </tableColumn>
    <tableColumn id="53" name="RFWD FEE TYPE" dataDxfId="10">
      <calculatedColumnFormula>"N"</calculatedColumnFormula>
    </tableColumn>
    <tableColumn id="54" name="RFWD FEE CUR" dataDxfId="9"/>
    <tableColumn id="55" name="PER TYPE" dataDxfId="8"/>
    <tableColumn id="56" name="RFWD FEE" dataDxfId="7"/>
    <tableColumn id="57" name="As Agree" dataDxfId="6"/>
    <tableColumn id="58" name="分单随机" dataDxfId="5"/>
    <tableColumn id="59" name="Freight Payment" dataDxfId="4">
      <calculatedColumnFormula>VLOOKUP([分单号],#REF!,27,0)</calculatedColumnFormula>
    </tableColumn>
    <tableColumn id="60" name="3PB" dataDxfId="3"/>
    <tableColumn id="61" name="Corporate Name" dataDxfId="2">
      <calculatedColumnFormula>"Dell Inc"</calculatedColumnFormula>
    </tableColumn>
    <tableColumn id="62" name="Biz relationship over 180 days" dataDxfId="1">
      <calculatedColumnFormula>"Y"</calculatedColumnFormula>
    </tableColumn>
    <tableColumn id="63" name="ProductCode" dataDxfId="0">
      <calculatedColumnFormula>"GE"</calculatedColumnFormula>
    </tableColumn>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sheetPr codeName="Sheet3"/>
  <dimension ref="A1:S102"/>
  <sheetViews>
    <sheetView workbookViewId="0">
      <selection activeCell="G19" sqref="G19"/>
    </sheetView>
  </sheetViews>
  <sheetFormatPr defaultColWidth="9" defaultRowHeight="13.5"/>
  <cols>
    <col min="1" max="1" width="9" style="175"/>
    <col min="2" max="3" width="16.25" style="175" customWidth="1"/>
    <col min="4" max="4" width="15.25" style="175" customWidth="1"/>
    <col min="5" max="6" width="13.25" style="175" customWidth="1"/>
    <col min="7" max="7" width="36.625" style="175" customWidth="1"/>
    <col min="8" max="8" width="24" style="175" customWidth="1"/>
    <col min="9" max="9" width="24.625" style="175" customWidth="1"/>
    <col min="10" max="13" width="9" style="175"/>
    <col min="14" max="14" width="10.125" style="146" customWidth="1"/>
    <col min="15" max="15" width="8" style="146" customWidth="1"/>
    <col min="16" max="17" width="9" style="175"/>
    <col min="18" max="18" width="13.125" style="175" customWidth="1"/>
    <col min="19" max="19" width="15.25" style="175" customWidth="1"/>
    <col min="20" max="16384" width="9" style="175"/>
  </cols>
  <sheetData>
    <row r="1" spans="1:19" ht="25.5">
      <c r="A1" s="176" t="s">
        <v>0</v>
      </c>
      <c r="B1" s="177" t="s">
        <v>1</v>
      </c>
      <c r="C1" s="176" t="s">
        <v>2</v>
      </c>
      <c r="D1" s="176" t="s">
        <v>3</v>
      </c>
      <c r="E1" s="176" t="s">
        <v>4</v>
      </c>
      <c r="F1" s="176" t="s">
        <v>4</v>
      </c>
      <c r="G1" s="178" t="s">
        <v>5</v>
      </c>
      <c r="H1" s="176" t="s">
        <v>6</v>
      </c>
      <c r="I1" s="176" t="s">
        <v>7</v>
      </c>
      <c r="J1" s="176" t="s">
        <v>8</v>
      </c>
      <c r="K1" s="185"/>
      <c r="N1" s="186" t="s">
        <v>0</v>
      </c>
      <c r="O1" s="186" t="s">
        <v>9</v>
      </c>
      <c r="Q1" s="4" t="s">
        <v>10</v>
      </c>
      <c r="R1" s="4" t="s">
        <v>11</v>
      </c>
      <c r="S1" s="4" t="s">
        <v>12</v>
      </c>
    </row>
    <row r="2" spans="1:19" ht="15">
      <c r="A2" s="179" t="s">
        <v>13</v>
      </c>
      <c r="B2" s="180" t="s">
        <v>14</v>
      </c>
      <c r="C2" s="179" t="s">
        <v>15</v>
      </c>
      <c r="D2" s="179" t="s">
        <v>16</v>
      </c>
      <c r="E2" s="179" t="s">
        <v>17</v>
      </c>
      <c r="F2" s="179" t="s">
        <v>18</v>
      </c>
      <c r="G2" s="179" t="s">
        <v>19</v>
      </c>
      <c r="H2" s="179" t="s">
        <v>20</v>
      </c>
      <c r="I2" s="179" t="s">
        <v>21</v>
      </c>
      <c r="J2" s="181" t="s">
        <v>22</v>
      </c>
      <c r="K2" s="187"/>
      <c r="L2" s="175" t="s">
        <v>23</v>
      </c>
      <c r="M2" s="188" t="s">
        <v>24</v>
      </c>
      <c r="N2" s="189" t="s">
        <v>25</v>
      </c>
      <c r="O2" s="189" t="s">
        <v>26</v>
      </c>
      <c r="Q2" s="193" t="s">
        <v>27</v>
      </c>
      <c r="R2" s="193" t="s">
        <v>28</v>
      </c>
      <c r="S2" s="193">
        <v>3</v>
      </c>
    </row>
    <row r="3" spans="1:19" ht="15">
      <c r="A3" s="179" t="s">
        <v>29</v>
      </c>
      <c r="B3" s="180" t="s">
        <v>30</v>
      </c>
      <c r="C3" s="179" t="s">
        <v>15</v>
      </c>
      <c r="D3" s="179" t="s">
        <v>31</v>
      </c>
      <c r="E3" s="179" t="s">
        <v>17</v>
      </c>
      <c r="F3" s="179" t="s">
        <v>18</v>
      </c>
      <c r="G3" s="179" t="s">
        <v>19</v>
      </c>
      <c r="H3" s="179" t="s">
        <v>32</v>
      </c>
      <c r="I3" s="179" t="s">
        <v>33</v>
      </c>
      <c r="J3" s="179" t="s">
        <v>34</v>
      </c>
      <c r="K3" s="187"/>
      <c r="L3" s="175" t="s">
        <v>35</v>
      </c>
      <c r="M3" s="188" t="s">
        <v>24</v>
      </c>
      <c r="N3" s="189" t="s">
        <v>36</v>
      </c>
      <c r="O3" s="189" t="s">
        <v>37</v>
      </c>
      <c r="Q3" s="193" t="s">
        <v>38</v>
      </c>
      <c r="R3" s="193" t="s">
        <v>39</v>
      </c>
      <c r="S3" s="193" t="s">
        <v>40</v>
      </c>
    </row>
    <row r="4" spans="1:19" ht="15">
      <c r="A4" s="179" t="s">
        <v>41</v>
      </c>
      <c r="B4" s="180" t="s">
        <v>42</v>
      </c>
      <c r="C4" s="179" t="s">
        <v>43</v>
      </c>
      <c r="D4" s="179" t="s">
        <v>44</v>
      </c>
      <c r="E4" s="179" t="s">
        <v>17</v>
      </c>
      <c r="F4" s="179" t="s">
        <v>18</v>
      </c>
      <c r="G4" s="179" t="s">
        <v>45</v>
      </c>
      <c r="H4" s="179" t="s">
        <v>46</v>
      </c>
      <c r="I4" s="179" t="s">
        <v>47</v>
      </c>
      <c r="J4" s="179" t="s">
        <v>48</v>
      </c>
      <c r="K4" s="187"/>
      <c r="L4" s="175" t="s">
        <v>49</v>
      </c>
      <c r="M4" s="188" t="s">
        <v>50</v>
      </c>
      <c r="N4" s="189" t="s">
        <v>51</v>
      </c>
      <c r="O4" s="189" t="s">
        <v>26</v>
      </c>
      <c r="Q4" s="193" t="s">
        <v>52</v>
      </c>
      <c r="R4" s="193" t="s">
        <v>39</v>
      </c>
      <c r="S4" s="193" t="s">
        <v>40</v>
      </c>
    </row>
    <row r="5" spans="1:19" ht="15">
      <c r="A5" s="179" t="s">
        <v>53</v>
      </c>
      <c r="B5" s="180" t="s">
        <v>54</v>
      </c>
      <c r="C5" s="179" t="s">
        <v>55</v>
      </c>
      <c r="D5" s="179" t="s">
        <v>56</v>
      </c>
      <c r="E5" s="179" t="s">
        <v>17</v>
      </c>
      <c r="F5" s="179" t="s">
        <v>18</v>
      </c>
      <c r="G5" s="179" t="s">
        <v>57</v>
      </c>
      <c r="H5" s="179" t="s">
        <v>58</v>
      </c>
      <c r="I5" s="179" t="s">
        <v>59</v>
      </c>
      <c r="J5" s="179" t="s">
        <v>60</v>
      </c>
      <c r="K5" s="187"/>
      <c r="L5" s="175" t="s">
        <v>61</v>
      </c>
      <c r="M5" s="188" t="s">
        <v>62</v>
      </c>
      <c r="N5" s="189" t="s">
        <v>63</v>
      </c>
      <c r="O5" s="189" t="s">
        <v>26</v>
      </c>
    </row>
    <row r="6" spans="1:19" ht="15">
      <c r="A6" s="179" t="s">
        <v>64</v>
      </c>
      <c r="B6" s="180" t="s">
        <v>65</v>
      </c>
      <c r="C6" s="179" t="s">
        <v>64</v>
      </c>
      <c r="D6" s="179" t="s">
        <v>66</v>
      </c>
      <c r="E6" s="179" t="s">
        <v>67</v>
      </c>
      <c r="F6" s="179" t="s">
        <v>68</v>
      </c>
      <c r="G6" s="179" t="s">
        <v>69</v>
      </c>
      <c r="H6" s="179" t="s">
        <v>70</v>
      </c>
      <c r="I6" s="179" t="s">
        <v>71</v>
      </c>
      <c r="J6" s="179" t="s">
        <v>72</v>
      </c>
      <c r="K6" s="187"/>
      <c r="L6" s="188" t="s">
        <v>73</v>
      </c>
      <c r="M6" s="188" t="s">
        <v>62</v>
      </c>
      <c r="N6" s="189" t="s">
        <v>74</v>
      </c>
      <c r="O6" s="189" t="s">
        <v>26</v>
      </c>
    </row>
    <row r="7" spans="1:19" ht="15">
      <c r="A7" s="179" t="s">
        <v>55</v>
      </c>
      <c r="B7" s="180" t="s">
        <v>75</v>
      </c>
      <c r="C7" s="179" t="s">
        <v>55</v>
      </c>
      <c r="D7" s="179" t="s">
        <v>56</v>
      </c>
      <c r="E7" s="179" t="s">
        <v>17</v>
      </c>
      <c r="F7" s="179" t="s">
        <v>18</v>
      </c>
      <c r="G7" s="179" t="s">
        <v>57</v>
      </c>
      <c r="H7" s="179" t="s">
        <v>76</v>
      </c>
      <c r="I7" s="179" t="s">
        <v>77</v>
      </c>
      <c r="J7" s="179" t="s">
        <v>60</v>
      </c>
      <c r="K7" s="187"/>
      <c r="N7" s="189" t="s">
        <v>78</v>
      </c>
      <c r="O7" s="189" t="s">
        <v>26</v>
      </c>
    </row>
    <row r="8" spans="1:19" ht="15">
      <c r="A8" s="179" t="s">
        <v>79</v>
      </c>
      <c r="B8" s="180" t="s">
        <v>75</v>
      </c>
      <c r="C8" s="179" t="s">
        <v>79</v>
      </c>
      <c r="D8" s="179" t="s">
        <v>80</v>
      </c>
      <c r="E8" s="179" t="s">
        <v>67</v>
      </c>
      <c r="F8" s="179" t="s">
        <v>68</v>
      </c>
      <c r="G8" s="179" t="s">
        <v>81</v>
      </c>
      <c r="H8" s="179" t="s">
        <v>82</v>
      </c>
      <c r="I8" s="179" t="s">
        <v>83</v>
      </c>
      <c r="J8" s="179" t="s">
        <v>84</v>
      </c>
      <c r="K8" s="187"/>
      <c r="N8" s="189" t="s">
        <v>85</v>
      </c>
      <c r="O8" s="189" t="s">
        <v>26</v>
      </c>
    </row>
    <row r="9" spans="1:19" ht="15">
      <c r="A9" s="179" t="s">
        <v>86</v>
      </c>
      <c r="B9" s="180" t="s">
        <v>87</v>
      </c>
      <c r="C9" s="179" t="s">
        <v>88</v>
      </c>
      <c r="D9" s="179" t="s">
        <v>89</v>
      </c>
      <c r="E9" s="179" t="s">
        <v>67</v>
      </c>
      <c r="F9" s="179" t="s">
        <v>68</v>
      </c>
      <c r="G9" s="179"/>
      <c r="H9" s="179" t="s">
        <v>90</v>
      </c>
      <c r="I9" s="179" t="s">
        <v>91</v>
      </c>
      <c r="J9" s="179" t="s">
        <v>92</v>
      </c>
      <c r="K9" s="187"/>
      <c r="N9" s="189" t="s">
        <v>93</v>
      </c>
      <c r="O9" s="189" t="s">
        <v>26</v>
      </c>
    </row>
    <row r="10" spans="1:19" s="174" customFormat="1" ht="15">
      <c r="A10" s="181" t="s">
        <v>94</v>
      </c>
      <c r="B10" s="182" t="s">
        <v>95</v>
      </c>
      <c r="C10" s="181" t="s">
        <v>96</v>
      </c>
      <c r="D10" s="181" t="s">
        <v>97</v>
      </c>
      <c r="E10" s="181" t="s">
        <v>17</v>
      </c>
      <c r="F10" s="181" t="s">
        <v>18</v>
      </c>
      <c r="G10" s="181"/>
      <c r="H10" s="183" t="s">
        <v>98</v>
      </c>
      <c r="I10" s="183" t="s">
        <v>99</v>
      </c>
      <c r="J10" s="181" t="s">
        <v>100</v>
      </c>
      <c r="K10" s="190"/>
      <c r="N10" s="191" t="s">
        <v>101</v>
      </c>
      <c r="O10" s="191" t="s">
        <v>26</v>
      </c>
    </row>
    <row r="11" spans="1:19" s="174" customFormat="1" ht="15">
      <c r="A11" s="181" t="s">
        <v>102</v>
      </c>
      <c r="B11" s="182"/>
      <c r="C11" s="181" t="s">
        <v>96</v>
      </c>
      <c r="D11" s="184" t="s">
        <v>103</v>
      </c>
      <c r="E11" s="181" t="s">
        <v>17</v>
      </c>
      <c r="F11" s="181" t="s">
        <v>18</v>
      </c>
      <c r="G11" s="181"/>
      <c r="H11" s="184" t="s">
        <v>104</v>
      </c>
      <c r="I11" s="184" t="s">
        <v>105</v>
      </c>
      <c r="J11" s="181" t="s">
        <v>106</v>
      </c>
      <c r="K11" s="190"/>
      <c r="N11" s="191" t="s">
        <v>107</v>
      </c>
      <c r="O11" s="191" t="s">
        <v>26</v>
      </c>
    </row>
    <row r="12" spans="1:19" ht="15">
      <c r="N12" s="189" t="s">
        <v>108</v>
      </c>
      <c r="O12" s="189" t="s">
        <v>26</v>
      </c>
    </row>
    <row r="13" spans="1:19" ht="15">
      <c r="N13" s="189" t="s">
        <v>109</v>
      </c>
      <c r="O13" s="189" t="s">
        <v>26</v>
      </c>
    </row>
    <row r="14" spans="1:19" ht="15">
      <c r="N14" s="189" t="s">
        <v>110</v>
      </c>
      <c r="O14" s="189" t="s">
        <v>26</v>
      </c>
    </row>
    <row r="15" spans="1:19" ht="15">
      <c r="N15" s="189" t="s">
        <v>111</v>
      </c>
      <c r="O15" s="189" t="s">
        <v>26</v>
      </c>
    </row>
    <row r="16" spans="1:19" ht="15">
      <c r="N16" s="189" t="s">
        <v>112</v>
      </c>
      <c r="O16" s="189" t="s">
        <v>26</v>
      </c>
    </row>
    <row r="17" spans="14:15" ht="15">
      <c r="N17" s="189" t="s">
        <v>113</v>
      </c>
      <c r="O17" s="189" t="s">
        <v>26</v>
      </c>
    </row>
    <row r="18" spans="14:15" ht="15">
      <c r="N18" s="189" t="s">
        <v>114</v>
      </c>
      <c r="O18" s="189" t="s">
        <v>26</v>
      </c>
    </row>
    <row r="19" spans="14:15" ht="15">
      <c r="N19" s="189" t="s">
        <v>115</v>
      </c>
      <c r="O19" s="189" t="s">
        <v>26</v>
      </c>
    </row>
    <row r="20" spans="14:15" ht="15">
      <c r="N20" s="189" t="s">
        <v>13</v>
      </c>
      <c r="O20" s="189" t="s">
        <v>116</v>
      </c>
    </row>
    <row r="21" spans="14:15" ht="15">
      <c r="N21" s="189" t="s">
        <v>117</v>
      </c>
      <c r="O21" s="189" t="s">
        <v>116</v>
      </c>
    </row>
    <row r="22" spans="14:15" ht="15">
      <c r="N22" s="189" t="s">
        <v>41</v>
      </c>
      <c r="O22" s="189" t="s">
        <v>116</v>
      </c>
    </row>
    <row r="23" spans="14:15" ht="15">
      <c r="N23" s="189" t="s">
        <v>118</v>
      </c>
      <c r="O23" s="189" t="s">
        <v>116</v>
      </c>
    </row>
    <row r="24" spans="14:15" ht="15">
      <c r="N24" s="189" t="s">
        <v>53</v>
      </c>
      <c r="O24" s="189" t="s">
        <v>116</v>
      </c>
    </row>
    <row r="25" spans="14:15" ht="15">
      <c r="N25" s="189" t="s">
        <v>64</v>
      </c>
      <c r="O25" s="189" t="s">
        <v>116</v>
      </c>
    </row>
    <row r="26" spans="14:15" ht="15">
      <c r="N26" s="189" t="s">
        <v>79</v>
      </c>
      <c r="O26" s="189" t="s">
        <v>116</v>
      </c>
    </row>
    <row r="27" spans="14:15" ht="15">
      <c r="N27" s="189" t="s">
        <v>55</v>
      </c>
      <c r="O27" s="189" t="s">
        <v>116</v>
      </c>
    </row>
    <row r="28" spans="14:15" ht="15">
      <c r="N28" s="189" t="s">
        <v>86</v>
      </c>
      <c r="O28" s="189" t="s">
        <v>116</v>
      </c>
    </row>
    <row r="29" spans="14:15" ht="15">
      <c r="N29" s="189" t="s">
        <v>29</v>
      </c>
      <c r="O29" s="189" t="s">
        <v>116</v>
      </c>
    </row>
    <row r="30" spans="14:15" ht="15">
      <c r="N30" s="189" t="s">
        <v>119</v>
      </c>
      <c r="O30" s="189" t="s">
        <v>120</v>
      </c>
    </row>
    <row r="31" spans="14:15" ht="15">
      <c r="N31" s="189" t="s">
        <v>121</v>
      </c>
      <c r="O31" s="189" t="s">
        <v>120</v>
      </c>
    </row>
    <row r="32" spans="14:15" ht="15">
      <c r="N32" s="189" t="s">
        <v>122</v>
      </c>
      <c r="O32" s="189" t="s">
        <v>120</v>
      </c>
    </row>
    <row r="33" spans="14:15" ht="15">
      <c r="N33" s="189" t="s">
        <v>123</v>
      </c>
      <c r="O33" s="189" t="s">
        <v>120</v>
      </c>
    </row>
    <row r="34" spans="14:15" ht="15">
      <c r="N34" s="189" t="s">
        <v>124</v>
      </c>
      <c r="O34" s="189" t="s">
        <v>120</v>
      </c>
    </row>
    <row r="35" spans="14:15" ht="15">
      <c r="N35" s="189" t="s">
        <v>125</v>
      </c>
      <c r="O35" s="189" t="s">
        <v>120</v>
      </c>
    </row>
    <row r="36" spans="14:15" ht="15">
      <c r="N36" s="189" t="s">
        <v>126</v>
      </c>
      <c r="O36" s="189" t="s">
        <v>120</v>
      </c>
    </row>
    <row r="37" spans="14:15" ht="15">
      <c r="N37" s="189" t="s">
        <v>127</v>
      </c>
      <c r="O37" s="189" t="s">
        <v>120</v>
      </c>
    </row>
    <row r="38" spans="14:15" ht="15">
      <c r="N38" s="189" t="s">
        <v>128</v>
      </c>
      <c r="O38" s="189" t="s">
        <v>120</v>
      </c>
    </row>
    <row r="39" spans="14:15" ht="15">
      <c r="N39" s="189" t="s">
        <v>129</v>
      </c>
      <c r="O39" s="189" t="s">
        <v>120</v>
      </c>
    </row>
    <row r="40" spans="14:15" ht="15">
      <c r="N40" s="189" t="s">
        <v>130</v>
      </c>
      <c r="O40" s="189" t="s">
        <v>120</v>
      </c>
    </row>
    <row r="41" spans="14:15" ht="15">
      <c r="N41" s="189" t="s">
        <v>131</v>
      </c>
      <c r="O41" s="189" t="s">
        <v>120</v>
      </c>
    </row>
    <row r="42" spans="14:15" ht="15">
      <c r="N42" s="189" t="s">
        <v>132</v>
      </c>
      <c r="O42" s="189" t="s">
        <v>120</v>
      </c>
    </row>
    <row r="43" spans="14:15" ht="15">
      <c r="N43" s="189" t="s">
        <v>133</v>
      </c>
      <c r="O43" s="189" t="s">
        <v>120</v>
      </c>
    </row>
    <row r="44" spans="14:15" ht="15">
      <c r="N44" s="189" t="s">
        <v>134</v>
      </c>
      <c r="O44" s="189" t="s">
        <v>120</v>
      </c>
    </row>
    <row r="45" spans="14:15" ht="15">
      <c r="N45" s="189" t="s">
        <v>135</v>
      </c>
      <c r="O45" s="189" t="s">
        <v>120</v>
      </c>
    </row>
    <row r="46" spans="14:15" ht="15">
      <c r="N46" s="189" t="s">
        <v>136</v>
      </c>
      <c r="O46" s="189" t="s">
        <v>120</v>
      </c>
    </row>
    <row r="47" spans="14:15" ht="15">
      <c r="N47" s="189" t="s">
        <v>137</v>
      </c>
      <c r="O47" s="189" t="s">
        <v>120</v>
      </c>
    </row>
    <row r="48" spans="14:15" ht="15">
      <c r="N48" s="189" t="s">
        <v>138</v>
      </c>
      <c r="O48" s="189" t="s">
        <v>120</v>
      </c>
    </row>
    <row r="49" spans="14:15" ht="15">
      <c r="N49" s="189" t="s">
        <v>139</v>
      </c>
      <c r="O49" s="189" t="s">
        <v>120</v>
      </c>
    </row>
    <row r="50" spans="14:15" ht="15">
      <c r="N50" s="189" t="s">
        <v>140</v>
      </c>
      <c r="O50" s="189" t="s">
        <v>120</v>
      </c>
    </row>
    <row r="51" spans="14:15" ht="15">
      <c r="N51" s="189" t="s">
        <v>141</v>
      </c>
      <c r="O51" s="189" t="s">
        <v>120</v>
      </c>
    </row>
    <row r="52" spans="14:15" ht="15">
      <c r="N52" s="189" t="s">
        <v>142</v>
      </c>
      <c r="O52" s="189" t="s">
        <v>120</v>
      </c>
    </row>
    <row r="53" spans="14:15" ht="15">
      <c r="N53" s="189" t="s">
        <v>143</v>
      </c>
      <c r="O53" s="189" t="s">
        <v>120</v>
      </c>
    </row>
    <row r="54" spans="14:15" ht="15">
      <c r="N54" s="189" t="s">
        <v>144</v>
      </c>
      <c r="O54" s="189" t="s">
        <v>120</v>
      </c>
    </row>
    <row r="55" spans="14:15" ht="15">
      <c r="N55" s="192" t="s">
        <v>145</v>
      </c>
      <c r="O55" s="189" t="s">
        <v>120</v>
      </c>
    </row>
    <row r="56" spans="14:15" ht="15">
      <c r="N56" s="132" t="s">
        <v>146</v>
      </c>
      <c r="O56" s="189" t="s">
        <v>120</v>
      </c>
    </row>
    <row r="57" spans="14:15" ht="15">
      <c r="N57" s="146" t="s">
        <v>147</v>
      </c>
      <c r="O57" s="189" t="s">
        <v>120</v>
      </c>
    </row>
    <row r="58" spans="14:15" ht="15">
      <c r="N58" s="146" t="s">
        <v>124</v>
      </c>
      <c r="O58" s="189" t="s">
        <v>120</v>
      </c>
    </row>
    <row r="59" spans="14:15" ht="15">
      <c r="N59" s="146" t="s">
        <v>125</v>
      </c>
      <c r="O59" s="189" t="s">
        <v>120</v>
      </c>
    </row>
    <row r="60" spans="14:15" ht="15">
      <c r="N60" s="146" t="s">
        <v>148</v>
      </c>
      <c r="O60" s="189" t="s">
        <v>120</v>
      </c>
    </row>
    <row r="61" spans="14:15" ht="15">
      <c r="N61" s="146" t="s">
        <v>149</v>
      </c>
      <c r="O61" s="189" t="s">
        <v>120</v>
      </c>
    </row>
    <row r="62" spans="14:15" ht="15">
      <c r="N62" s="146" t="s">
        <v>136</v>
      </c>
      <c r="O62" s="189" t="s">
        <v>120</v>
      </c>
    </row>
    <row r="63" spans="14:15" ht="15">
      <c r="N63" s="146" t="s">
        <v>150</v>
      </c>
      <c r="O63" s="189" t="s">
        <v>120</v>
      </c>
    </row>
    <row r="64" spans="14:15" ht="15">
      <c r="N64" s="146" t="s">
        <v>151</v>
      </c>
      <c r="O64" s="189" t="s">
        <v>120</v>
      </c>
    </row>
    <row r="65" spans="14:15" ht="15">
      <c r="N65" s="146" t="s">
        <v>152</v>
      </c>
      <c r="O65" s="189" t="s">
        <v>120</v>
      </c>
    </row>
    <row r="66" spans="14:15" ht="15">
      <c r="N66" s="146" t="s">
        <v>153</v>
      </c>
      <c r="O66" s="189" t="s">
        <v>120</v>
      </c>
    </row>
    <row r="67" spans="14:15" ht="15">
      <c r="N67" s="146" t="s">
        <v>154</v>
      </c>
      <c r="O67" s="189" t="s">
        <v>120</v>
      </c>
    </row>
    <row r="68" spans="14:15" ht="15">
      <c r="N68" s="146" t="s">
        <v>155</v>
      </c>
      <c r="O68" s="189" t="s">
        <v>120</v>
      </c>
    </row>
    <row r="69" spans="14:15" ht="15">
      <c r="N69" s="146" t="s">
        <v>156</v>
      </c>
      <c r="O69" s="189" t="s">
        <v>120</v>
      </c>
    </row>
    <row r="70" spans="14:15" ht="15">
      <c r="N70" s="146" t="s">
        <v>157</v>
      </c>
      <c r="O70" s="189" t="s">
        <v>120</v>
      </c>
    </row>
    <row r="71" spans="14:15" ht="15">
      <c r="N71" s="146" t="s">
        <v>158</v>
      </c>
      <c r="O71" s="189" t="s">
        <v>120</v>
      </c>
    </row>
    <row r="72" spans="14:15" ht="15">
      <c r="N72" s="146" t="s">
        <v>159</v>
      </c>
      <c r="O72" s="189" t="s">
        <v>120</v>
      </c>
    </row>
    <row r="73" spans="14:15" ht="15">
      <c r="N73" s="146" t="s">
        <v>160</v>
      </c>
      <c r="O73" s="189" t="s">
        <v>120</v>
      </c>
    </row>
    <row r="74" spans="14:15" ht="15">
      <c r="N74" s="146" t="s">
        <v>161</v>
      </c>
      <c r="O74" s="189" t="s">
        <v>120</v>
      </c>
    </row>
    <row r="75" spans="14:15" ht="15">
      <c r="N75" s="146" t="s">
        <v>162</v>
      </c>
      <c r="O75" s="189" t="s">
        <v>120</v>
      </c>
    </row>
    <row r="76" spans="14:15" ht="15">
      <c r="N76" s="146" t="s">
        <v>163</v>
      </c>
      <c r="O76" s="189" t="s">
        <v>120</v>
      </c>
    </row>
    <row r="77" spans="14:15" ht="15">
      <c r="N77" s="146" t="s">
        <v>164</v>
      </c>
      <c r="O77" s="189" t="s">
        <v>120</v>
      </c>
    </row>
    <row r="78" spans="14:15" ht="15">
      <c r="N78" s="146" t="s">
        <v>165</v>
      </c>
      <c r="O78" s="189" t="s">
        <v>120</v>
      </c>
    </row>
    <row r="79" spans="14:15" ht="15">
      <c r="N79" s="146" t="s">
        <v>166</v>
      </c>
      <c r="O79" s="189" t="s">
        <v>120</v>
      </c>
    </row>
    <row r="80" spans="14:15" ht="15">
      <c r="N80" s="146" t="s">
        <v>167</v>
      </c>
      <c r="O80" s="189" t="s">
        <v>120</v>
      </c>
    </row>
    <row r="81" spans="14:15" ht="15">
      <c r="N81" s="146" t="s">
        <v>168</v>
      </c>
      <c r="O81" s="189" t="s">
        <v>120</v>
      </c>
    </row>
    <row r="82" spans="14:15" ht="15">
      <c r="N82" s="146" t="s">
        <v>168</v>
      </c>
      <c r="O82" s="189" t="s">
        <v>120</v>
      </c>
    </row>
    <row r="83" spans="14:15" ht="15">
      <c r="N83" s="146" t="s">
        <v>167</v>
      </c>
      <c r="O83" s="189" t="s">
        <v>120</v>
      </c>
    </row>
    <row r="84" spans="14:15" ht="15">
      <c r="N84" s="146" t="s">
        <v>169</v>
      </c>
      <c r="O84" s="189" t="s">
        <v>120</v>
      </c>
    </row>
    <row r="85" spans="14:15" ht="15">
      <c r="N85" s="146" t="s">
        <v>170</v>
      </c>
      <c r="O85" s="189" t="s">
        <v>120</v>
      </c>
    </row>
    <row r="86" spans="14:15" ht="15">
      <c r="N86" s="146" t="s">
        <v>171</v>
      </c>
      <c r="O86" s="189" t="s">
        <v>120</v>
      </c>
    </row>
    <row r="87" spans="14:15" ht="15">
      <c r="N87" s="146" t="s">
        <v>172</v>
      </c>
      <c r="O87" s="189" t="s">
        <v>120</v>
      </c>
    </row>
    <row r="88" spans="14:15" ht="15">
      <c r="N88" s="146" t="s">
        <v>173</v>
      </c>
      <c r="O88" s="189" t="s">
        <v>120</v>
      </c>
    </row>
    <row r="89" spans="14:15" ht="15">
      <c r="N89" s="146" t="s">
        <v>174</v>
      </c>
      <c r="O89" s="189" t="s">
        <v>120</v>
      </c>
    </row>
    <row r="90" spans="14:15" ht="15">
      <c r="N90" s="146" t="s">
        <v>175</v>
      </c>
      <c r="O90" s="189" t="s">
        <v>120</v>
      </c>
    </row>
    <row r="91" spans="14:15" ht="15">
      <c r="N91" s="146" t="s">
        <v>176</v>
      </c>
      <c r="O91" s="189" t="s">
        <v>120</v>
      </c>
    </row>
    <row r="92" spans="14:15" ht="24">
      <c r="N92" s="194" t="s">
        <v>177</v>
      </c>
      <c r="O92" s="189" t="s">
        <v>120</v>
      </c>
    </row>
    <row r="93" spans="14:15" ht="15">
      <c r="N93" s="146" t="s">
        <v>178</v>
      </c>
      <c r="O93" s="189" t="s">
        <v>120</v>
      </c>
    </row>
    <row r="94" spans="14:15" ht="15">
      <c r="N94" s="195" t="s">
        <v>179</v>
      </c>
      <c r="O94" s="189" t="s">
        <v>120</v>
      </c>
    </row>
    <row r="95" spans="14:15" ht="15">
      <c r="N95" s="146" t="s">
        <v>180</v>
      </c>
      <c r="O95" s="189" t="s">
        <v>120</v>
      </c>
    </row>
    <row r="96" spans="14:15">
      <c r="N96" s="196" t="s">
        <v>181</v>
      </c>
      <c r="O96" s="196" t="s">
        <v>26</v>
      </c>
    </row>
    <row r="97" spans="14:16">
      <c r="N97" s="196" t="s">
        <v>182</v>
      </c>
      <c r="O97" s="196" t="s">
        <v>26</v>
      </c>
    </row>
    <row r="98" spans="14:16">
      <c r="N98" s="196" t="s">
        <v>183</v>
      </c>
      <c r="O98" s="196" t="s">
        <v>120</v>
      </c>
    </row>
    <row r="99" spans="14:16">
      <c r="N99" s="146" t="s">
        <v>184</v>
      </c>
      <c r="O99" s="146" t="s">
        <v>120</v>
      </c>
    </row>
    <row r="100" spans="14:16" ht="15">
      <c r="N100" s="197" t="s">
        <v>94</v>
      </c>
      <c r="O100" s="197" t="s">
        <v>116</v>
      </c>
    </row>
    <row r="101" spans="14:16" ht="15">
      <c r="N101" s="197" t="s">
        <v>102</v>
      </c>
      <c r="O101" s="197" t="s">
        <v>116</v>
      </c>
    </row>
    <row r="102" spans="14:16" ht="15">
      <c r="N102" s="132" t="s">
        <v>185</v>
      </c>
      <c r="O102" s="189" t="s">
        <v>120</v>
      </c>
      <c r="P102" s="132" t="s">
        <v>185</v>
      </c>
    </row>
  </sheetData>
  <phoneticPr fontId="77"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C57"/>
  <sheetViews>
    <sheetView tabSelected="1" zoomScale="115" zoomScaleNormal="115" workbookViewId="0">
      <selection activeCell="C23" sqref="C23"/>
    </sheetView>
  </sheetViews>
  <sheetFormatPr defaultColWidth="9" defaultRowHeight="13.5"/>
  <cols>
    <col min="2" max="2" width="22.75" customWidth="1"/>
    <col min="3" max="3" width="4.5" style="21" customWidth="1"/>
  </cols>
  <sheetData>
    <row r="1" spans="1:3">
      <c r="A1" t="s">
        <v>150</v>
      </c>
      <c r="B1" t="s">
        <v>1524</v>
      </c>
      <c r="C1">
        <v>110</v>
      </c>
    </row>
    <row r="2" spans="1:3">
      <c r="A2" t="s">
        <v>150</v>
      </c>
      <c r="B2" t="s">
        <v>1525</v>
      </c>
      <c r="C2">
        <v>110</v>
      </c>
    </row>
    <row r="3" spans="1:3">
      <c r="A3" t="s">
        <v>1526</v>
      </c>
      <c r="B3" t="s">
        <v>1527</v>
      </c>
      <c r="C3">
        <v>111</v>
      </c>
    </row>
    <row r="4" spans="1:3">
      <c r="A4" t="s">
        <v>1528</v>
      </c>
      <c r="B4" t="s">
        <v>1529</v>
      </c>
      <c r="C4">
        <v>115</v>
      </c>
    </row>
    <row r="5" spans="1:3">
      <c r="A5" t="s">
        <v>1530</v>
      </c>
      <c r="B5" t="s">
        <v>1531</v>
      </c>
      <c r="C5">
        <v>116</v>
      </c>
    </row>
    <row r="6" spans="1:3">
      <c r="A6" t="s">
        <v>1532</v>
      </c>
      <c r="B6" t="s">
        <v>1533</v>
      </c>
      <c r="C6">
        <v>122</v>
      </c>
    </row>
    <row r="7" spans="1:3">
      <c r="A7" t="s">
        <v>1534</v>
      </c>
      <c r="B7" t="s">
        <v>1535</v>
      </c>
      <c r="C7" s="21">
        <v>130</v>
      </c>
    </row>
    <row r="8" spans="1:3">
      <c r="A8" t="s">
        <v>1536</v>
      </c>
      <c r="B8" t="s">
        <v>1537</v>
      </c>
      <c r="C8">
        <v>131</v>
      </c>
    </row>
    <row r="9" spans="1:3">
      <c r="A9" t="s">
        <v>1538</v>
      </c>
      <c r="B9" t="s">
        <v>1539</v>
      </c>
      <c r="C9">
        <v>132</v>
      </c>
    </row>
    <row r="10" spans="1:3">
      <c r="A10" t="s">
        <v>1540</v>
      </c>
      <c r="B10" t="s">
        <v>1541</v>
      </c>
      <c r="C10">
        <v>133</v>
      </c>
    </row>
    <row r="11" spans="1:3">
      <c r="A11" t="s">
        <v>1542</v>
      </c>
      <c r="B11" t="s">
        <v>1543</v>
      </c>
      <c r="C11">
        <v>136</v>
      </c>
    </row>
    <row r="12" spans="1:3">
      <c r="A12" t="s">
        <v>1544</v>
      </c>
      <c r="B12" t="s">
        <v>1545</v>
      </c>
      <c r="C12">
        <v>137</v>
      </c>
    </row>
    <row r="13" spans="1:3">
      <c r="A13" t="s">
        <v>1544</v>
      </c>
      <c r="B13" t="s">
        <v>1546</v>
      </c>
      <c r="C13">
        <v>137</v>
      </c>
    </row>
    <row r="14" spans="1:3">
      <c r="A14" t="s">
        <v>1547</v>
      </c>
      <c r="B14" t="s">
        <v>42</v>
      </c>
      <c r="C14">
        <v>138</v>
      </c>
    </row>
    <row r="15" spans="1:3">
      <c r="A15" t="s">
        <v>1547</v>
      </c>
      <c r="B15" t="s">
        <v>94</v>
      </c>
      <c r="C15">
        <v>138</v>
      </c>
    </row>
    <row r="16" spans="1:3">
      <c r="A16" t="s">
        <v>1547</v>
      </c>
      <c r="B16" t="s">
        <v>1548</v>
      </c>
      <c r="C16">
        <v>138</v>
      </c>
    </row>
    <row r="17" spans="1:3">
      <c r="A17" t="s">
        <v>1549</v>
      </c>
      <c r="C17" s="21">
        <v>141</v>
      </c>
    </row>
    <row r="18" spans="1:3">
      <c r="A18" t="s">
        <v>1550</v>
      </c>
      <c r="B18" t="s">
        <v>1551</v>
      </c>
      <c r="C18">
        <v>142</v>
      </c>
    </row>
    <row r="19" spans="1:3">
      <c r="A19" t="s">
        <v>1552</v>
      </c>
      <c r="C19" s="21">
        <v>142</v>
      </c>
    </row>
    <row r="20" spans="1:3">
      <c r="A20" t="s">
        <v>1553</v>
      </c>
      <c r="B20" t="s">
        <v>1554</v>
      </c>
      <c r="C20">
        <v>143</v>
      </c>
    </row>
    <row r="21" spans="1:3">
      <c r="A21" t="s">
        <v>1553</v>
      </c>
      <c r="B21" t="s">
        <v>1555</v>
      </c>
      <c r="C21">
        <v>143</v>
      </c>
    </row>
    <row r="22" spans="1:3">
      <c r="A22" t="s">
        <v>1556</v>
      </c>
      <c r="C22">
        <v>143</v>
      </c>
    </row>
    <row r="23" spans="1:3">
      <c r="A23" t="s">
        <v>1557</v>
      </c>
      <c r="B23" t="s">
        <v>1558</v>
      </c>
      <c r="C23">
        <v>145</v>
      </c>
    </row>
    <row r="24" spans="1:3">
      <c r="A24" t="s">
        <v>1559</v>
      </c>
      <c r="B24" t="s">
        <v>1560</v>
      </c>
      <c r="C24" s="21">
        <v>202</v>
      </c>
    </row>
    <row r="25" spans="1:3">
      <c r="A25" t="s">
        <v>1561</v>
      </c>
      <c r="C25" s="21">
        <v>220</v>
      </c>
    </row>
    <row r="26" spans="1:3">
      <c r="A26" t="s">
        <v>1562</v>
      </c>
      <c r="B26" t="s">
        <v>1563</v>
      </c>
      <c r="C26">
        <v>224</v>
      </c>
    </row>
    <row r="27" spans="1:3">
      <c r="A27" t="s">
        <v>1564</v>
      </c>
      <c r="B27" t="s">
        <v>1565</v>
      </c>
      <c r="C27">
        <v>231</v>
      </c>
    </row>
    <row r="28" spans="1:3">
      <c r="A28" t="s">
        <v>1566</v>
      </c>
      <c r="B28" t="s">
        <v>1567</v>
      </c>
      <c r="C28">
        <v>232</v>
      </c>
    </row>
    <row r="29" spans="1:3">
      <c r="A29" t="s">
        <v>1568</v>
      </c>
      <c r="B29" t="s">
        <v>1569</v>
      </c>
      <c r="C29" s="21">
        <v>236</v>
      </c>
    </row>
    <row r="30" spans="1:3">
      <c r="A30" t="s">
        <v>1570</v>
      </c>
      <c r="B30" t="s">
        <v>1571</v>
      </c>
      <c r="C30">
        <v>244</v>
      </c>
    </row>
    <row r="31" spans="1:3">
      <c r="A31" t="s">
        <v>1570</v>
      </c>
      <c r="B31" t="s">
        <v>1572</v>
      </c>
      <c r="C31">
        <v>244</v>
      </c>
    </row>
    <row r="32" spans="1:3">
      <c r="A32" t="s">
        <v>1573</v>
      </c>
      <c r="B32" t="s">
        <v>1574</v>
      </c>
      <c r="C32">
        <v>247</v>
      </c>
    </row>
    <row r="33" spans="1:3">
      <c r="A33" t="s">
        <v>1575</v>
      </c>
      <c r="B33" t="s">
        <v>1576</v>
      </c>
      <c r="C33">
        <v>249</v>
      </c>
    </row>
    <row r="34" spans="1:3">
      <c r="A34" t="s">
        <v>1577</v>
      </c>
      <c r="B34" t="s">
        <v>1578</v>
      </c>
      <c r="C34">
        <v>250</v>
      </c>
    </row>
    <row r="35" spans="1:3">
      <c r="A35" t="s">
        <v>1579</v>
      </c>
      <c r="B35" t="s">
        <v>1580</v>
      </c>
      <c r="C35" s="21">
        <v>302</v>
      </c>
    </row>
    <row r="36" spans="1:3">
      <c r="A36" t="s">
        <v>1581</v>
      </c>
      <c r="B36" t="s">
        <v>1582</v>
      </c>
      <c r="C36">
        <v>303</v>
      </c>
    </row>
    <row r="37" spans="1:3">
      <c r="A37" t="s">
        <v>1581</v>
      </c>
      <c r="B37" t="s">
        <v>1583</v>
      </c>
      <c r="C37">
        <v>303</v>
      </c>
    </row>
    <row r="38" spans="1:3">
      <c r="A38" t="s">
        <v>1584</v>
      </c>
      <c r="B38" t="s">
        <v>1585</v>
      </c>
      <c r="C38" s="21">
        <v>304</v>
      </c>
    </row>
    <row r="39" spans="1:3">
      <c r="A39" t="s">
        <v>1586</v>
      </c>
      <c r="B39" t="s">
        <v>1587</v>
      </c>
      <c r="C39" s="21">
        <v>305</v>
      </c>
    </row>
    <row r="40" spans="1:3">
      <c r="A40" t="s">
        <v>1588</v>
      </c>
      <c r="B40" t="s">
        <v>1589</v>
      </c>
      <c r="C40">
        <v>309</v>
      </c>
    </row>
    <row r="41" spans="1:3">
      <c r="A41" t="s">
        <v>1588</v>
      </c>
      <c r="B41" t="s">
        <v>1590</v>
      </c>
      <c r="C41">
        <v>309</v>
      </c>
    </row>
    <row r="42" spans="1:3">
      <c r="A42" t="s">
        <v>1591</v>
      </c>
      <c r="B42" t="s">
        <v>1592</v>
      </c>
      <c r="C42" s="21">
        <v>321</v>
      </c>
    </row>
    <row r="43" spans="1:3">
      <c r="A43" t="s">
        <v>1593</v>
      </c>
      <c r="B43" t="s">
        <v>1594</v>
      </c>
      <c r="C43">
        <v>324</v>
      </c>
    </row>
    <row r="44" spans="1:3">
      <c r="A44" t="s">
        <v>1595</v>
      </c>
      <c r="B44" t="s">
        <v>1596</v>
      </c>
      <c r="C44" s="21">
        <v>327</v>
      </c>
    </row>
    <row r="45" spans="1:3">
      <c r="A45" t="s">
        <v>1597</v>
      </c>
      <c r="B45" t="s">
        <v>1598</v>
      </c>
      <c r="C45" s="21">
        <v>330</v>
      </c>
    </row>
    <row r="46" spans="1:3">
      <c r="A46" t="s">
        <v>1599</v>
      </c>
      <c r="B46" t="s">
        <v>1600</v>
      </c>
      <c r="C46">
        <v>344</v>
      </c>
    </row>
    <row r="47" spans="1:3">
      <c r="A47" t="s">
        <v>1601</v>
      </c>
      <c r="B47" t="s">
        <v>1602</v>
      </c>
      <c r="C47" s="21">
        <v>412</v>
      </c>
    </row>
    <row r="48" spans="1:3">
      <c r="A48" t="s">
        <v>1603</v>
      </c>
      <c r="B48" t="s">
        <v>1604</v>
      </c>
      <c r="C48" s="21">
        <v>413</v>
      </c>
    </row>
    <row r="49" spans="1:3">
      <c r="A49" t="s">
        <v>1605</v>
      </c>
      <c r="B49" t="s">
        <v>1606</v>
      </c>
      <c r="C49" s="21">
        <v>419</v>
      </c>
    </row>
    <row r="50" spans="1:3">
      <c r="A50" t="s">
        <v>1607</v>
      </c>
      <c r="B50" t="s">
        <v>1608</v>
      </c>
      <c r="C50">
        <v>429</v>
      </c>
    </row>
    <row r="51" spans="1:3">
      <c r="A51" t="s">
        <v>149</v>
      </c>
      <c r="B51" t="s">
        <v>1609</v>
      </c>
      <c r="C51" s="21">
        <v>434</v>
      </c>
    </row>
    <row r="52" spans="1:3">
      <c r="A52" t="s">
        <v>1610</v>
      </c>
      <c r="B52" t="s">
        <v>1611</v>
      </c>
      <c r="C52" s="21">
        <v>501</v>
      </c>
    </row>
    <row r="53" spans="1:3">
      <c r="A53" t="s">
        <v>1612</v>
      </c>
      <c r="B53" t="s">
        <v>1613</v>
      </c>
      <c r="C53">
        <v>502</v>
      </c>
    </row>
    <row r="54" spans="1:3">
      <c r="A54" t="s">
        <v>1612</v>
      </c>
      <c r="B54" t="s">
        <v>1612</v>
      </c>
      <c r="C54">
        <v>502</v>
      </c>
    </row>
    <row r="55" spans="1:3">
      <c r="A55" t="s">
        <v>1614</v>
      </c>
      <c r="B55" t="s">
        <v>1615</v>
      </c>
      <c r="C55">
        <v>601</v>
      </c>
    </row>
    <row r="56" spans="1:3">
      <c r="A56" t="s">
        <v>1616</v>
      </c>
      <c r="B56" t="s">
        <v>1617</v>
      </c>
      <c r="C56">
        <v>609</v>
      </c>
    </row>
    <row r="57" spans="1:3">
      <c r="A57" t="s">
        <v>1616</v>
      </c>
      <c r="B57" t="s">
        <v>1618</v>
      </c>
      <c r="C57">
        <v>609</v>
      </c>
    </row>
  </sheetData>
  <sortState ref="A1:C56">
    <sortCondition ref="C1"/>
  </sortState>
  <phoneticPr fontId="7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99"/>
  <sheetViews>
    <sheetView topLeftCell="A63" workbookViewId="0">
      <selection activeCell="F106" sqref="F106"/>
    </sheetView>
  </sheetViews>
  <sheetFormatPr defaultColWidth="9" defaultRowHeight="13.5"/>
  <cols>
    <col min="1" max="1" width="3.5" customWidth="1"/>
    <col min="2" max="2" width="13.875" customWidth="1"/>
  </cols>
  <sheetData>
    <row r="1" spans="1:2">
      <c r="A1">
        <v>1</v>
      </c>
      <c r="B1" t="s">
        <v>1619</v>
      </c>
    </row>
    <row r="2" spans="1:2">
      <c r="A2">
        <v>2</v>
      </c>
      <c r="B2" t="s">
        <v>1620</v>
      </c>
    </row>
    <row r="3" spans="1:2">
      <c r="A3">
        <v>3</v>
      </c>
      <c r="B3" t="s">
        <v>1621</v>
      </c>
    </row>
    <row r="4" spans="1:2">
      <c r="A4">
        <v>4</v>
      </c>
      <c r="B4" t="s">
        <v>1622</v>
      </c>
    </row>
    <row r="5" spans="1:2">
      <c r="A5">
        <v>5</v>
      </c>
      <c r="B5" t="s">
        <v>1623</v>
      </c>
    </row>
    <row r="6" spans="1:2">
      <c r="A6">
        <v>6</v>
      </c>
      <c r="B6" t="s">
        <v>1624</v>
      </c>
    </row>
    <row r="7" spans="1:2">
      <c r="A7">
        <v>7</v>
      </c>
      <c r="B7" t="s">
        <v>1625</v>
      </c>
    </row>
    <row r="8" spans="1:2">
      <c r="A8">
        <v>8</v>
      </c>
      <c r="B8" t="s">
        <v>1626</v>
      </c>
    </row>
    <row r="9" spans="1:2">
      <c r="A9">
        <v>9</v>
      </c>
      <c r="B9" t="s">
        <v>1627</v>
      </c>
    </row>
    <row r="10" spans="1:2">
      <c r="A10">
        <v>10</v>
      </c>
      <c r="B10" t="s">
        <v>1628</v>
      </c>
    </row>
    <row r="11" spans="1:2">
      <c r="A11">
        <v>11</v>
      </c>
      <c r="B11" t="s">
        <v>1629</v>
      </c>
    </row>
    <row r="12" spans="1:2">
      <c r="A12">
        <v>12</v>
      </c>
      <c r="B12" t="s">
        <v>1630</v>
      </c>
    </row>
    <row r="13" spans="1:2">
      <c r="A13">
        <v>13</v>
      </c>
      <c r="B13" t="s">
        <v>1631</v>
      </c>
    </row>
    <row r="14" spans="1:2">
      <c r="A14">
        <v>14</v>
      </c>
      <c r="B14" t="s">
        <v>1632</v>
      </c>
    </row>
    <row r="15" spans="1:2">
      <c r="A15">
        <v>15</v>
      </c>
      <c r="B15" t="s">
        <v>1633</v>
      </c>
    </row>
    <row r="16" spans="1:2">
      <c r="A16">
        <v>16</v>
      </c>
      <c r="B16" t="s">
        <v>1634</v>
      </c>
    </row>
    <row r="17" spans="1:2">
      <c r="A17">
        <v>17</v>
      </c>
      <c r="B17" t="s">
        <v>1635</v>
      </c>
    </row>
    <row r="18" spans="1:2">
      <c r="A18">
        <v>18</v>
      </c>
      <c r="B18" t="s">
        <v>1636</v>
      </c>
    </row>
    <row r="19" spans="1:2">
      <c r="A19">
        <v>19</v>
      </c>
      <c r="B19" t="s">
        <v>1637</v>
      </c>
    </row>
    <row r="20" spans="1:2">
      <c r="A20">
        <v>20</v>
      </c>
      <c r="B20" t="s">
        <v>1638</v>
      </c>
    </row>
    <row r="21" spans="1:2">
      <c r="A21">
        <v>21</v>
      </c>
      <c r="B21" t="s">
        <v>1639</v>
      </c>
    </row>
    <row r="22" spans="1:2">
      <c r="A22">
        <v>22</v>
      </c>
      <c r="B22" t="s">
        <v>1640</v>
      </c>
    </row>
    <row r="23" spans="1:2">
      <c r="A23">
        <v>23</v>
      </c>
      <c r="B23" t="s">
        <v>1641</v>
      </c>
    </row>
    <row r="24" spans="1:2">
      <c r="A24">
        <v>24</v>
      </c>
      <c r="B24" t="s">
        <v>1642</v>
      </c>
    </row>
    <row r="25" spans="1:2">
      <c r="A25">
        <v>25</v>
      </c>
      <c r="B25" t="s">
        <v>1643</v>
      </c>
    </row>
    <row r="26" spans="1:2">
      <c r="A26">
        <v>26</v>
      </c>
      <c r="B26" t="s">
        <v>1644</v>
      </c>
    </row>
    <row r="27" spans="1:2">
      <c r="A27">
        <v>27</v>
      </c>
      <c r="B27" t="s">
        <v>1645</v>
      </c>
    </row>
    <row r="28" spans="1:2">
      <c r="A28">
        <v>28</v>
      </c>
      <c r="B28" t="s">
        <v>1646</v>
      </c>
    </row>
    <row r="29" spans="1:2">
      <c r="A29">
        <v>29</v>
      </c>
      <c r="B29" t="s">
        <v>1647</v>
      </c>
    </row>
    <row r="30" spans="1:2">
      <c r="A30">
        <v>30</v>
      </c>
      <c r="B30" t="s">
        <v>1648</v>
      </c>
    </row>
    <row r="31" spans="1:2">
      <c r="A31">
        <v>31</v>
      </c>
      <c r="B31" t="s">
        <v>1649</v>
      </c>
    </row>
    <row r="32" spans="1:2">
      <c r="A32">
        <v>32</v>
      </c>
      <c r="B32" t="s">
        <v>1650</v>
      </c>
    </row>
    <row r="33" spans="1:2">
      <c r="A33">
        <v>33</v>
      </c>
      <c r="B33" t="s">
        <v>1651</v>
      </c>
    </row>
    <row r="34" spans="1:2">
      <c r="A34">
        <v>34</v>
      </c>
      <c r="B34" t="s">
        <v>1652</v>
      </c>
    </row>
    <row r="35" spans="1:2">
      <c r="A35">
        <v>35</v>
      </c>
      <c r="B35" t="s">
        <v>1653</v>
      </c>
    </row>
    <row r="36" spans="1:2">
      <c r="A36">
        <v>36</v>
      </c>
      <c r="B36" t="s">
        <v>1654</v>
      </c>
    </row>
    <row r="37" spans="1:2">
      <c r="A37">
        <v>37</v>
      </c>
      <c r="B37" t="s">
        <v>1655</v>
      </c>
    </row>
    <row r="38" spans="1:2">
      <c r="A38">
        <v>38</v>
      </c>
      <c r="B38" t="s">
        <v>1656</v>
      </c>
    </row>
    <row r="39" spans="1:2">
      <c r="A39">
        <v>39</v>
      </c>
      <c r="B39" t="s">
        <v>1657</v>
      </c>
    </row>
    <row r="40" spans="1:2">
      <c r="A40">
        <v>40</v>
      </c>
      <c r="B40" t="s">
        <v>1658</v>
      </c>
    </row>
    <row r="41" spans="1:2">
      <c r="A41">
        <v>41</v>
      </c>
      <c r="B41" t="s">
        <v>1659</v>
      </c>
    </row>
    <row r="42" spans="1:2">
      <c r="A42">
        <v>42</v>
      </c>
      <c r="B42" t="s">
        <v>1660</v>
      </c>
    </row>
    <row r="43" spans="1:2">
      <c r="A43">
        <v>43</v>
      </c>
      <c r="B43" t="s">
        <v>1661</v>
      </c>
    </row>
    <row r="44" spans="1:2">
      <c r="A44">
        <v>44</v>
      </c>
      <c r="B44" t="s">
        <v>1662</v>
      </c>
    </row>
    <row r="45" spans="1:2">
      <c r="A45">
        <v>45</v>
      </c>
      <c r="B45" t="s">
        <v>1663</v>
      </c>
    </row>
    <row r="46" spans="1:2">
      <c r="A46">
        <v>46</v>
      </c>
      <c r="B46" t="s">
        <v>1664</v>
      </c>
    </row>
    <row r="47" spans="1:2">
      <c r="A47">
        <v>47</v>
      </c>
      <c r="B47" t="s">
        <v>1665</v>
      </c>
    </row>
    <row r="48" spans="1:2">
      <c r="A48">
        <v>48</v>
      </c>
      <c r="B48" t="s">
        <v>1666</v>
      </c>
    </row>
    <row r="49" spans="1:2">
      <c r="A49">
        <v>49</v>
      </c>
      <c r="B49" t="s">
        <v>1667</v>
      </c>
    </row>
    <row r="50" spans="1:2">
      <c r="A50">
        <v>50</v>
      </c>
      <c r="B50" t="s">
        <v>1668</v>
      </c>
    </row>
    <row r="51" spans="1:2">
      <c r="A51">
        <v>51</v>
      </c>
      <c r="B51" t="s">
        <v>1669</v>
      </c>
    </row>
    <row r="52" spans="1:2">
      <c r="A52">
        <v>52</v>
      </c>
      <c r="B52" t="s">
        <v>1670</v>
      </c>
    </row>
    <row r="53" spans="1:2">
      <c r="A53">
        <v>53</v>
      </c>
      <c r="B53" t="s">
        <v>1671</v>
      </c>
    </row>
    <row r="54" spans="1:2">
      <c r="A54">
        <v>54</v>
      </c>
      <c r="B54" t="s">
        <v>1672</v>
      </c>
    </row>
    <row r="55" spans="1:2">
      <c r="A55">
        <v>55</v>
      </c>
      <c r="B55" t="s">
        <v>1673</v>
      </c>
    </row>
    <row r="56" spans="1:2">
      <c r="A56">
        <v>56</v>
      </c>
      <c r="B56" t="s">
        <v>1674</v>
      </c>
    </row>
    <row r="57" spans="1:2">
      <c r="A57">
        <v>57</v>
      </c>
      <c r="B57" t="s">
        <v>1675</v>
      </c>
    </row>
    <row r="58" spans="1:2">
      <c r="A58">
        <v>58</v>
      </c>
      <c r="B58" t="s">
        <v>1676</v>
      </c>
    </row>
    <row r="59" spans="1:2">
      <c r="A59">
        <v>59</v>
      </c>
      <c r="B59" t="s">
        <v>1677</v>
      </c>
    </row>
    <row r="60" spans="1:2">
      <c r="A60">
        <v>60</v>
      </c>
      <c r="B60" t="s">
        <v>1678</v>
      </c>
    </row>
    <row r="61" spans="1:2">
      <c r="A61">
        <v>61</v>
      </c>
      <c r="B61" t="s">
        <v>1679</v>
      </c>
    </row>
    <row r="62" spans="1:2">
      <c r="A62">
        <v>62</v>
      </c>
      <c r="B62" t="s">
        <v>1680</v>
      </c>
    </row>
    <row r="63" spans="1:2">
      <c r="A63">
        <v>63</v>
      </c>
      <c r="B63" t="s">
        <v>1681</v>
      </c>
    </row>
    <row r="64" spans="1:2">
      <c r="A64">
        <v>64</v>
      </c>
      <c r="B64" t="s">
        <v>1682</v>
      </c>
    </row>
    <row r="65" spans="1:2">
      <c r="A65">
        <v>65</v>
      </c>
      <c r="B65" t="s">
        <v>1683</v>
      </c>
    </row>
    <row r="66" spans="1:2">
      <c r="A66">
        <v>66</v>
      </c>
      <c r="B66" t="s">
        <v>1684</v>
      </c>
    </row>
    <row r="67" spans="1:2">
      <c r="A67">
        <v>67</v>
      </c>
      <c r="B67" t="s">
        <v>1685</v>
      </c>
    </row>
    <row r="68" spans="1:2">
      <c r="A68">
        <v>68</v>
      </c>
      <c r="B68" t="s">
        <v>1686</v>
      </c>
    </row>
    <row r="69" spans="1:2">
      <c r="A69">
        <v>69</v>
      </c>
      <c r="B69" t="s">
        <v>1687</v>
      </c>
    </row>
    <row r="70" spans="1:2">
      <c r="A70">
        <v>70</v>
      </c>
      <c r="B70" t="s">
        <v>1688</v>
      </c>
    </row>
    <row r="71" spans="1:2">
      <c r="A71">
        <v>71</v>
      </c>
      <c r="B71" t="s">
        <v>1689</v>
      </c>
    </row>
    <row r="72" spans="1:2">
      <c r="A72">
        <v>72</v>
      </c>
      <c r="B72" t="s">
        <v>1690</v>
      </c>
    </row>
    <row r="73" spans="1:2">
      <c r="A73">
        <v>73</v>
      </c>
      <c r="B73" t="s">
        <v>1691</v>
      </c>
    </row>
    <row r="74" spans="1:2">
      <c r="A74">
        <v>74</v>
      </c>
      <c r="B74" t="s">
        <v>1692</v>
      </c>
    </row>
    <row r="75" spans="1:2">
      <c r="A75">
        <v>75</v>
      </c>
      <c r="B75" t="s">
        <v>1693</v>
      </c>
    </row>
    <row r="76" spans="1:2">
      <c r="A76">
        <v>76</v>
      </c>
      <c r="B76" t="s">
        <v>1694</v>
      </c>
    </row>
    <row r="77" spans="1:2">
      <c r="A77">
        <v>77</v>
      </c>
      <c r="B77" t="s">
        <v>1695</v>
      </c>
    </row>
    <row r="78" spans="1:2">
      <c r="A78">
        <v>78</v>
      </c>
      <c r="B78" t="s">
        <v>1696</v>
      </c>
    </row>
    <row r="79" spans="1:2">
      <c r="A79">
        <v>79</v>
      </c>
      <c r="B79" t="s">
        <v>1697</v>
      </c>
    </row>
    <row r="80" spans="1:2">
      <c r="A80">
        <v>80</v>
      </c>
      <c r="B80" t="s">
        <v>1698</v>
      </c>
    </row>
    <row r="81" spans="1:2">
      <c r="A81">
        <v>81</v>
      </c>
      <c r="B81" t="s">
        <v>1699</v>
      </c>
    </row>
    <row r="82" spans="1:2">
      <c r="A82">
        <v>82</v>
      </c>
      <c r="B82" t="s">
        <v>1700</v>
      </c>
    </row>
    <row r="83" spans="1:2">
      <c r="A83">
        <v>83</v>
      </c>
      <c r="B83" t="s">
        <v>1701</v>
      </c>
    </row>
    <row r="84" spans="1:2">
      <c r="A84">
        <v>84</v>
      </c>
      <c r="B84" t="s">
        <v>1702</v>
      </c>
    </row>
    <row r="85" spans="1:2">
      <c r="A85">
        <v>85</v>
      </c>
      <c r="B85" t="s">
        <v>1703</v>
      </c>
    </row>
    <row r="86" spans="1:2">
      <c r="A86">
        <v>86</v>
      </c>
      <c r="B86" t="s">
        <v>1704</v>
      </c>
    </row>
    <row r="87" spans="1:2">
      <c r="A87">
        <v>87</v>
      </c>
      <c r="B87" t="s">
        <v>1705</v>
      </c>
    </row>
    <row r="88" spans="1:2">
      <c r="A88">
        <v>88</v>
      </c>
      <c r="B88" t="s">
        <v>1706</v>
      </c>
    </row>
    <row r="89" spans="1:2">
      <c r="A89">
        <v>89</v>
      </c>
      <c r="B89" t="s">
        <v>1707</v>
      </c>
    </row>
    <row r="90" spans="1:2">
      <c r="A90">
        <v>90</v>
      </c>
      <c r="B90" t="s">
        <v>1708</v>
      </c>
    </row>
    <row r="91" spans="1:2">
      <c r="A91">
        <v>91</v>
      </c>
      <c r="B91" t="s">
        <v>1709</v>
      </c>
    </row>
    <row r="92" spans="1:2">
      <c r="A92">
        <v>92</v>
      </c>
      <c r="B92" t="s">
        <v>1710</v>
      </c>
    </row>
    <row r="93" spans="1:2">
      <c r="A93">
        <v>93</v>
      </c>
      <c r="B93" t="s">
        <v>1711</v>
      </c>
    </row>
    <row r="94" spans="1:2">
      <c r="A94">
        <v>94</v>
      </c>
      <c r="B94" t="s">
        <v>1712</v>
      </c>
    </row>
    <row r="95" spans="1:2">
      <c r="A95">
        <v>95</v>
      </c>
      <c r="B95" t="s">
        <v>1713</v>
      </c>
    </row>
    <row r="96" spans="1:2">
      <c r="A96">
        <v>96</v>
      </c>
      <c r="B96" t="s">
        <v>1714</v>
      </c>
    </row>
    <row r="97" spans="1:2">
      <c r="A97">
        <v>97</v>
      </c>
      <c r="B97" t="s">
        <v>1715</v>
      </c>
    </row>
    <row r="98" spans="1:2">
      <c r="A98">
        <v>98</v>
      </c>
      <c r="B98" t="s">
        <v>1716</v>
      </c>
    </row>
    <row r="99" spans="1:2">
      <c r="A99">
        <v>99</v>
      </c>
      <c r="B99" t="s">
        <v>1717</v>
      </c>
    </row>
  </sheetData>
  <phoneticPr fontId="77"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7"/>
  <sheetViews>
    <sheetView workbookViewId="0">
      <selection activeCell="M16" sqref="M16"/>
    </sheetView>
  </sheetViews>
  <sheetFormatPr defaultColWidth="9" defaultRowHeight="13.5"/>
  <cols>
    <col min="1" max="1" width="7.625" customWidth="1"/>
  </cols>
  <sheetData>
    <row r="1" spans="1:2">
      <c r="A1">
        <v>22</v>
      </c>
      <c r="B1" t="s">
        <v>50</v>
      </c>
    </row>
    <row r="2" spans="1:2">
      <c r="A2">
        <v>22</v>
      </c>
      <c r="B2" t="s">
        <v>1718</v>
      </c>
    </row>
    <row r="3" spans="1:2">
      <c r="A3">
        <v>99</v>
      </c>
      <c r="B3" t="s">
        <v>1719</v>
      </c>
    </row>
    <row r="4" spans="1:2">
      <c r="A4">
        <v>99</v>
      </c>
      <c r="B4" t="s">
        <v>62</v>
      </c>
    </row>
    <row r="5" spans="1:2">
      <c r="A5" s="198" t="s">
        <v>1720</v>
      </c>
      <c r="B5" t="s">
        <v>24</v>
      </c>
    </row>
    <row r="6" spans="1:2">
      <c r="A6" s="198" t="s">
        <v>1720</v>
      </c>
      <c r="B6" t="s">
        <v>1721</v>
      </c>
    </row>
    <row r="7" spans="1:2">
      <c r="A7" s="198" t="s">
        <v>1720</v>
      </c>
      <c r="B7" t="s">
        <v>1722</v>
      </c>
    </row>
  </sheetData>
  <phoneticPr fontId="7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23"/>
  <sheetViews>
    <sheetView workbookViewId="0">
      <selection activeCell="I29" sqref="I29"/>
    </sheetView>
  </sheetViews>
  <sheetFormatPr defaultColWidth="9" defaultRowHeight="13.5"/>
  <cols>
    <col min="1" max="1" width="3.5" customWidth="1"/>
    <col min="2" max="2" width="8.875" customWidth="1"/>
  </cols>
  <sheetData>
    <row r="1" spans="1:2">
      <c r="A1">
        <v>0</v>
      </c>
      <c r="B1" t="s">
        <v>1317</v>
      </c>
    </row>
    <row r="2" spans="1:2">
      <c r="A2">
        <v>7</v>
      </c>
      <c r="B2" t="s">
        <v>1723</v>
      </c>
    </row>
    <row r="3" spans="1:2">
      <c r="A3">
        <v>7</v>
      </c>
      <c r="B3" t="s">
        <v>1610</v>
      </c>
    </row>
    <row r="4" spans="1:2">
      <c r="A4">
        <v>7</v>
      </c>
      <c r="B4" t="s">
        <v>1724</v>
      </c>
    </row>
    <row r="5" spans="1:2">
      <c r="A5">
        <v>7</v>
      </c>
      <c r="B5" t="s">
        <v>1725</v>
      </c>
    </row>
    <row r="6" spans="1:2">
      <c r="A6">
        <v>15</v>
      </c>
      <c r="B6" t="s">
        <v>1723</v>
      </c>
    </row>
    <row r="7" spans="1:2">
      <c r="A7">
        <v>15</v>
      </c>
      <c r="B7" t="s">
        <v>1726</v>
      </c>
    </row>
    <row r="8" spans="1:2">
      <c r="A8">
        <v>15</v>
      </c>
      <c r="B8" t="s">
        <v>1727</v>
      </c>
    </row>
    <row r="9" spans="1:2">
      <c r="A9">
        <v>15</v>
      </c>
      <c r="B9" t="s">
        <v>1728</v>
      </c>
    </row>
    <row r="10" spans="1:2">
      <c r="A10">
        <v>15</v>
      </c>
      <c r="B10" t="s">
        <v>1729</v>
      </c>
    </row>
    <row r="11" spans="1:2">
      <c r="A11">
        <v>15</v>
      </c>
      <c r="B11" t="s">
        <v>1730</v>
      </c>
    </row>
    <row r="12" spans="1:2">
      <c r="A12">
        <v>15</v>
      </c>
      <c r="B12" t="s">
        <v>1724</v>
      </c>
    </row>
    <row r="13" spans="1:2">
      <c r="A13">
        <v>15</v>
      </c>
      <c r="B13" t="s">
        <v>1731</v>
      </c>
    </row>
    <row r="14" spans="1:2">
      <c r="A14">
        <v>15</v>
      </c>
      <c r="B14" t="s">
        <v>1732</v>
      </c>
    </row>
    <row r="15" spans="1:2">
      <c r="A15">
        <v>15</v>
      </c>
      <c r="B15" t="s">
        <v>1733</v>
      </c>
    </row>
    <row r="16" spans="1:2">
      <c r="A16">
        <v>15</v>
      </c>
      <c r="B16" t="s">
        <v>1734</v>
      </c>
    </row>
    <row r="17" spans="1:2">
      <c r="A17">
        <v>15</v>
      </c>
      <c r="B17" t="s">
        <v>1735</v>
      </c>
    </row>
    <row r="18" spans="1:2">
      <c r="A18">
        <v>15</v>
      </c>
      <c r="B18" t="s">
        <v>1736</v>
      </c>
    </row>
    <row r="19" spans="1:2">
      <c r="A19">
        <v>15</v>
      </c>
      <c r="B19" t="s">
        <v>1737</v>
      </c>
    </row>
    <row r="20" spans="1:2">
      <c r="A20">
        <v>15</v>
      </c>
      <c r="B20" t="s">
        <v>1738</v>
      </c>
    </row>
    <row r="21" spans="1:2">
      <c r="A21">
        <v>15</v>
      </c>
      <c r="B21" t="s">
        <v>150</v>
      </c>
    </row>
    <row r="22" spans="1:2">
      <c r="A22">
        <v>15</v>
      </c>
      <c r="B22" t="s">
        <v>1739</v>
      </c>
    </row>
    <row r="23" spans="1:2">
      <c r="A23">
        <v>15</v>
      </c>
      <c r="B23" t="s">
        <v>1740</v>
      </c>
    </row>
  </sheetData>
  <phoneticPr fontId="7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12"/>
  <sheetViews>
    <sheetView workbookViewId="0">
      <selection activeCell="F45" sqref="F45"/>
    </sheetView>
  </sheetViews>
  <sheetFormatPr defaultColWidth="9" defaultRowHeight="13.5"/>
  <sheetData>
    <row r="1" spans="1:2">
      <c r="A1" s="198" t="s">
        <v>1741</v>
      </c>
      <c r="B1" t="s">
        <v>1742</v>
      </c>
    </row>
    <row r="2" spans="1:2">
      <c r="A2" s="198" t="s">
        <v>1743</v>
      </c>
      <c r="B2" t="s">
        <v>1744</v>
      </c>
    </row>
    <row r="3" spans="1:2">
      <c r="A3" s="198" t="s">
        <v>1745</v>
      </c>
      <c r="B3" t="s">
        <v>1566</v>
      </c>
    </row>
    <row r="4" spans="1:2">
      <c r="A4" s="198" t="s">
        <v>1746</v>
      </c>
      <c r="B4" t="s">
        <v>1747</v>
      </c>
    </row>
    <row r="5" spans="1:2">
      <c r="A5" s="198" t="s">
        <v>1748</v>
      </c>
      <c r="B5" t="s">
        <v>1749</v>
      </c>
    </row>
    <row r="6" spans="1:2">
      <c r="A6" s="198" t="s">
        <v>1720</v>
      </c>
      <c r="B6" t="s">
        <v>1750</v>
      </c>
    </row>
    <row r="7" spans="1:2">
      <c r="A7" s="198" t="s">
        <v>1751</v>
      </c>
      <c r="B7" t="s">
        <v>1752</v>
      </c>
    </row>
    <row r="8" spans="1:2">
      <c r="A8" s="198" t="s">
        <v>1753</v>
      </c>
      <c r="B8" t="s">
        <v>1754</v>
      </c>
    </row>
    <row r="9" spans="1:2">
      <c r="A9" s="198" t="s">
        <v>1755</v>
      </c>
      <c r="B9" t="s">
        <v>1756</v>
      </c>
    </row>
    <row r="10" spans="1:2">
      <c r="A10" s="198" t="s">
        <v>1023</v>
      </c>
      <c r="B10" t="s">
        <v>1757</v>
      </c>
    </row>
    <row r="11" spans="1:2">
      <c r="A11" s="198" t="s">
        <v>1758</v>
      </c>
      <c r="B11" t="s">
        <v>1759</v>
      </c>
    </row>
    <row r="12" spans="1:2">
      <c r="A12" s="198" t="s">
        <v>1760</v>
      </c>
      <c r="B12" t="s">
        <v>1761</v>
      </c>
    </row>
  </sheetData>
  <phoneticPr fontId="7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B24"/>
  <sheetViews>
    <sheetView workbookViewId="0">
      <selection activeCell="H21" sqref="H21"/>
    </sheetView>
  </sheetViews>
  <sheetFormatPr defaultColWidth="9" defaultRowHeight="13.5"/>
  <cols>
    <col min="1" max="2" width="9" style="20"/>
  </cols>
  <sheetData>
    <row r="1" spans="1:2">
      <c r="A1" s="20" t="s">
        <v>1762</v>
      </c>
      <c r="B1" s="20" t="s">
        <v>1723</v>
      </c>
    </row>
    <row r="2" spans="1:2">
      <c r="A2" s="20" t="s">
        <v>1763</v>
      </c>
      <c r="B2" s="20" t="s">
        <v>1610</v>
      </c>
    </row>
    <row r="3" spans="1:2">
      <c r="A3" s="20" t="s">
        <v>1764</v>
      </c>
      <c r="B3" s="20" t="s">
        <v>1724</v>
      </c>
    </row>
    <row r="4" spans="1:2">
      <c r="A4" s="20" t="s">
        <v>1765</v>
      </c>
      <c r="B4" s="20" t="s">
        <v>1725</v>
      </c>
    </row>
    <row r="5" spans="1:2">
      <c r="A5" s="20" t="s">
        <v>1762</v>
      </c>
      <c r="B5" s="20" t="s">
        <v>1723</v>
      </c>
    </row>
    <row r="6" spans="1:2">
      <c r="A6" s="20" t="s">
        <v>1766</v>
      </c>
      <c r="B6" s="20" t="s">
        <v>1726</v>
      </c>
    </row>
    <row r="7" spans="1:2">
      <c r="A7" s="20" t="s">
        <v>1767</v>
      </c>
      <c r="B7" s="20" t="s">
        <v>1727</v>
      </c>
    </row>
    <row r="8" spans="1:2">
      <c r="A8" s="20" t="s">
        <v>1768</v>
      </c>
      <c r="B8" s="20" t="s">
        <v>1728</v>
      </c>
    </row>
    <row r="9" spans="1:2">
      <c r="A9" s="20" t="s">
        <v>1769</v>
      </c>
      <c r="B9" s="20" t="s">
        <v>1730</v>
      </c>
    </row>
    <row r="10" spans="1:2">
      <c r="A10" s="20" t="s">
        <v>1770</v>
      </c>
      <c r="B10" s="20" t="s">
        <v>1317</v>
      </c>
    </row>
    <row r="11" spans="1:2">
      <c r="A11" s="20" t="s">
        <v>1771</v>
      </c>
      <c r="B11" s="20" t="s">
        <v>1772</v>
      </c>
    </row>
    <row r="12" spans="1:2">
      <c r="A12" s="20" t="s">
        <v>1773</v>
      </c>
      <c r="B12" s="20" t="s">
        <v>150</v>
      </c>
    </row>
    <row r="13" spans="1:2">
      <c r="A13" s="20" t="s">
        <v>1774</v>
      </c>
      <c r="B13" s="20" t="s">
        <v>1775</v>
      </c>
    </row>
    <row r="14" spans="1:2">
      <c r="A14" s="20" t="s">
        <v>1776</v>
      </c>
      <c r="B14" s="20" t="s">
        <v>1738</v>
      </c>
    </row>
    <row r="15" spans="1:2">
      <c r="A15" s="20" t="s">
        <v>1777</v>
      </c>
      <c r="B15" s="20" t="s">
        <v>1737</v>
      </c>
    </row>
    <row r="16" spans="1:2">
      <c r="A16" s="20" t="s">
        <v>1778</v>
      </c>
      <c r="B16" s="20" t="s">
        <v>1779</v>
      </c>
    </row>
    <row r="17" spans="1:2">
      <c r="A17" s="20" t="s">
        <v>1780</v>
      </c>
      <c r="B17" s="20" t="s">
        <v>1735</v>
      </c>
    </row>
    <row r="18" spans="1:2">
      <c r="A18" s="20" t="s">
        <v>1781</v>
      </c>
      <c r="B18" s="20" t="s">
        <v>1734</v>
      </c>
    </row>
    <row r="19" spans="1:2">
      <c r="A19" s="20" t="s">
        <v>1782</v>
      </c>
      <c r="B19" s="20" t="s">
        <v>1783</v>
      </c>
    </row>
    <row r="20" spans="1:2">
      <c r="A20" s="20" t="s">
        <v>1784</v>
      </c>
      <c r="B20" s="20" t="s">
        <v>1732</v>
      </c>
    </row>
    <row r="21" spans="1:2">
      <c r="A21" s="20" t="s">
        <v>1785</v>
      </c>
      <c r="B21" s="20" t="s">
        <v>1731</v>
      </c>
    </row>
    <row r="22" spans="1:2">
      <c r="A22" s="20" t="s">
        <v>1786</v>
      </c>
      <c r="B22" s="20" t="s">
        <v>1736</v>
      </c>
    </row>
    <row r="23" spans="1:2">
      <c r="A23" s="20" t="s">
        <v>1774</v>
      </c>
      <c r="B23" s="20" t="s">
        <v>1739</v>
      </c>
    </row>
    <row r="24" spans="1:2">
      <c r="A24" s="20" t="s">
        <v>1787</v>
      </c>
      <c r="B24" s="20" t="s">
        <v>1740</v>
      </c>
    </row>
  </sheetData>
  <phoneticPr fontId="77"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dimension ref="A1:E58"/>
  <sheetViews>
    <sheetView topLeftCell="A31" workbookViewId="0">
      <selection activeCell="C64" sqref="C64"/>
    </sheetView>
  </sheetViews>
  <sheetFormatPr defaultColWidth="9" defaultRowHeight="13.5"/>
  <cols>
    <col min="1" max="1" width="12.625" customWidth="1"/>
    <col min="2" max="2" width="17.375" customWidth="1"/>
    <col min="3" max="3" width="25.5" customWidth="1"/>
    <col min="4" max="4" width="37.125" customWidth="1"/>
    <col min="5" max="5" width="12.625" customWidth="1"/>
  </cols>
  <sheetData>
    <row r="1" spans="1:5" ht="14.25">
      <c r="A1" s="5" t="s">
        <v>1788</v>
      </c>
      <c r="B1" s="6" t="s">
        <v>1789</v>
      </c>
      <c r="C1" s="7" t="s">
        <v>1790</v>
      </c>
      <c r="D1" s="7" t="s">
        <v>1791</v>
      </c>
      <c r="E1" s="6" t="s">
        <v>1792</v>
      </c>
    </row>
    <row r="2" spans="1:5">
      <c r="A2" s="8" t="s">
        <v>1793</v>
      </c>
      <c r="B2" s="9" t="s">
        <v>1794</v>
      </c>
      <c r="C2" s="9" t="s">
        <v>1795</v>
      </c>
      <c r="D2" s="9" t="s">
        <v>1796</v>
      </c>
      <c r="E2" s="10" t="s">
        <v>1797</v>
      </c>
    </row>
    <row r="3" spans="1:5">
      <c r="A3" s="9" t="s">
        <v>147</v>
      </c>
      <c r="B3" s="9" t="s">
        <v>1798</v>
      </c>
      <c r="C3" s="11" t="s">
        <v>1799</v>
      </c>
      <c r="D3" s="9" t="s">
        <v>1800</v>
      </c>
      <c r="E3" s="10" t="s">
        <v>1801</v>
      </c>
    </row>
    <row r="4" spans="1:5">
      <c r="A4" s="9" t="s">
        <v>1802</v>
      </c>
      <c r="B4" s="12" t="s">
        <v>1803</v>
      </c>
      <c r="C4" s="12" t="s">
        <v>1804</v>
      </c>
      <c r="D4" s="12" t="s">
        <v>1558</v>
      </c>
      <c r="E4" s="13" t="s">
        <v>1805</v>
      </c>
    </row>
    <row r="5" spans="1:5">
      <c r="A5" s="9" t="s">
        <v>15</v>
      </c>
      <c r="B5" s="9" t="s">
        <v>1806</v>
      </c>
      <c r="C5" s="9" t="s">
        <v>1807</v>
      </c>
      <c r="D5" s="9" t="s">
        <v>1808</v>
      </c>
      <c r="E5" s="10" t="s">
        <v>1809</v>
      </c>
    </row>
    <row r="6" spans="1:5">
      <c r="A6" s="9" t="s">
        <v>1810</v>
      </c>
      <c r="B6" s="9" t="s">
        <v>1811</v>
      </c>
      <c r="C6" s="9" t="s">
        <v>1812</v>
      </c>
      <c r="D6" s="9" t="s">
        <v>1813</v>
      </c>
      <c r="E6" s="10" t="s">
        <v>1814</v>
      </c>
    </row>
    <row r="7" spans="1:5">
      <c r="A7" s="9" t="s">
        <v>124</v>
      </c>
      <c r="B7" s="9" t="s">
        <v>1815</v>
      </c>
      <c r="C7" s="9" t="s">
        <v>1816</v>
      </c>
      <c r="D7" s="9" t="s">
        <v>1817</v>
      </c>
      <c r="E7" s="10" t="s">
        <v>1818</v>
      </c>
    </row>
    <row r="8" spans="1:5">
      <c r="A8" s="9" t="s">
        <v>125</v>
      </c>
      <c r="B8" s="9" t="s">
        <v>1819</v>
      </c>
      <c r="C8" s="9" t="s">
        <v>1820</v>
      </c>
      <c r="D8" s="9" t="s">
        <v>1821</v>
      </c>
      <c r="E8" s="10" t="s">
        <v>1822</v>
      </c>
    </row>
    <row r="9" spans="1:5">
      <c r="A9" s="9" t="s">
        <v>130</v>
      </c>
      <c r="B9" s="9" t="s">
        <v>1823</v>
      </c>
      <c r="C9" s="9" t="s">
        <v>1824</v>
      </c>
      <c r="D9" s="9" t="s">
        <v>1825</v>
      </c>
      <c r="E9" s="10" t="s">
        <v>1826</v>
      </c>
    </row>
    <row r="10" spans="1:5">
      <c r="A10" s="14" t="s">
        <v>1827</v>
      </c>
      <c r="B10" s="14" t="s">
        <v>1828</v>
      </c>
      <c r="C10" s="14" t="s">
        <v>1829</v>
      </c>
      <c r="D10" s="14" t="s">
        <v>1830</v>
      </c>
      <c r="E10" s="15" t="s">
        <v>1831</v>
      </c>
    </row>
    <row r="11" spans="1:5">
      <c r="A11" s="9" t="s">
        <v>1832</v>
      </c>
      <c r="B11" s="9" t="s">
        <v>1833</v>
      </c>
      <c r="C11" s="9" t="s">
        <v>1834</v>
      </c>
      <c r="D11" s="9" t="s">
        <v>1835</v>
      </c>
      <c r="E11" s="10" t="s">
        <v>1836</v>
      </c>
    </row>
    <row r="12" spans="1:5">
      <c r="A12" s="9" t="s">
        <v>1837</v>
      </c>
      <c r="B12" s="9" t="s">
        <v>1838</v>
      </c>
      <c r="C12" s="9" t="s">
        <v>1839</v>
      </c>
      <c r="D12" s="9" t="s">
        <v>1840</v>
      </c>
      <c r="E12" s="10" t="s">
        <v>1841</v>
      </c>
    </row>
    <row r="13" spans="1:5">
      <c r="A13" s="9" t="s">
        <v>88</v>
      </c>
      <c r="B13" s="9" t="s">
        <v>1842</v>
      </c>
      <c r="C13" s="11" t="s">
        <v>1843</v>
      </c>
      <c r="D13" s="9" t="s">
        <v>1844</v>
      </c>
      <c r="E13" s="10" t="s">
        <v>1845</v>
      </c>
    </row>
    <row r="14" spans="1:5">
      <c r="A14" s="9" t="s">
        <v>43</v>
      </c>
      <c r="B14" s="9" t="s">
        <v>1846</v>
      </c>
      <c r="C14" s="9" t="s">
        <v>1847</v>
      </c>
      <c r="D14" s="9" t="s">
        <v>1848</v>
      </c>
      <c r="E14" s="10" t="s">
        <v>1849</v>
      </c>
    </row>
    <row r="15" spans="1:5">
      <c r="A15" s="9" t="s">
        <v>1577</v>
      </c>
      <c r="B15" s="12" t="s">
        <v>1850</v>
      </c>
      <c r="C15" s="12" t="s">
        <v>1851</v>
      </c>
      <c r="D15" s="12" t="s">
        <v>1578</v>
      </c>
      <c r="E15" s="13" t="s">
        <v>1852</v>
      </c>
    </row>
    <row r="16" spans="1:5">
      <c r="A16" s="9" t="s">
        <v>150</v>
      </c>
      <c r="B16" s="9" t="s">
        <v>1853</v>
      </c>
      <c r="C16" s="9" t="s">
        <v>1854</v>
      </c>
      <c r="D16" s="9" t="s">
        <v>1855</v>
      </c>
      <c r="E16" s="10" t="s">
        <v>1856</v>
      </c>
    </row>
    <row r="17" spans="1:5">
      <c r="A17" s="9" t="s">
        <v>148</v>
      </c>
      <c r="B17" s="9" t="s">
        <v>1857</v>
      </c>
      <c r="C17" s="9" t="s">
        <v>1858</v>
      </c>
      <c r="D17" s="9" t="s">
        <v>1859</v>
      </c>
      <c r="E17" s="10" t="s">
        <v>1091</v>
      </c>
    </row>
    <row r="18" spans="1:5">
      <c r="A18" s="9" t="s">
        <v>64</v>
      </c>
      <c r="B18" s="9" t="s">
        <v>1860</v>
      </c>
      <c r="C18" s="9" t="s">
        <v>1861</v>
      </c>
      <c r="D18" s="9" t="s">
        <v>1862</v>
      </c>
      <c r="E18" s="10" t="s">
        <v>1863</v>
      </c>
    </row>
    <row r="19" spans="1:5">
      <c r="A19" s="9" t="s">
        <v>55</v>
      </c>
      <c r="B19" s="9" t="s">
        <v>1864</v>
      </c>
      <c r="C19" s="9" t="s">
        <v>1865</v>
      </c>
      <c r="D19" s="9" t="s">
        <v>1866</v>
      </c>
      <c r="E19" s="10" t="s">
        <v>1867</v>
      </c>
    </row>
    <row r="20" spans="1:5">
      <c r="A20" s="9" t="s">
        <v>1868</v>
      </c>
      <c r="B20" s="9" t="s">
        <v>1869</v>
      </c>
      <c r="C20" s="9" t="s">
        <v>1870</v>
      </c>
      <c r="D20" s="9" t="s">
        <v>1871</v>
      </c>
      <c r="E20" s="10" t="s">
        <v>1872</v>
      </c>
    </row>
    <row r="21" spans="1:5">
      <c r="A21" s="9" t="s">
        <v>127</v>
      </c>
      <c r="B21" s="9" t="s">
        <v>1873</v>
      </c>
      <c r="C21" s="9" t="s">
        <v>1874</v>
      </c>
      <c r="D21" s="9" t="s">
        <v>1875</v>
      </c>
      <c r="E21" s="10" t="s">
        <v>1876</v>
      </c>
    </row>
    <row r="22" spans="1:5">
      <c r="A22" s="9" t="s">
        <v>1877</v>
      </c>
      <c r="B22" s="12" t="s">
        <v>1878</v>
      </c>
      <c r="C22" s="12" t="s">
        <v>1879</v>
      </c>
      <c r="D22" s="12" t="s">
        <v>1565</v>
      </c>
      <c r="E22" s="13" t="s">
        <v>1880</v>
      </c>
    </row>
    <row r="23" spans="1:5">
      <c r="A23" s="9" t="s">
        <v>1881</v>
      </c>
      <c r="B23" s="9" t="s">
        <v>1882</v>
      </c>
      <c r="C23" s="9" t="s">
        <v>1883</v>
      </c>
      <c r="D23" s="9" t="s">
        <v>1884</v>
      </c>
      <c r="E23" s="10" t="s">
        <v>1885</v>
      </c>
    </row>
    <row r="24" spans="1:5">
      <c r="A24" s="9" t="s">
        <v>154</v>
      </c>
      <c r="B24" s="9" t="s">
        <v>1886</v>
      </c>
      <c r="C24" s="9" t="s">
        <v>1887</v>
      </c>
      <c r="D24" s="9" t="s">
        <v>1888</v>
      </c>
      <c r="E24" s="10" t="s">
        <v>1889</v>
      </c>
    </row>
    <row r="25" spans="1:5">
      <c r="A25" s="9" t="s">
        <v>1890</v>
      </c>
      <c r="B25" s="9" t="s">
        <v>1891</v>
      </c>
      <c r="C25" s="9" t="s">
        <v>1892</v>
      </c>
      <c r="D25" s="9" t="s">
        <v>1893</v>
      </c>
      <c r="E25" s="10" t="s">
        <v>1894</v>
      </c>
    </row>
    <row r="26" spans="1:5">
      <c r="A26" s="9" t="s">
        <v>146</v>
      </c>
      <c r="B26" s="9" t="s">
        <v>1895</v>
      </c>
      <c r="C26" s="9" t="s">
        <v>1896</v>
      </c>
      <c r="D26" s="9" t="s">
        <v>1897</v>
      </c>
      <c r="E26" s="10" t="s">
        <v>1898</v>
      </c>
    </row>
    <row r="27" spans="1:5">
      <c r="A27" s="9" t="s">
        <v>149</v>
      </c>
      <c r="B27" s="9" t="s">
        <v>1899</v>
      </c>
      <c r="C27" s="9" t="s">
        <v>1900</v>
      </c>
      <c r="D27" s="9" t="s">
        <v>1901</v>
      </c>
      <c r="E27" s="10" t="s">
        <v>1902</v>
      </c>
    </row>
    <row r="28" spans="1:5">
      <c r="A28" s="9" t="s">
        <v>136</v>
      </c>
      <c r="B28" s="9" t="s">
        <v>1903</v>
      </c>
      <c r="C28" s="11" t="s">
        <v>1904</v>
      </c>
      <c r="D28" s="9" t="s">
        <v>1905</v>
      </c>
      <c r="E28" s="10" t="s">
        <v>1906</v>
      </c>
    </row>
    <row r="29" spans="1:5">
      <c r="A29" s="9" t="s">
        <v>151</v>
      </c>
      <c r="B29" s="9" t="s">
        <v>1907</v>
      </c>
      <c r="C29" s="9" t="s">
        <v>1908</v>
      </c>
      <c r="D29" s="9" t="s">
        <v>1909</v>
      </c>
      <c r="E29" s="10" t="s">
        <v>1910</v>
      </c>
    </row>
    <row r="30" spans="1:5">
      <c r="A30" s="9" t="s">
        <v>1911</v>
      </c>
      <c r="B30" s="9" t="s">
        <v>1912</v>
      </c>
      <c r="C30" s="9" t="s">
        <v>1913</v>
      </c>
      <c r="D30" s="9" t="s">
        <v>1914</v>
      </c>
      <c r="E30" s="10" t="s">
        <v>1915</v>
      </c>
    </row>
    <row r="31" spans="1:5">
      <c r="A31" s="9" t="s">
        <v>152</v>
      </c>
      <c r="B31" s="9" t="s">
        <v>1916</v>
      </c>
      <c r="C31" s="9" t="s">
        <v>1917</v>
      </c>
      <c r="D31" s="9" t="s">
        <v>1918</v>
      </c>
      <c r="E31" s="10" t="s">
        <v>1919</v>
      </c>
    </row>
    <row r="32" spans="1:5">
      <c r="A32" s="9" t="s">
        <v>1575</v>
      </c>
      <c r="B32" s="9" t="s">
        <v>1920</v>
      </c>
      <c r="C32" s="9" t="s">
        <v>1921</v>
      </c>
      <c r="D32" s="9" t="s">
        <v>1922</v>
      </c>
      <c r="E32" s="10" t="s">
        <v>1923</v>
      </c>
    </row>
    <row r="33" spans="1:5">
      <c r="A33" s="9" t="s">
        <v>1924</v>
      </c>
      <c r="B33" s="9" t="s">
        <v>1925</v>
      </c>
      <c r="C33" s="9" t="s">
        <v>1926</v>
      </c>
      <c r="D33" s="9" t="s">
        <v>1927</v>
      </c>
      <c r="E33" s="10" t="s">
        <v>1928</v>
      </c>
    </row>
    <row r="34" spans="1:5">
      <c r="A34" s="9" t="s">
        <v>1929</v>
      </c>
      <c r="B34" s="9" t="s">
        <v>1930</v>
      </c>
      <c r="C34" s="9" t="s">
        <v>1931</v>
      </c>
      <c r="D34" s="9"/>
      <c r="E34" s="10"/>
    </row>
    <row r="35" spans="1:5">
      <c r="A35" s="9" t="s">
        <v>1932</v>
      </c>
      <c r="B35" s="9" t="s">
        <v>1933</v>
      </c>
      <c r="C35" s="16"/>
      <c r="D35" s="4"/>
      <c r="E35" s="4"/>
    </row>
    <row r="36" spans="1:5">
      <c r="A36" s="16" t="s">
        <v>1607</v>
      </c>
      <c r="B36" s="16" t="s">
        <v>1934</v>
      </c>
      <c r="C36" s="16"/>
      <c r="D36" s="4"/>
      <c r="E36" s="4"/>
    </row>
    <row r="37" spans="1:5">
      <c r="A37" s="16" t="s">
        <v>1935</v>
      </c>
      <c r="B37" s="16" t="s">
        <v>1936</v>
      </c>
      <c r="C37" s="16"/>
      <c r="D37" s="4"/>
      <c r="E37" s="4"/>
    </row>
    <row r="38" spans="1:5">
      <c r="A38" s="16" t="s">
        <v>1937</v>
      </c>
      <c r="B38" s="16" t="s">
        <v>1938</v>
      </c>
      <c r="C38" s="16"/>
      <c r="D38" s="4"/>
      <c r="E38" s="4"/>
    </row>
    <row r="39" spans="1:5">
      <c r="A39" s="16" t="s">
        <v>96</v>
      </c>
      <c r="B39" s="16" t="s">
        <v>1846</v>
      </c>
      <c r="C39" s="16" t="s">
        <v>1847</v>
      </c>
      <c r="D39" s="4"/>
      <c r="E39" s="4"/>
    </row>
    <row r="40" spans="1:5">
      <c r="A40" s="16" t="s">
        <v>1939</v>
      </c>
      <c r="B40" s="16" t="s">
        <v>1936</v>
      </c>
      <c r="C40" s="16" t="s">
        <v>1940</v>
      </c>
      <c r="D40" s="4"/>
      <c r="E40" s="4"/>
    </row>
    <row r="41" spans="1:5">
      <c r="A41" s="17" t="s">
        <v>1584</v>
      </c>
      <c r="B41" s="17" t="s">
        <v>1941</v>
      </c>
      <c r="C41" s="16" t="s">
        <v>1942</v>
      </c>
    </row>
    <row r="42" spans="1:5">
      <c r="A42" s="17" t="s">
        <v>1586</v>
      </c>
      <c r="B42" s="17" t="s">
        <v>1943</v>
      </c>
      <c r="C42" s="17" t="s">
        <v>1944</v>
      </c>
    </row>
    <row r="43" spans="1:5">
      <c r="A43" s="17" t="s">
        <v>1945</v>
      </c>
      <c r="B43" s="17" t="s">
        <v>1946</v>
      </c>
      <c r="C43" s="17" t="s">
        <v>1947</v>
      </c>
    </row>
    <row r="44" spans="1:5">
      <c r="A44" s="17" t="s">
        <v>1948</v>
      </c>
      <c r="B44" s="17" t="s">
        <v>1949</v>
      </c>
      <c r="C44" s="17" t="s">
        <v>1950</v>
      </c>
    </row>
    <row r="45" spans="1:5">
      <c r="A45" s="17" t="s">
        <v>1951</v>
      </c>
      <c r="B45" s="17" t="s">
        <v>1952</v>
      </c>
      <c r="C45" s="17" t="s">
        <v>1953</v>
      </c>
    </row>
    <row r="46" spans="1:5">
      <c r="A46" s="17" t="s">
        <v>1534</v>
      </c>
      <c r="B46" s="17" t="s">
        <v>1954</v>
      </c>
      <c r="C46" s="17" t="s">
        <v>1955</v>
      </c>
    </row>
    <row r="47" spans="1:5">
      <c r="A47" s="17" t="s">
        <v>1929</v>
      </c>
      <c r="B47" s="17" t="s">
        <v>1930</v>
      </c>
    </row>
    <row r="48" spans="1:5">
      <c r="A48" s="17" t="s">
        <v>1581</v>
      </c>
      <c r="B48" s="17" t="s">
        <v>1956</v>
      </c>
      <c r="C48" s="18" t="s">
        <v>1957</v>
      </c>
    </row>
    <row r="49" spans="1:4">
      <c r="A49" s="17" t="s">
        <v>1584</v>
      </c>
      <c r="B49" s="17" t="s">
        <v>1958</v>
      </c>
      <c r="C49" s="18" t="s">
        <v>1959</v>
      </c>
    </row>
    <row r="50" spans="1:4">
      <c r="A50" s="17" t="s">
        <v>1559</v>
      </c>
      <c r="B50" s="17" t="s">
        <v>1560</v>
      </c>
      <c r="C50" s="18" t="s">
        <v>1960</v>
      </c>
    </row>
    <row r="51" spans="1:4">
      <c r="A51" s="17" t="s">
        <v>1961</v>
      </c>
      <c r="B51" s="17" t="s">
        <v>1850</v>
      </c>
    </row>
    <row r="52" spans="1:4">
      <c r="A52" s="17" t="s">
        <v>1610</v>
      </c>
      <c r="B52" s="17" t="s">
        <v>1611</v>
      </c>
      <c r="C52" s="18" t="s">
        <v>1962</v>
      </c>
    </row>
    <row r="53" spans="1:4">
      <c r="A53" s="17" t="s">
        <v>1579</v>
      </c>
      <c r="B53" s="17" t="s">
        <v>1580</v>
      </c>
      <c r="C53" s="18" t="s">
        <v>1963</v>
      </c>
    </row>
    <row r="54" spans="1:4">
      <c r="A54" s="19" t="s">
        <v>1964</v>
      </c>
      <c r="B54" s="19" t="s">
        <v>1965</v>
      </c>
      <c r="C54" s="19" t="s">
        <v>1966</v>
      </c>
      <c r="D54" s="19">
        <v>3157</v>
      </c>
    </row>
    <row r="55" spans="1:4">
      <c r="A55" s="19" t="s">
        <v>1591</v>
      </c>
      <c r="B55" s="19" t="s">
        <v>1967</v>
      </c>
      <c r="C55" s="19" t="s">
        <v>1968</v>
      </c>
      <c r="D55" s="19"/>
    </row>
    <row r="56" spans="1:4">
      <c r="A56" s="19" t="s">
        <v>1597</v>
      </c>
      <c r="B56" s="19" t="s">
        <v>1598</v>
      </c>
      <c r="C56" s="19" t="s">
        <v>1969</v>
      </c>
      <c r="D56" s="19">
        <v>330</v>
      </c>
    </row>
    <row r="57" spans="1:4">
      <c r="A57" s="19" t="s">
        <v>1595</v>
      </c>
      <c r="B57" s="19" t="s">
        <v>1596</v>
      </c>
      <c r="C57" s="19" t="s">
        <v>1970</v>
      </c>
      <c r="D57" s="19">
        <v>327</v>
      </c>
    </row>
    <row r="58" spans="1:4">
      <c r="A58" s="19" t="s">
        <v>1605</v>
      </c>
      <c r="B58" s="19" t="s">
        <v>1606</v>
      </c>
      <c r="C58" s="19" t="s">
        <v>1971</v>
      </c>
      <c r="D58" s="19">
        <v>419</v>
      </c>
    </row>
  </sheetData>
  <phoneticPr fontId="77" type="noConversion"/>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1:C14"/>
  <sheetViews>
    <sheetView workbookViewId="0">
      <selection activeCell="D34" sqref="D34"/>
    </sheetView>
  </sheetViews>
  <sheetFormatPr defaultColWidth="9" defaultRowHeight="13.5"/>
  <cols>
    <col min="1" max="1" width="33" customWidth="1"/>
    <col min="2" max="2" width="5.25" customWidth="1"/>
    <col min="3" max="3" width="24.875" customWidth="1"/>
  </cols>
  <sheetData>
    <row r="1" spans="1:3">
      <c r="A1" s="1" t="s">
        <v>1972</v>
      </c>
      <c r="B1" s="2" t="s">
        <v>1973</v>
      </c>
      <c r="C1" s="1" t="s">
        <v>1974</v>
      </c>
    </row>
    <row r="2" spans="1:3" ht="14.25">
      <c r="A2" s="3" t="s">
        <v>1975</v>
      </c>
      <c r="B2" s="3">
        <v>92</v>
      </c>
      <c r="C2" s="4" t="s">
        <v>1976</v>
      </c>
    </row>
    <row r="3" spans="1:3" ht="15">
      <c r="A3" s="3" t="s">
        <v>1977</v>
      </c>
      <c r="B3" s="3">
        <v>92</v>
      </c>
      <c r="C3" s="4" t="s">
        <v>1976</v>
      </c>
    </row>
    <row r="4" spans="1:3" ht="14.25">
      <c r="A4" s="3" t="s">
        <v>1978</v>
      </c>
      <c r="B4" s="3">
        <v>92</v>
      </c>
      <c r="C4" s="4" t="s">
        <v>1976</v>
      </c>
    </row>
    <row r="5" spans="1:3">
      <c r="A5" s="3" t="s">
        <v>1979</v>
      </c>
      <c r="B5" s="3">
        <v>99</v>
      </c>
      <c r="C5" s="4" t="s">
        <v>1980</v>
      </c>
    </row>
    <row r="6" spans="1:3" ht="15">
      <c r="A6" s="3" t="s">
        <v>1981</v>
      </c>
      <c r="B6" s="3">
        <v>99</v>
      </c>
      <c r="C6" s="4" t="s">
        <v>1980</v>
      </c>
    </row>
    <row r="7" spans="1:3" ht="14.25">
      <c r="A7" s="3" t="s">
        <v>1982</v>
      </c>
      <c r="B7" s="3">
        <v>93</v>
      </c>
      <c r="C7" s="4" t="s">
        <v>1983</v>
      </c>
    </row>
    <row r="8" spans="1:3">
      <c r="A8" s="3" t="s">
        <v>1984</v>
      </c>
      <c r="B8" s="3">
        <v>93</v>
      </c>
      <c r="C8" s="4" t="s">
        <v>1983</v>
      </c>
    </row>
    <row r="9" spans="1:3">
      <c r="A9" s="3" t="s">
        <v>1985</v>
      </c>
      <c r="B9" s="3">
        <v>93</v>
      </c>
      <c r="C9" s="4" t="s">
        <v>1983</v>
      </c>
    </row>
    <row r="10" spans="1:3" ht="14.25">
      <c r="A10" s="3" t="s">
        <v>1986</v>
      </c>
      <c r="B10" s="3">
        <v>93</v>
      </c>
      <c r="C10" s="4" t="s">
        <v>1983</v>
      </c>
    </row>
    <row r="11" spans="1:3" ht="14.25">
      <c r="A11" s="3" t="s">
        <v>1987</v>
      </c>
      <c r="B11" s="3">
        <v>22</v>
      </c>
      <c r="C11" s="4" t="s">
        <v>1988</v>
      </c>
    </row>
    <row r="12" spans="1:3">
      <c r="A12" s="3" t="s">
        <v>1989</v>
      </c>
      <c r="B12" s="3">
        <v>93</v>
      </c>
      <c r="C12" s="3" t="s">
        <v>1990</v>
      </c>
    </row>
    <row r="13" spans="1:3">
      <c r="A13" s="3" t="s">
        <v>1991</v>
      </c>
      <c r="B13" s="3">
        <v>92</v>
      </c>
      <c r="C13" s="3" t="s">
        <v>1992</v>
      </c>
    </row>
    <row r="14" spans="1:3">
      <c r="A14" s="3" t="s">
        <v>1993</v>
      </c>
      <c r="B14" s="3">
        <v>99</v>
      </c>
      <c r="C14" s="3" t="s">
        <v>1994</v>
      </c>
    </row>
  </sheetData>
  <phoneticPr fontId="7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5"/>
  <dimension ref="A1:Y8"/>
  <sheetViews>
    <sheetView workbookViewId="0">
      <selection activeCell="E2" sqref="E2:E8"/>
    </sheetView>
  </sheetViews>
  <sheetFormatPr defaultColWidth="9" defaultRowHeight="13.5"/>
  <cols>
    <col min="1" max="1" width="13.875" customWidth="1"/>
    <col min="4" max="4" width="10.125" customWidth="1"/>
    <col min="7" max="7" width="11.625" customWidth="1"/>
    <col min="8" max="8" width="10.875" customWidth="1"/>
    <col min="9" max="9" width="15.625" customWidth="1"/>
    <col min="11" max="11" width="10" customWidth="1"/>
    <col min="12" max="12" width="15.125" customWidth="1"/>
    <col min="13" max="13" width="16.875" customWidth="1"/>
    <col min="14" max="14" width="17.375" customWidth="1"/>
    <col min="15" max="15" width="19.25" customWidth="1"/>
    <col min="16" max="16" width="10" customWidth="1"/>
    <col min="17" max="17" width="9.875" customWidth="1"/>
    <col min="18" max="18" width="9.625" customWidth="1"/>
    <col min="20" max="20" width="11.125" customWidth="1"/>
    <col min="21" max="21" width="12.375" customWidth="1"/>
    <col min="23" max="23" width="21" customWidth="1"/>
    <col min="24" max="24" width="13.25" customWidth="1"/>
  </cols>
  <sheetData>
    <row r="1" spans="1:25">
      <c r="A1" s="167" t="s">
        <v>186</v>
      </c>
      <c r="B1" s="167" t="s">
        <v>187</v>
      </c>
      <c r="C1" s="167" t="s">
        <v>188</v>
      </c>
      <c r="D1" s="167" t="s">
        <v>189</v>
      </c>
      <c r="E1" s="167" t="s">
        <v>190</v>
      </c>
      <c r="F1" s="167" t="s">
        <v>191</v>
      </c>
      <c r="G1" s="167" t="s">
        <v>192</v>
      </c>
      <c r="H1" s="167" t="s">
        <v>193</v>
      </c>
      <c r="I1" s="167" t="s">
        <v>194</v>
      </c>
      <c r="J1" s="167" t="s">
        <v>195</v>
      </c>
      <c r="K1" s="167" t="s">
        <v>196</v>
      </c>
      <c r="L1" s="167" t="s">
        <v>197</v>
      </c>
      <c r="M1" s="167" t="s">
        <v>198</v>
      </c>
      <c r="N1" s="167" t="s">
        <v>199</v>
      </c>
      <c r="O1" s="167" t="s">
        <v>200</v>
      </c>
      <c r="P1" s="167" t="s">
        <v>201</v>
      </c>
      <c r="Q1" s="167" t="s">
        <v>202</v>
      </c>
      <c r="R1" s="167" t="s">
        <v>203</v>
      </c>
      <c r="S1" s="167" t="s">
        <v>204</v>
      </c>
      <c r="T1" s="167" t="s">
        <v>205</v>
      </c>
      <c r="U1" s="167" t="s">
        <v>206</v>
      </c>
      <c r="V1" s="167" t="s">
        <v>207</v>
      </c>
      <c r="W1" s="167" t="s">
        <v>208</v>
      </c>
      <c r="X1" s="167" t="s">
        <v>209</v>
      </c>
      <c r="Y1" s="173" t="s">
        <v>210</v>
      </c>
    </row>
    <row r="2" spans="1:25" ht="14.25">
      <c r="A2" s="168">
        <v>43069</v>
      </c>
      <c r="B2" s="168"/>
      <c r="C2" s="169" t="s">
        <v>211</v>
      </c>
      <c r="D2" s="169" t="s">
        <v>212</v>
      </c>
      <c r="E2" s="169" t="s">
        <v>213</v>
      </c>
      <c r="F2" s="169" t="s">
        <v>214</v>
      </c>
      <c r="G2" s="169" t="s">
        <v>27</v>
      </c>
      <c r="H2" s="170">
        <v>78</v>
      </c>
      <c r="I2" s="169" t="s">
        <v>215</v>
      </c>
      <c r="J2" s="169" t="s">
        <v>216</v>
      </c>
      <c r="K2" s="169" t="s">
        <v>217</v>
      </c>
      <c r="L2" s="169" t="s">
        <v>29</v>
      </c>
      <c r="M2" s="169" t="s">
        <v>218</v>
      </c>
      <c r="N2" s="171"/>
      <c r="O2" s="171"/>
      <c r="P2" s="169" t="s">
        <v>219</v>
      </c>
      <c r="Q2" s="169" t="s">
        <v>220</v>
      </c>
      <c r="R2" s="169" t="s">
        <v>221</v>
      </c>
      <c r="S2" s="169" t="s">
        <v>222</v>
      </c>
      <c r="T2" s="169" t="s">
        <v>223</v>
      </c>
      <c r="U2" s="172">
        <v>212</v>
      </c>
      <c r="V2" s="172">
        <v>288.5</v>
      </c>
      <c r="W2" s="169" t="s">
        <v>224</v>
      </c>
      <c r="X2" s="169" t="s">
        <v>225</v>
      </c>
      <c r="Y2" t="str">
        <f>LEFT(SUBSTITUTE(SUBSTITUTE(SUBSTITUTE(W2,"/",",")&amp;",","0,","0*1,"),"*1*","*"),LEN(SUBSTITUTE(SUBSTITUTE(SUBSTITUTE(W2,"/",",")&amp;",","0,","0*1,"),"*1*","*"))-1)</f>
        <v>120.00*100.00*120.00*1</v>
      </c>
    </row>
    <row r="3" spans="1:25" ht="14.25">
      <c r="A3" s="168">
        <v>43069</v>
      </c>
      <c r="B3" s="168">
        <v>43077</v>
      </c>
      <c r="C3" s="169" t="s">
        <v>211</v>
      </c>
      <c r="D3" s="169" t="s">
        <v>212</v>
      </c>
      <c r="E3" s="169" t="s">
        <v>226</v>
      </c>
      <c r="F3" s="169" t="s">
        <v>227</v>
      </c>
      <c r="G3" s="169" t="s">
        <v>38</v>
      </c>
      <c r="H3" s="170">
        <v>1000</v>
      </c>
      <c r="I3" s="169" t="s">
        <v>228</v>
      </c>
      <c r="J3" s="169" t="s">
        <v>229</v>
      </c>
      <c r="K3" s="169" t="s">
        <v>230</v>
      </c>
      <c r="L3" s="169" t="s">
        <v>13</v>
      </c>
      <c r="M3" s="169" t="s">
        <v>231</v>
      </c>
      <c r="N3" s="169"/>
      <c r="O3" s="169"/>
      <c r="P3" s="169" t="s">
        <v>232</v>
      </c>
      <c r="Q3" s="169" t="s">
        <v>233</v>
      </c>
      <c r="R3" s="169" t="s">
        <v>234</v>
      </c>
      <c r="S3" s="169" t="s">
        <v>235</v>
      </c>
      <c r="T3" s="169" t="s">
        <v>236</v>
      </c>
      <c r="U3" s="172">
        <v>2000</v>
      </c>
      <c r="V3" s="172">
        <v>3165</v>
      </c>
      <c r="W3" s="169" t="s">
        <v>237</v>
      </c>
      <c r="X3" s="169" t="s">
        <v>225</v>
      </c>
      <c r="Y3" t="str">
        <f t="shared" ref="Y3:Y8" si="0">LEFT(SUBSTITUTE(SUBSTITUTE(SUBSTITUTE(W3,"/",",")&amp;",","0,","0*1,"),"*1*","*"),LEN(SUBSTITUTE(SUBSTITUTE(SUBSTITUTE(W3,"/",",")&amp;",","0,","0*1,"),"*1*","*"))-1)</f>
        <v>120.00*100.00*120.00*11,80.00*54.00*50.00*1</v>
      </c>
    </row>
    <row r="4" spans="1:25" ht="14.25">
      <c r="A4" s="168">
        <v>43069</v>
      </c>
      <c r="B4" s="168"/>
      <c r="C4" s="169" t="s">
        <v>211</v>
      </c>
      <c r="D4" s="169" t="s">
        <v>212</v>
      </c>
      <c r="E4" s="169" t="s">
        <v>238</v>
      </c>
      <c r="F4" s="169" t="s">
        <v>239</v>
      </c>
      <c r="G4" s="169" t="s">
        <v>27</v>
      </c>
      <c r="H4" s="170">
        <v>90</v>
      </c>
      <c r="I4" s="169" t="s">
        <v>240</v>
      </c>
      <c r="J4" s="169" t="s">
        <v>216</v>
      </c>
      <c r="K4" s="169" t="s">
        <v>241</v>
      </c>
      <c r="L4" s="169" t="s">
        <v>29</v>
      </c>
      <c r="M4" s="169" t="s">
        <v>218</v>
      </c>
      <c r="N4" s="169"/>
      <c r="O4" s="169"/>
      <c r="P4" s="169" t="s">
        <v>242</v>
      </c>
      <c r="Q4" s="169" t="s">
        <v>243</v>
      </c>
      <c r="R4" s="169" t="s">
        <v>244</v>
      </c>
      <c r="S4" s="169" t="s">
        <v>245</v>
      </c>
      <c r="T4" s="169" t="s">
        <v>223</v>
      </c>
      <c r="U4" s="172">
        <v>180.3</v>
      </c>
      <c r="V4" s="172">
        <v>292.5</v>
      </c>
      <c r="W4" s="169" t="s">
        <v>224</v>
      </c>
      <c r="X4" s="169" t="s">
        <v>225</v>
      </c>
      <c r="Y4" t="str">
        <f t="shared" si="0"/>
        <v>120.00*100.00*120.00*1</v>
      </c>
    </row>
    <row r="5" spans="1:25" ht="14.25">
      <c r="A5" s="168">
        <v>43069</v>
      </c>
      <c r="B5" s="168"/>
      <c r="C5" s="169" t="s">
        <v>211</v>
      </c>
      <c r="D5" s="169" t="s">
        <v>212</v>
      </c>
      <c r="E5" s="169" t="s">
        <v>246</v>
      </c>
      <c r="F5" s="169" t="s">
        <v>247</v>
      </c>
      <c r="G5" s="169" t="s">
        <v>27</v>
      </c>
      <c r="H5" s="170">
        <v>73</v>
      </c>
      <c r="I5" s="169" t="s">
        <v>248</v>
      </c>
      <c r="J5" s="169" t="s">
        <v>216</v>
      </c>
      <c r="K5" s="169" t="s">
        <v>249</v>
      </c>
      <c r="L5" s="169" t="s">
        <v>13</v>
      </c>
      <c r="M5" s="169" t="s">
        <v>231</v>
      </c>
      <c r="N5" s="169"/>
      <c r="O5" s="169"/>
      <c r="P5" s="169" t="s">
        <v>250</v>
      </c>
      <c r="Q5" s="169" t="s">
        <v>251</v>
      </c>
      <c r="R5" s="169" t="s">
        <v>252</v>
      </c>
      <c r="S5" s="169" t="s">
        <v>253</v>
      </c>
      <c r="T5" s="169" t="s">
        <v>223</v>
      </c>
      <c r="U5" s="172">
        <v>176.88</v>
      </c>
      <c r="V5" s="172">
        <v>258</v>
      </c>
      <c r="W5" s="169" t="s">
        <v>224</v>
      </c>
      <c r="X5" s="169" t="s">
        <v>225</v>
      </c>
      <c r="Y5" t="str">
        <f t="shared" si="0"/>
        <v>120.00*100.00*120.00*1</v>
      </c>
    </row>
    <row r="6" spans="1:25" ht="14.25">
      <c r="A6" s="168">
        <v>43069</v>
      </c>
      <c r="B6" s="168"/>
      <c r="C6" s="169" t="s">
        <v>211</v>
      </c>
      <c r="D6" s="169" t="s">
        <v>212</v>
      </c>
      <c r="E6" s="169" t="s">
        <v>254</v>
      </c>
      <c r="F6" s="169" t="s">
        <v>255</v>
      </c>
      <c r="G6" s="169" t="s">
        <v>27</v>
      </c>
      <c r="H6" s="170">
        <v>200</v>
      </c>
      <c r="I6" s="169" t="s">
        <v>256</v>
      </c>
      <c r="J6" s="169" t="s">
        <v>257</v>
      </c>
      <c r="K6" s="169" t="s">
        <v>230</v>
      </c>
      <c r="L6" s="169" t="s">
        <v>102</v>
      </c>
      <c r="M6" s="169" t="s">
        <v>258</v>
      </c>
      <c r="N6" s="169" t="s">
        <v>259</v>
      </c>
      <c r="O6" s="169" t="s">
        <v>260</v>
      </c>
      <c r="P6" s="169" t="s">
        <v>261</v>
      </c>
      <c r="Q6" s="169" t="s">
        <v>262</v>
      </c>
      <c r="R6" s="169" t="s">
        <v>263</v>
      </c>
      <c r="S6" s="169" t="s">
        <v>264</v>
      </c>
      <c r="T6" s="169" t="s">
        <v>265</v>
      </c>
      <c r="U6" s="172">
        <v>400</v>
      </c>
      <c r="V6" s="172">
        <v>674</v>
      </c>
      <c r="W6" s="169" t="s">
        <v>266</v>
      </c>
      <c r="X6" s="169" t="s">
        <v>225</v>
      </c>
      <c r="Y6" t="str">
        <f t="shared" si="0"/>
        <v>120.00*100.00*120.00*2,80.00*54.00*85.00*1</v>
      </c>
    </row>
    <row r="7" spans="1:25" ht="14.25">
      <c r="A7" s="168">
        <v>43069</v>
      </c>
      <c r="B7" s="168"/>
      <c r="C7" s="169" t="s">
        <v>211</v>
      </c>
      <c r="D7" s="169" t="s">
        <v>212</v>
      </c>
      <c r="E7" s="169" t="s">
        <v>267</v>
      </c>
      <c r="F7" s="169" t="s">
        <v>268</v>
      </c>
      <c r="G7" s="169" t="s">
        <v>27</v>
      </c>
      <c r="H7" s="170">
        <v>60</v>
      </c>
      <c r="I7" s="169" t="s">
        <v>269</v>
      </c>
      <c r="J7" s="169" t="s">
        <v>257</v>
      </c>
      <c r="K7" s="169" t="s">
        <v>270</v>
      </c>
      <c r="L7" s="169" t="s">
        <v>53</v>
      </c>
      <c r="M7" s="169" t="s">
        <v>271</v>
      </c>
      <c r="N7" s="169" t="s">
        <v>259</v>
      </c>
      <c r="O7" s="169" t="s">
        <v>260</v>
      </c>
      <c r="P7" s="169" t="s">
        <v>272</v>
      </c>
      <c r="Q7" s="169" t="s">
        <v>273</v>
      </c>
      <c r="R7" s="169" t="s">
        <v>274</v>
      </c>
      <c r="S7" s="169" t="s">
        <v>275</v>
      </c>
      <c r="T7" s="169" t="s">
        <v>223</v>
      </c>
      <c r="U7" s="172">
        <v>138</v>
      </c>
      <c r="V7" s="172">
        <v>213</v>
      </c>
      <c r="W7" s="169" t="s">
        <v>224</v>
      </c>
      <c r="X7" s="169" t="s">
        <v>225</v>
      </c>
      <c r="Y7" t="str">
        <f t="shared" si="0"/>
        <v>120.00*100.00*120.00*1</v>
      </c>
    </row>
    <row r="8" spans="1:25" ht="14.25">
      <c r="A8" s="168">
        <v>43069</v>
      </c>
      <c r="B8" s="168"/>
      <c r="C8" s="169" t="s">
        <v>211</v>
      </c>
      <c r="D8" s="169" t="s">
        <v>212</v>
      </c>
      <c r="E8" s="169" t="s">
        <v>276</v>
      </c>
      <c r="F8" s="169" t="s">
        <v>277</v>
      </c>
      <c r="G8" s="169" t="s">
        <v>27</v>
      </c>
      <c r="H8" s="170">
        <v>140</v>
      </c>
      <c r="I8" s="169" t="s">
        <v>278</v>
      </c>
      <c r="J8" s="169" t="s">
        <v>216</v>
      </c>
      <c r="K8" s="169" t="s">
        <v>279</v>
      </c>
      <c r="L8" s="169" t="s">
        <v>29</v>
      </c>
      <c r="M8" s="169" t="s">
        <v>218</v>
      </c>
      <c r="N8" s="169" t="s">
        <v>259</v>
      </c>
      <c r="O8" s="169" t="s">
        <v>260</v>
      </c>
      <c r="P8" s="169" t="s">
        <v>280</v>
      </c>
      <c r="Q8" s="169" t="s">
        <v>281</v>
      </c>
      <c r="R8" s="169" t="s">
        <v>282</v>
      </c>
      <c r="S8" s="169" t="s">
        <v>283</v>
      </c>
      <c r="T8" s="169" t="s">
        <v>284</v>
      </c>
      <c r="U8" s="172">
        <v>356.1</v>
      </c>
      <c r="V8" s="172">
        <v>493.5</v>
      </c>
      <c r="W8" s="169" t="s">
        <v>285</v>
      </c>
      <c r="X8" s="169" t="s">
        <v>225</v>
      </c>
      <c r="Y8" t="str">
        <f t="shared" si="0"/>
        <v>120.00*100.00*120.00*2</v>
      </c>
    </row>
  </sheetData>
  <phoneticPr fontId="77" type="noConversion"/>
  <conditionalFormatting sqref="E1:E1048576">
    <cfRule type="duplicateValues" dxfId="212"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sheetPr codeName="Sheet4"/>
  <dimension ref="A1:Y159"/>
  <sheetViews>
    <sheetView topLeftCell="A71" workbookViewId="0">
      <selection activeCell="E2" sqref="E2:E8"/>
    </sheetView>
  </sheetViews>
  <sheetFormatPr defaultColWidth="9" defaultRowHeight="13.5"/>
  <cols>
    <col min="5" max="5" width="25.875" customWidth="1"/>
    <col min="8" max="8" width="12.375" customWidth="1"/>
    <col min="9" max="9" width="10.125" style="21" customWidth="1"/>
    <col min="10" max="10" width="9.125" style="21"/>
    <col min="11" max="11" width="21" style="21" customWidth="1"/>
    <col min="12" max="12" width="11.125" customWidth="1"/>
    <col min="16" max="16" width="14.875" customWidth="1"/>
    <col min="17" max="19" width="11.125" customWidth="1"/>
    <col min="20" max="20" width="10.75" customWidth="1"/>
    <col min="22" max="22" width="35.375" customWidth="1"/>
    <col min="23" max="23" width="11.125" customWidth="1"/>
  </cols>
  <sheetData>
    <row r="1" spans="1:25" s="146" customFormat="1">
      <c r="A1" s="147" t="s">
        <v>286</v>
      </c>
      <c r="B1" s="148" t="s">
        <v>287</v>
      </c>
      <c r="C1" s="148" t="s">
        <v>288</v>
      </c>
      <c r="D1" s="149" t="s">
        <v>289</v>
      </c>
      <c r="E1" s="149" t="s">
        <v>290</v>
      </c>
      <c r="F1" s="149" t="s">
        <v>187</v>
      </c>
      <c r="G1" s="149" t="s">
        <v>291</v>
      </c>
      <c r="H1" s="149" t="s">
        <v>292</v>
      </c>
      <c r="I1" s="155" t="s">
        <v>293</v>
      </c>
      <c r="J1" s="156" t="s">
        <v>294</v>
      </c>
      <c r="K1" s="156" t="s">
        <v>295</v>
      </c>
      <c r="L1" s="149" t="s">
        <v>296</v>
      </c>
      <c r="M1" s="149" t="s">
        <v>297</v>
      </c>
      <c r="N1" s="149" t="s">
        <v>298</v>
      </c>
      <c r="O1" s="149" t="s">
        <v>299</v>
      </c>
      <c r="P1" s="149" t="s">
        <v>300</v>
      </c>
      <c r="Q1" s="149" t="s">
        <v>301</v>
      </c>
      <c r="R1" s="149" t="s">
        <v>302</v>
      </c>
      <c r="S1" s="149" t="s">
        <v>303</v>
      </c>
      <c r="T1" s="149" t="s">
        <v>304</v>
      </c>
      <c r="U1" s="149" t="s">
        <v>305</v>
      </c>
      <c r="V1" s="159" t="s">
        <v>306</v>
      </c>
      <c r="W1" s="149" t="s">
        <v>307</v>
      </c>
      <c r="X1" s="149" t="s">
        <v>308</v>
      </c>
      <c r="Y1" s="160" t="s">
        <v>309</v>
      </c>
    </row>
    <row r="2" spans="1:25" s="146" customFormat="1" hidden="1">
      <c r="A2" s="150"/>
      <c r="B2" s="150"/>
      <c r="C2" s="150"/>
      <c r="D2" s="151"/>
      <c r="E2" s="151"/>
      <c r="F2" s="151"/>
      <c r="G2" s="151"/>
      <c r="H2" s="151"/>
      <c r="I2" s="157">
        <f>'Wistron Data'!$D2</f>
        <v>0</v>
      </c>
      <c r="J2" s="157">
        <f>[贸易条款]</f>
        <v>0</v>
      </c>
      <c r="K2" s="157" t="str">
        <f>VLOOKUP(L2,MCID!N:O,2,0)</f>
        <v>SAMPLE</v>
      </c>
      <c r="L2" s="151" t="s">
        <v>36</v>
      </c>
      <c r="M2" s="151"/>
      <c r="N2" s="151"/>
      <c r="O2" s="151"/>
      <c r="P2" s="151"/>
      <c r="Q2" s="151"/>
      <c r="R2" s="151"/>
      <c r="S2" s="151"/>
      <c r="T2" s="151"/>
      <c r="U2" s="151"/>
      <c r="V2" s="151"/>
      <c r="W2" s="151"/>
      <c r="X2" s="151"/>
      <c r="Y2" s="161"/>
    </row>
    <row r="3" spans="1:25" hidden="1">
      <c r="A3" s="152">
        <v>1</v>
      </c>
      <c r="B3" s="153"/>
      <c r="C3" s="153"/>
      <c r="D3" s="154" t="s">
        <v>310</v>
      </c>
      <c r="E3" s="154"/>
      <c r="F3" s="154"/>
      <c r="G3" s="154" t="s">
        <v>52</v>
      </c>
      <c r="H3" s="154" t="s">
        <v>311</v>
      </c>
      <c r="I3" s="158" t="str">
        <f>'Wistron Data'!$D3</f>
        <v>NPD17BS0002</v>
      </c>
      <c r="J3" s="158" t="str">
        <f>[贸易条款]</f>
        <v>DDU</v>
      </c>
      <c r="K3" s="158" t="str">
        <f>VLOOKUP(L3,MCID!N:O,2,0)</f>
        <v>DAO</v>
      </c>
      <c r="L3" s="154" t="s">
        <v>181</v>
      </c>
      <c r="M3" s="154" t="s">
        <v>312</v>
      </c>
      <c r="N3" s="154" t="s">
        <v>313</v>
      </c>
      <c r="O3" s="154">
        <v>408</v>
      </c>
      <c r="P3" s="154"/>
      <c r="Q3" s="154" t="s">
        <v>314</v>
      </c>
      <c r="R3" s="154" t="s">
        <v>315</v>
      </c>
      <c r="S3" s="154" t="s">
        <v>316</v>
      </c>
      <c r="T3" s="154"/>
      <c r="U3" s="154"/>
      <c r="V3" s="154"/>
      <c r="W3" s="154" t="s">
        <v>317</v>
      </c>
      <c r="X3" s="154"/>
      <c r="Y3" s="161"/>
    </row>
    <row r="4" spans="1:25" hidden="1">
      <c r="A4" s="152">
        <v>2</v>
      </c>
      <c r="B4" s="153"/>
      <c r="C4" s="153"/>
      <c r="D4" s="154" t="s">
        <v>318</v>
      </c>
      <c r="E4" s="154"/>
      <c r="F4" s="154"/>
      <c r="G4" s="154" t="s">
        <v>52</v>
      </c>
      <c r="H4" s="154" t="s">
        <v>319</v>
      </c>
      <c r="I4" s="158" t="str">
        <f>'Wistron Data'!$D4</f>
        <v>NPD17BR0161</v>
      </c>
      <c r="J4" s="158" t="str">
        <f>[贸易条款]</f>
        <v>DDU</v>
      </c>
      <c r="K4" s="158" t="str">
        <f>VLOOKUP(L4,MCID!N:O,2,0)</f>
        <v>DAO</v>
      </c>
      <c r="L4" s="154" t="s">
        <v>181</v>
      </c>
      <c r="M4" s="154" t="s">
        <v>312</v>
      </c>
      <c r="N4" s="154" t="s">
        <v>320</v>
      </c>
      <c r="O4" s="154">
        <v>408</v>
      </c>
      <c r="P4" s="154"/>
      <c r="Q4" s="154" t="s">
        <v>314</v>
      </c>
      <c r="R4" s="154" t="s">
        <v>315</v>
      </c>
      <c r="S4" s="154" t="s">
        <v>316</v>
      </c>
      <c r="T4" s="154"/>
      <c r="U4" s="154"/>
      <c r="V4" s="154"/>
      <c r="W4" s="154" t="s">
        <v>317</v>
      </c>
      <c r="X4" s="154"/>
      <c r="Y4" s="162"/>
    </row>
    <row r="5" spans="1:25" hidden="1">
      <c r="A5" s="152">
        <v>3</v>
      </c>
      <c r="B5" s="153"/>
      <c r="C5" s="153"/>
      <c r="D5" s="154" t="s">
        <v>321</v>
      </c>
      <c r="E5" s="154"/>
      <c r="F5" s="154"/>
      <c r="G5" s="154" t="s">
        <v>52</v>
      </c>
      <c r="H5" s="154" t="s">
        <v>322</v>
      </c>
      <c r="I5" s="158" t="str">
        <f>'Wistron Data'!$D5</f>
        <v>NPD17BT0125</v>
      </c>
      <c r="J5" s="158" t="str">
        <f>[贸易条款]</f>
        <v>DDU</v>
      </c>
      <c r="K5" s="158" t="str">
        <f>VLOOKUP(L5,MCID!N:O,2,0)</f>
        <v>DAO</v>
      </c>
      <c r="L5" s="154" t="s">
        <v>108</v>
      </c>
      <c r="M5" s="154" t="s">
        <v>323</v>
      </c>
      <c r="N5" s="154" t="s">
        <v>324</v>
      </c>
      <c r="O5" s="154">
        <v>92</v>
      </c>
      <c r="P5" s="154"/>
      <c r="Q5" s="154" t="s">
        <v>325</v>
      </c>
      <c r="R5" s="154" t="s">
        <v>326</v>
      </c>
      <c r="S5" s="154" t="s">
        <v>216</v>
      </c>
      <c r="T5" s="154"/>
      <c r="U5" s="154"/>
      <c r="V5" s="154"/>
      <c r="W5" s="154" t="s">
        <v>327</v>
      </c>
      <c r="X5" s="154"/>
      <c r="Y5" s="162"/>
    </row>
    <row r="6" spans="1:25" hidden="1">
      <c r="A6" s="152">
        <v>4</v>
      </c>
      <c r="B6" s="153"/>
      <c r="C6" s="153"/>
      <c r="D6" s="154" t="s">
        <v>328</v>
      </c>
      <c r="E6" s="154"/>
      <c r="F6" s="154"/>
      <c r="G6" s="154" t="s">
        <v>52</v>
      </c>
      <c r="H6" s="154" t="s">
        <v>329</v>
      </c>
      <c r="I6" s="158" t="str">
        <f>'Wistron Data'!$D6</f>
        <v>NPD17BU0093</v>
      </c>
      <c r="J6" s="158" t="str">
        <f>[贸易条款]</f>
        <v>DDU</v>
      </c>
      <c r="K6" s="158" t="str">
        <f>VLOOKUP(L6,MCID!N:O,2,0)</f>
        <v>DAO</v>
      </c>
      <c r="L6" s="154" t="s">
        <v>108</v>
      </c>
      <c r="M6" s="154" t="s">
        <v>330</v>
      </c>
      <c r="N6" s="154" t="s">
        <v>331</v>
      </c>
      <c r="O6" s="154">
        <v>177</v>
      </c>
      <c r="P6" s="154"/>
      <c r="Q6" s="154" t="s">
        <v>332</v>
      </c>
      <c r="R6" s="154" t="s">
        <v>333</v>
      </c>
      <c r="S6" s="154" t="s">
        <v>216</v>
      </c>
      <c r="T6" s="154"/>
      <c r="U6" s="154"/>
      <c r="V6" s="154"/>
      <c r="W6" s="154" t="s">
        <v>327</v>
      </c>
      <c r="X6" s="154"/>
      <c r="Y6" s="162"/>
    </row>
    <row r="7" spans="1:25" hidden="1">
      <c r="A7" s="152">
        <v>5</v>
      </c>
      <c r="B7" s="153"/>
      <c r="C7" s="153"/>
      <c r="D7" s="154" t="s">
        <v>334</v>
      </c>
      <c r="E7" s="154"/>
      <c r="F7" s="154"/>
      <c r="G7" s="154" t="s">
        <v>27</v>
      </c>
      <c r="H7" s="154" t="s">
        <v>335</v>
      </c>
      <c r="I7" s="158" t="str">
        <f>'Wistron Data'!$D7</f>
        <v>NPD17BT0180</v>
      </c>
      <c r="J7" s="158" t="str">
        <f>[贸易条款]</f>
        <v>FCA</v>
      </c>
      <c r="K7" s="158" t="str">
        <f>VLOOKUP(L7,MCID!N:O,2,0)</f>
        <v>DAO</v>
      </c>
      <c r="L7" s="154" t="s">
        <v>93</v>
      </c>
      <c r="M7" s="154" t="s">
        <v>336</v>
      </c>
      <c r="N7" s="154" t="s">
        <v>337</v>
      </c>
      <c r="O7" s="154">
        <v>191</v>
      </c>
      <c r="P7" s="154"/>
      <c r="Q7" s="154" t="s">
        <v>338</v>
      </c>
      <c r="R7" s="154" t="s">
        <v>339</v>
      </c>
      <c r="S7" s="154" t="s">
        <v>216</v>
      </c>
      <c r="T7" s="154"/>
      <c r="U7" s="154"/>
      <c r="V7" s="154"/>
      <c r="W7" s="154" t="s">
        <v>340</v>
      </c>
      <c r="X7" s="154"/>
      <c r="Y7" s="162"/>
    </row>
    <row r="8" spans="1:25">
      <c r="A8" s="152">
        <v>6</v>
      </c>
      <c r="B8" s="153"/>
      <c r="C8" s="153"/>
      <c r="D8" s="154" t="s">
        <v>341</v>
      </c>
      <c r="E8" s="154"/>
      <c r="F8" s="154"/>
      <c r="G8" s="154" t="s">
        <v>27</v>
      </c>
      <c r="H8" s="154" t="s">
        <v>342</v>
      </c>
      <c r="I8" s="158" t="str">
        <f>'Wistron Data'!$D8</f>
        <v>NPD17BU0068</v>
      </c>
      <c r="J8" s="158" t="str">
        <f>[贸易条款]</f>
        <v>FCA</v>
      </c>
      <c r="K8" s="158" t="str">
        <f>VLOOKUP(L8,MCID!N:O,2,0)</f>
        <v>EMEA</v>
      </c>
      <c r="L8" s="154" t="s">
        <v>29</v>
      </c>
      <c r="M8" s="154" t="s">
        <v>343</v>
      </c>
      <c r="N8" s="154" t="s">
        <v>344</v>
      </c>
      <c r="O8" s="154">
        <v>94</v>
      </c>
      <c r="P8" s="154"/>
      <c r="Q8" s="154" t="s">
        <v>345</v>
      </c>
      <c r="R8" s="154" t="s">
        <v>346</v>
      </c>
      <c r="S8" s="154" t="s">
        <v>216</v>
      </c>
      <c r="T8" s="154"/>
      <c r="U8" s="154"/>
      <c r="V8" s="154"/>
      <c r="W8" s="154" t="s">
        <v>347</v>
      </c>
      <c r="X8" s="154"/>
      <c r="Y8" s="162"/>
    </row>
    <row r="9" spans="1:25" hidden="1">
      <c r="A9" s="152">
        <v>7</v>
      </c>
      <c r="B9" s="153"/>
      <c r="C9" s="153"/>
      <c r="D9" s="154" t="s">
        <v>348</v>
      </c>
      <c r="E9" s="154"/>
      <c r="F9" s="154"/>
      <c r="G9" s="154" t="s">
        <v>27</v>
      </c>
      <c r="H9" s="154" t="s">
        <v>349</v>
      </c>
      <c r="I9" s="158" t="str">
        <f>'Wistron Data'!$D9</f>
        <v>NPD17BU0037</v>
      </c>
      <c r="J9" s="158" t="str">
        <f>[贸易条款]</f>
        <v>FCA</v>
      </c>
      <c r="K9" s="158" t="str">
        <f>VLOOKUP(L9,MCID!N:O,2,0)</f>
        <v>APJ</v>
      </c>
      <c r="L9" s="154" t="s">
        <v>119</v>
      </c>
      <c r="M9" s="154" t="s">
        <v>350</v>
      </c>
      <c r="N9" s="154" t="s">
        <v>351</v>
      </c>
      <c r="O9" s="154">
        <v>86</v>
      </c>
      <c r="P9" s="154"/>
      <c r="Q9" s="154" t="s">
        <v>352</v>
      </c>
      <c r="R9" s="154" t="s">
        <v>353</v>
      </c>
      <c r="S9" s="154" t="s">
        <v>216</v>
      </c>
      <c r="T9" s="154"/>
      <c r="U9" s="154"/>
      <c r="V9" s="154"/>
      <c r="W9" s="154" t="s">
        <v>354</v>
      </c>
      <c r="X9" s="154"/>
      <c r="Y9" s="162"/>
    </row>
    <row r="10" spans="1:25" hidden="1">
      <c r="A10" s="152">
        <v>8</v>
      </c>
      <c r="B10" s="153"/>
      <c r="C10" s="153"/>
      <c r="D10" s="154" t="s">
        <v>355</v>
      </c>
      <c r="E10" s="154"/>
      <c r="F10" s="154"/>
      <c r="G10" s="154" t="s">
        <v>52</v>
      </c>
      <c r="H10" s="154" t="s">
        <v>356</v>
      </c>
      <c r="I10" s="158" t="str">
        <f>'Wistron Data'!$D10</f>
        <v>NPD17BS0046</v>
      </c>
      <c r="J10" s="158" t="str">
        <f>[贸易条款]</f>
        <v>DDU</v>
      </c>
      <c r="K10" s="158" t="str">
        <f>VLOOKUP(L10,MCID!N:O,2,0)</f>
        <v>DAO</v>
      </c>
      <c r="L10" s="154" t="s">
        <v>78</v>
      </c>
      <c r="M10" s="154" t="s">
        <v>357</v>
      </c>
      <c r="N10" s="154" t="s">
        <v>358</v>
      </c>
      <c r="O10" s="154">
        <v>66</v>
      </c>
      <c r="P10" s="154"/>
      <c r="Q10" s="154" t="s">
        <v>359</v>
      </c>
      <c r="R10" s="154" t="s">
        <v>359</v>
      </c>
      <c r="S10" s="154" t="s">
        <v>316</v>
      </c>
      <c r="T10" s="154"/>
      <c r="U10" s="154"/>
      <c r="V10" s="154"/>
      <c r="W10" s="154" t="s">
        <v>360</v>
      </c>
      <c r="X10" s="154"/>
      <c r="Y10" s="162"/>
    </row>
    <row r="11" spans="1:25" hidden="1">
      <c r="A11" s="152">
        <v>9</v>
      </c>
      <c r="B11" s="153"/>
      <c r="C11" s="153"/>
      <c r="D11" s="154" t="s">
        <v>361</v>
      </c>
      <c r="E11" s="154"/>
      <c r="F11" s="154"/>
      <c r="G11" s="154" t="s">
        <v>52</v>
      </c>
      <c r="H11" s="154" t="s">
        <v>362</v>
      </c>
      <c r="I11" s="158" t="str">
        <f>'Wistron Data'!$D11</f>
        <v>NPD17BS0015</v>
      </c>
      <c r="J11" s="158" t="str">
        <f>[贸易条款]</f>
        <v>DDU</v>
      </c>
      <c r="K11" s="158" t="str">
        <f>VLOOKUP(L11,MCID!N:O,2,0)</f>
        <v>DAO</v>
      </c>
      <c r="L11" s="154" t="s">
        <v>181</v>
      </c>
      <c r="M11" s="154" t="s">
        <v>363</v>
      </c>
      <c r="N11" s="154" t="s">
        <v>364</v>
      </c>
      <c r="O11" s="154">
        <v>900</v>
      </c>
      <c r="P11" s="154"/>
      <c r="Q11" s="154" t="s">
        <v>359</v>
      </c>
      <c r="R11" s="154" t="s">
        <v>359</v>
      </c>
      <c r="S11" s="154" t="s">
        <v>316</v>
      </c>
      <c r="T11" s="154"/>
      <c r="U11" s="154"/>
      <c r="V11" s="154"/>
      <c r="W11" s="154" t="s">
        <v>317</v>
      </c>
      <c r="X11" s="154"/>
      <c r="Y11" s="162"/>
    </row>
    <row r="12" spans="1:25" hidden="1">
      <c r="A12" s="152">
        <v>10</v>
      </c>
      <c r="B12" s="153"/>
      <c r="C12" s="153"/>
      <c r="D12" s="154" t="s">
        <v>365</v>
      </c>
      <c r="E12" s="154"/>
      <c r="F12" s="154"/>
      <c r="G12" s="154" t="s">
        <v>27</v>
      </c>
      <c r="H12" s="154" t="s">
        <v>366</v>
      </c>
      <c r="I12" s="158" t="str">
        <f>'Wistron Data'!$D12</f>
        <v>NPD17BT0164</v>
      </c>
      <c r="J12" s="158" t="str">
        <f>[贸易条款]</f>
        <v>FCA</v>
      </c>
      <c r="K12" s="158" t="str">
        <f>VLOOKUP(L12,MCID!N:O,2,0)</f>
        <v>APJ</v>
      </c>
      <c r="L12" s="154" t="s">
        <v>119</v>
      </c>
      <c r="M12" s="154" t="s">
        <v>367</v>
      </c>
      <c r="N12" s="154" t="s">
        <v>368</v>
      </c>
      <c r="O12" s="154">
        <v>90</v>
      </c>
      <c r="P12" s="154"/>
      <c r="Q12" s="154" t="s">
        <v>369</v>
      </c>
      <c r="R12" s="154" t="s">
        <v>370</v>
      </c>
      <c r="S12" s="154" t="s">
        <v>216</v>
      </c>
      <c r="T12" s="154"/>
      <c r="U12" s="154"/>
      <c r="V12" s="154"/>
      <c r="W12" s="154" t="s">
        <v>354</v>
      </c>
      <c r="X12" s="154"/>
      <c r="Y12" s="162"/>
    </row>
    <row r="13" spans="1:25" hidden="1">
      <c r="A13" s="152">
        <v>11</v>
      </c>
      <c r="B13" s="153"/>
      <c r="C13" s="153"/>
      <c r="D13" s="154" t="s">
        <v>371</v>
      </c>
      <c r="E13" s="154"/>
      <c r="F13" s="154"/>
      <c r="G13" s="154" t="s">
        <v>27</v>
      </c>
      <c r="H13" s="154" t="s">
        <v>372</v>
      </c>
      <c r="I13" s="158" t="str">
        <f>'Wistron Data'!$D13</f>
        <v>NPD17BU0011</v>
      </c>
      <c r="J13" s="158" t="str">
        <f>[贸易条款]</f>
        <v>FCA</v>
      </c>
      <c r="K13" s="158" t="str">
        <f>VLOOKUP(L13,MCID!N:O,2,0)</f>
        <v>DAO</v>
      </c>
      <c r="L13" s="154" t="s">
        <v>93</v>
      </c>
      <c r="M13" s="154" t="s">
        <v>373</v>
      </c>
      <c r="N13" s="154" t="s">
        <v>374</v>
      </c>
      <c r="O13" s="154">
        <v>578</v>
      </c>
      <c r="P13" s="154"/>
      <c r="Q13" s="154" t="s">
        <v>375</v>
      </c>
      <c r="R13" s="154" t="s">
        <v>376</v>
      </c>
      <c r="S13" s="154" t="s">
        <v>216</v>
      </c>
      <c r="T13" s="154"/>
      <c r="U13" s="154"/>
      <c r="V13" s="154"/>
      <c r="W13" s="154" t="s">
        <v>340</v>
      </c>
      <c r="X13" s="154"/>
      <c r="Y13" s="162"/>
    </row>
    <row r="14" spans="1:25" hidden="1">
      <c r="A14" s="152">
        <v>12</v>
      </c>
      <c r="B14" s="153"/>
      <c r="C14" s="153"/>
      <c r="D14" s="154" t="s">
        <v>377</v>
      </c>
      <c r="E14" s="154"/>
      <c r="F14" s="154"/>
      <c r="G14" s="154" t="s">
        <v>52</v>
      </c>
      <c r="H14" s="154" t="s">
        <v>378</v>
      </c>
      <c r="I14" s="158" t="str">
        <f>'Wistron Data'!$D14</f>
        <v>NPD17BS0037</v>
      </c>
      <c r="J14" s="158" t="str">
        <f>[贸易条款]</f>
        <v>DDU</v>
      </c>
      <c r="K14" s="158" t="str">
        <f>VLOOKUP(L14,MCID!N:O,2,0)</f>
        <v>DAO</v>
      </c>
      <c r="L14" s="154" t="s">
        <v>108</v>
      </c>
      <c r="M14" s="154" t="s">
        <v>379</v>
      </c>
      <c r="N14" s="154" t="s">
        <v>380</v>
      </c>
      <c r="O14" s="154">
        <v>84</v>
      </c>
      <c r="P14" s="154"/>
      <c r="Q14" s="154" t="s">
        <v>381</v>
      </c>
      <c r="R14" s="154" t="s">
        <v>382</v>
      </c>
      <c r="S14" s="154" t="s">
        <v>383</v>
      </c>
      <c r="T14" s="154"/>
      <c r="U14" s="154"/>
      <c r="V14" s="154"/>
      <c r="W14" s="154" t="s">
        <v>327</v>
      </c>
      <c r="X14" s="154"/>
      <c r="Y14" s="162"/>
    </row>
    <row r="15" spans="1:25" hidden="1">
      <c r="A15" s="152">
        <v>13</v>
      </c>
      <c r="B15" s="153"/>
      <c r="C15" s="153"/>
      <c r="D15" s="154" t="s">
        <v>384</v>
      </c>
      <c r="E15" s="154"/>
      <c r="F15" s="154"/>
      <c r="G15" s="154" t="s">
        <v>52</v>
      </c>
      <c r="H15" s="154" t="s">
        <v>385</v>
      </c>
      <c r="I15" s="158" t="str">
        <f>'Wistron Data'!$D15</f>
        <v>NPD17BU0010</v>
      </c>
      <c r="J15" s="158" t="str">
        <f>[贸易条款]</f>
        <v>DDU</v>
      </c>
      <c r="K15" s="158" t="str">
        <f>VLOOKUP(L15,MCID!N:O,2,0)</f>
        <v>DAO</v>
      </c>
      <c r="L15" s="154" t="s">
        <v>108</v>
      </c>
      <c r="M15" s="154" t="s">
        <v>386</v>
      </c>
      <c r="N15" s="154" t="s">
        <v>387</v>
      </c>
      <c r="O15" s="154">
        <v>184</v>
      </c>
      <c r="P15" s="154"/>
      <c r="Q15" s="154" t="s">
        <v>388</v>
      </c>
      <c r="R15" s="154" t="s">
        <v>389</v>
      </c>
      <c r="S15" s="154" t="s">
        <v>216</v>
      </c>
      <c r="T15" s="154"/>
      <c r="U15" s="154"/>
      <c r="V15" s="154"/>
      <c r="W15" s="154" t="s">
        <v>327</v>
      </c>
      <c r="X15" s="154"/>
      <c r="Y15" s="162"/>
    </row>
    <row r="16" spans="1:25">
      <c r="A16" s="152">
        <v>14</v>
      </c>
      <c r="B16" s="153"/>
      <c r="C16" s="153"/>
      <c r="D16" s="154" t="s">
        <v>390</v>
      </c>
      <c r="E16" s="154"/>
      <c r="F16" s="154"/>
      <c r="G16" s="154" t="s">
        <v>27</v>
      </c>
      <c r="H16" s="154" t="s">
        <v>391</v>
      </c>
      <c r="I16" s="158" t="str">
        <f>'Wistron Data'!$D16</f>
        <v>NPD17BT0133</v>
      </c>
      <c r="J16" s="158" t="str">
        <f>[贸易条款]</f>
        <v>FCA</v>
      </c>
      <c r="K16" s="158" t="str">
        <f>VLOOKUP(L16,MCID!N:O,2,0)</f>
        <v>EMEA</v>
      </c>
      <c r="L16" s="154" t="s">
        <v>13</v>
      </c>
      <c r="M16" s="154" t="s">
        <v>392</v>
      </c>
      <c r="N16" s="154" t="s">
        <v>393</v>
      </c>
      <c r="O16" s="154">
        <v>99</v>
      </c>
      <c r="P16" s="154"/>
      <c r="Q16" s="154" t="s">
        <v>394</v>
      </c>
      <c r="R16" s="154" t="s">
        <v>395</v>
      </c>
      <c r="S16" s="154" t="s">
        <v>216</v>
      </c>
      <c r="T16" s="154"/>
      <c r="U16" s="154"/>
      <c r="V16" s="154"/>
      <c r="W16" s="154" t="s">
        <v>396</v>
      </c>
      <c r="X16" s="154"/>
      <c r="Y16" s="162"/>
    </row>
    <row r="17" spans="1:25" hidden="1">
      <c r="A17" s="152">
        <v>15</v>
      </c>
      <c r="B17" s="153"/>
      <c r="C17" s="153"/>
      <c r="D17" s="154" t="s">
        <v>397</v>
      </c>
      <c r="E17" s="154"/>
      <c r="F17" s="154"/>
      <c r="G17" s="154" t="s">
        <v>52</v>
      </c>
      <c r="H17" s="154" t="s">
        <v>398</v>
      </c>
      <c r="I17" s="158" t="str">
        <f>'Wistron Data'!$D17</f>
        <v>NPD17BS0036</v>
      </c>
      <c r="J17" s="158" t="str">
        <f>[贸易条款]</f>
        <v>DDU</v>
      </c>
      <c r="K17" s="158" t="str">
        <f>VLOOKUP(L17,MCID!N:O,2,0)</f>
        <v>DAO</v>
      </c>
      <c r="L17" s="154" t="s">
        <v>181</v>
      </c>
      <c r="M17" s="154" t="s">
        <v>363</v>
      </c>
      <c r="N17" s="154" t="s">
        <v>399</v>
      </c>
      <c r="O17" s="154">
        <v>900</v>
      </c>
      <c r="P17" s="154"/>
      <c r="Q17" s="154" t="s">
        <v>359</v>
      </c>
      <c r="R17" s="154" t="s">
        <v>359</v>
      </c>
      <c r="S17" s="154" t="s">
        <v>316</v>
      </c>
      <c r="T17" s="154"/>
      <c r="U17" s="154"/>
      <c r="V17" s="154"/>
      <c r="W17" s="154" t="s">
        <v>317</v>
      </c>
      <c r="X17" s="154"/>
      <c r="Y17" s="162"/>
    </row>
    <row r="18" spans="1:25" hidden="1">
      <c r="A18" s="152">
        <v>16</v>
      </c>
      <c r="B18" s="153"/>
      <c r="C18" s="153"/>
      <c r="D18" s="154" t="s">
        <v>400</v>
      </c>
      <c r="E18" s="154"/>
      <c r="F18" s="154"/>
      <c r="G18" s="154" t="s">
        <v>27</v>
      </c>
      <c r="H18" s="154" t="s">
        <v>401</v>
      </c>
      <c r="I18" s="158" t="str">
        <f>'Wistron Data'!$D18</f>
        <v>NPD17BT0113</v>
      </c>
      <c r="J18" s="158" t="str">
        <f>[贸易条款]</f>
        <v>FCA</v>
      </c>
      <c r="K18" s="158" t="str">
        <f>VLOOKUP(L18,MCID!N:O,2,0)</f>
        <v>DAO</v>
      </c>
      <c r="L18" s="154" t="s">
        <v>93</v>
      </c>
      <c r="M18" s="154" t="s">
        <v>402</v>
      </c>
      <c r="N18" s="154" t="s">
        <v>403</v>
      </c>
      <c r="O18" s="154">
        <v>276</v>
      </c>
      <c r="P18" s="154"/>
      <c r="Q18" s="154" t="s">
        <v>404</v>
      </c>
      <c r="R18" s="154" t="s">
        <v>405</v>
      </c>
      <c r="S18" s="154" t="s">
        <v>216</v>
      </c>
      <c r="T18" s="154"/>
      <c r="U18" s="154"/>
      <c r="V18" s="154"/>
      <c r="W18" s="154" t="s">
        <v>340</v>
      </c>
      <c r="X18" s="154"/>
      <c r="Y18" s="162"/>
    </row>
    <row r="19" spans="1:25" hidden="1">
      <c r="A19" s="152">
        <v>17</v>
      </c>
      <c r="B19" s="153"/>
      <c r="C19" s="153"/>
      <c r="D19" s="154" t="s">
        <v>406</v>
      </c>
      <c r="E19" s="154"/>
      <c r="F19" s="154"/>
      <c r="G19" s="154" t="s">
        <v>27</v>
      </c>
      <c r="H19" s="154" t="s">
        <v>407</v>
      </c>
      <c r="I19" s="158" t="str">
        <f>'Wistron Data'!$D19</f>
        <v>NPD17BU0059</v>
      </c>
      <c r="J19" s="158" t="str">
        <f>[贸易条款]</f>
        <v>FCA</v>
      </c>
      <c r="K19" s="158" t="str">
        <f>VLOOKUP(L19,MCID!N:O,2,0)</f>
        <v>DAO</v>
      </c>
      <c r="L19" s="154" t="s">
        <v>93</v>
      </c>
      <c r="M19" s="154" t="s">
        <v>408</v>
      </c>
      <c r="N19" s="154" t="s">
        <v>409</v>
      </c>
      <c r="O19" s="154">
        <v>188</v>
      </c>
      <c r="P19" s="154"/>
      <c r="Q19" s="154" t="s">
        <v>410</v>
      </c>
      <c r="R19" s="154" t="s">
        <v>411</v>
      </c>
      <c r="S19" s="154" t="s">
        <v>216</v>
      </c>
      <c r="T19" s="154"/>
      <c r="U19" s="154"/>
      <c r="V19" s="154"/>
      <c r="W19" s="154" t="s">
        <v>340</v>
      </c>
      <c r="X19" s="154"/>
      <c r="Y19" s="162"/>
    </row>
    <row r="20" spans="1:25" hidden="1">
      <c r="A20" s="152">
        <v>18</v>
      </c>
      <c r="B20" s="153"/>
      <c r="C20" s="153"/>
      <c r="D20" s="154" t="s">
        <v>412</v>
      </c>
      <c r="E20" s="154"/>
      <c r="F20" s="154"/>
      <c r="G20" s="154" t="s">
        <v>52</v>
      </c>
      <c r="H20" s="154" t="s">
        <v>413</v>
      </c>
      <c r="I20" s="158" t="str">
        <f>'Wistron Data'!$D20</f>
        <v>NPD17BR0061</v>
      </c>
      <c r="J20" s="158" t="str">
        <f>[贸易条款]</f>
        <v>DDU</v>
      </c>
      <c r="K20" s="158" t="str">
        <f>VLOOKUP(L20,MCID!N:O,2,0)</f>
        <v>DAO</v>
      </c>
      <c r="L20" s="154" t="s">
        <v>108</v>
      </c>
      <c r="M20" s="154" t="s">
        <v>414</v>
      </c>
      <c r="N20" s="154" t="s">
        <v>415</v>
      </c>
      <c r="O20" s="154">
        <v>360</v>
      </c>
      <c r="P20" s="154"/>
      <c r="Q20" s="154" t="s">
        <v>416</v>
      </c>
      <c r="R20" s="154" t="s">
        <v>416</v>
      </c>
      <c r="S20" s="154" t="s">
        <v>383</v>
      </c>
      <c r="T20" s="154"/>
      <c r="U20" s="154"/>
      <c r="V20" s="154"/>
      <c r="W20" s="154" t="s">
        <v>327</v>
      </c>
      <c r="X20" s="154"/>
      <c r="Y20" s="162"/>
    </row>
    <row r="21" spans="1:25" hidden="1">
      <c r="A21" s="152">
        <v>19</v>
      </c>
      <c r="B21" s="153"/>
      <c r="C21" s="153"/>
      <c r="D21" s="154" t="s">
        <v>417</v>
      </c>
      <c r="E21" s="154"/>
      <c r="F21" s="154"/>
      <c r="G21" s="154" t="s">
        <v>27</v>
      </c>
      <c r="H21" s="154" t="s">
        <v>418</v>
      </c>
      <c r="I21" s="158" t="str">
        <f>'Wistron Data'!$D21</f>
        <v>NPD17BT0116</v>
      </c>
      <c r="J21" s="158" t="str">
        <f>[贸易条款]</f>
        <v>FCA</v>
      </c>
      <c r="K21" s="158" t="str">
        <f>VLOOKUP(L21,MCID!N:O,2,0)</f>
        <v>DAO</v>
      </c>
      <c r="L21" s="154" t="s">
        <v>110</v>
      </c>
      <c r="M21" s="154" t="s">
        <v>419</v>
      </c>
      <c r="N21" s="154" t="s">
        <v>420</v>
      </c>
      <c r="O21" s="154">
        <v>185</v>
      </c>
      <c r="P21" s="154"/>
      <c r="Q21" s="154" t="s">
        <v>421</v>
      </c>
      <c r="R21" s="154" t="s">
        <v>422</v>
      </c>
      <c r="S21" s="154" t="s">
        <v>216</v>
      </c>
      <c r="T21" s="154"/>
      <c r="U21" s="154"/>
      <c r="V21" s="154"/>
      <c r="W21" s="154" t="s">
        <v>423</v>
      </c>
      <c r="X21" s="154"/>
      <c r="Y21" s="162"/>
    </row>
    <row r="22" spans="1:25" hidden="1">
      <c r="A22" s="152">
        <v>20</v>
      </c>
      <c r="B22" s="153"/>
      <c r="C22" s="153"/>
      <c r="D22" s="154" t="s">
        <v>424</v>
      </c>
      <c r="E22" s="154"/>
      <c r="F22" s="154"/>
      <c r="G22" s="154" t="s">
        <v>27</v>
      </c>
      <c r="H22" s="154" t="s">
        <v>425</v>
      </c>
      <c r="I22" s="158" t="str">
        <f>'Wistron Data'!$D22</f>
        <v>NPD17BT0109</v>
      </c>
      <c r="J22" s="158" t="str">
        <f>[贸易条款]</f>
        <v>FCA</v>
      </c>
      <c r="K22" s="158" t="str">
        <f>VLOOKUP(L22,MCID!N:O,2,0)</f>
        <v>DAO</v>
      </c>
      <c r="L22" s="154" t="s">
        <v>182</v>
      </c>
      <c r="M22" s="154" t="s">
        <v>426</v>
      </c>
      <c r="N22" s="154" t="s">
        <v>427</v>
      </c>
      <c r="O22" s="154">
        <v>81</v>
      </c>
      <c r="P22" s="154"/>
      <c r="Q22" s="154" t="s">
        <v>428</v>
      </c>
      <c r="R22" s="154" t="s">
        <v>429</v>
      </c>
      <c r="S22" s="154" t="s">
        <v>383</v>
      </c>
      <c r="T22" s="154"/>
      <c r="U22" s="154"/>
      <c r="V22" s="154"/>
      <c r="W22" s="154" t="s">
        <v>430</v>
      </c>
      <c r="X22" s="154"/>
      <c r="Y22" s="162"/>
    </row>
    <row r="23" spans="1:25" hidden="1">
      <c r="A23" s="152">
        <v>21</v>
      </c>
      <c r="B23" s="153"/>
      <c r="C23" s="153"/>
      <c r="D23" s="154" t="s">
        <v>431</v>
      </c>
      <c r="E23" s="154"/>
      <c r="F23" s="154"/>
      <c r="G23" s="154" t="s">
        <v>27</v>
      </c>
      <c r="H23" s="154" t="s">
        <v>432</v>
      </c>
      <c r="I23" s="158" t="str">
        <f>'Wistron Data'!$D23</f>
        <v>NPD17BU0067</v>
      </c>
      <c r="J23" s="158" t="str">
        <f>[贸易条款]</f>
        <v>FCA</v>
      </c>
      <c r="K23" s="158" t="e">
        <f>VLOOKUP(L23,MCID!N:O,2,0)</f>
        <v>#N/A</v>
      </c>
      <c r="L23" s="154" t="s">
        <v>433</v>
      </c>
      <c r="M23" s="154" t="s">
        <v>434</v>
      </c>
      <c r="N23" s="154" t="s">
        <v>435</v>
      </c>
      <c r="O23" s="154">
        <v>96</v>
      </c>
      <c r="P23" s="154"/>
      <c r="Q23" s="154" t="s">
        <v>436</v>
      </c>
      <c r="R23" s="154" t="s">
        <v>437</v>
      </c>
      <c r="S23" s="154" t="s">
        <v>216</v>
      </c>
      <c r="T23" s="154"/>
      <c r="U23" s="154"/>
      <c r="V23" s="154"/>
      <c r="W23" s="154" t="s">
        <v>438</v>
      </c>
      <c r="X23" s="154"/>
      <c r="Y23" s="162"/>
    </row>
    <row r="24" spans="1:25" hidden="1">
      <c r="A24" s="152">
        <v>22</v>
      </c>
      <c r="B24" s="153"/>
      <c r="C24" s="153"/>
      <c r="D24" s="154" t="s">
        <v>439</v>
      </c>
      <c r="E24" s="154"/>
      <c r="F24" s="154"/>
      <c r="G24" s="154" t="s">
        <v>27</v>
      </c>
      <c r="H24" s="154" t="s">
        <v>440</v>
      </c>
      <c r="I24" s="158" t="str">
        <f>'Wistron Data'!$D24</f>
        <v>NPD17BT0170</v>
      </c>
      <c r="J24" s="158" t="str">
        <f>[贸易条款]</f>
        <v>FCA</v>
      </c>
      <c r="K24" s="158" t="str">
        <f>VLOOKUP(L24,MCID!N:O,2,0)</f>
        <v>DAO</v>
      </c>
      <c r="L24" s="154" t="s">
        <v>101</v>
      </c>
      <c r="M24" s="154" t="s">
        <v>441</v>
      </c>
      <c r="N24" s="154" t="s">
        <v>442</v>
      </c>
      <c r="O24" s="154">
        <v>196</v>
      </c>
      <c r="P24" s="154"/>
      <c r="Q24" s="154" t="s">
        <v>443</v>
      </c>
      <c r="R24" s="154" t="s">
        <v>444</v>
      </c>
      <c r="S24" s="154" t="s">
        <v>216</v>
      </c>
      <c r="T24" s="154"/>
      <c r="U24" s="154"/>
      <c r="V24" s="154"/>
      <c r="W24" s="154" t="s">
        <v>445</v>
      </c>
      <c r="X24" s="154"/>
      <c r="Y24" s="162"/>
    </row>
    <row r="25" spans="1:25" hidden="1">
      <c r="A25" s="152">
        <v>23</v>
      </c>
      <c r="B25" s="153"/>
      <c r="C25" s="153"/>
      <c r="D25" s="154" t="s">
        <v>446</v>
      </c>
      <c r="E25" s="154"/>
      <c r="F25" s="154"/>
      <c r="G25" s="154" t="s">
        <v>27</v>
      </c>
      <c r="H25" s="154" t="s">
        <v>447</v>
      </c>
      <c r="I25" s="158" t="str">
        <f>'Wistron Data'!$D25</f>
        <v>NPD17BT0149</v>
      </c>
      <c r="J25" s="158" t="str">
        <f>[贸易条款]</f>
        <v>FCA</v>
      </c>
      <c r="K25" s="158" t="str">
        <f>VLOOKUP(L25,MCID!N:O,2,0)</f>
        <v>DAO</v>
      </c>
      <c r="L25" s="154" t="s">
        <v>110</v>
      </c>
      <c r="M25" s="154" t="s">
        <v>323</v>
      </c>
      <c r="N25" s="154" t="s">
        <v>448</v>
      </c>
      <c r="O25" s="154">
        <v>96</v>
      </c>
      <c r="P25" s="154"/>
      <c r="Q25" s="154" t="s">
        <v>449</v>
      </c>
      <c r="R25" s="154" t="s">
        <v>450</v>
      </c>
      <c r="S25" s="154" t="s">
        <v>216</v>
      </c>
      <c r="T25" s="154"/>
      <c r="U25" s="154"/>
      <c r="V25" s="154"/>
      <c r="W25" s="154" t="s">
        <v>423</v>
      </c>
      <c r="X25" s="154"/>
      <c r="Y25" s="162"/>
    </row>
    <row r="26" spans="1:25" hidden="1">
      <c r="A26" s="152">
        <v>24</v>
      </c>
      <c r="B26" s="153"/>
      <c r="C26" s="153"/>
      <c r="D26" s="154" t="s">
        <v>451</v>
      </c>
      <c r="E26" s="154"/>
      <c r="F26" s="154"/>
      <c r="G26" s="154" t="s">
        <v>27</v>
      </c>
      <c r="H26" s="154" t="s">
        <v>452</v>
      </c>
      <c r="I26" s="158" t="str">
        <f>'Wistron Data'!$D26</f>
        <v>NPD17BU0052</v>
      </c>
      <c r="J26" s="158" t="str">
        <f>[贸易条款]</f>
        <v>FCA</v>
      </c>
      <c r="K26" s="158" t="e">
        <f>VLOOKUP(L26,MCID!N:O,2,0)</f>
        <v>#N/A</v>
      </c>
      <c r="L26" s="154" t="s">
        <v>453</v>
      </c>
      <c r="M26" s="154" t="s">
        <v>454</v>
      </c>
      <c r="N26" s="154" t="s">
        <v>455</v>
      </c>
      <c r="O26" s="154">
        <v>81</v>
      </c>
      <c r="P26" s="154"/>
      <c r="Q26" s="154" t="s">
        <v>456</v>
      </c>
      <c r="R26" s="154" t="s">
        <v>457</v>
      </c>
      <c r="S26" s="154" t="s">
        <v>216</v>
      </c>
      <c r="T26" s="154"/>
      <c r="U26" s="154"/>
      <c r="V26" s="154"/>
      <c r="W26" s="154" t="s">
        <v>458</v>
      </c>
      <c r="X26" s="154"/>
      <c r="Y26" s="162"/>
    </row>
    <row r="27" spans="1:25" hidden="1">
      <c r="A27" s="152">
        <v>25</v>
      </c>
      <c r="B27" s="153"/>
      <c r="C27" s="153"/>
      <c r="D27" s="154" t="s">
        <v>459</v>
      </c>
      <c r="E27" s="154"/>
      <c r="F27" s="154"/>
      <c r="G27" s="154" t="s">
        <v>27</v>
      </c>
      <c r="H27" s="154" t="s">
        <v>460</v>
      </c>
      <c r="I27" s="158" t="str">
        <f>'Wistron Data'!$D27</f>
        <v>NPD17BU0024</v>
      </c>
      <c r="J27" s="158" t="str">
        <f>[贸易条款]</f>
        <v>FCA</v>
      </c>
      <c r="K27" s="158" t="str">
        <f>VLOOKUP(L27,MCID!N:O,2,0)</f>
        <v>APJ</v>
      </c>
      <c r="L27" s="154" t="s">
        <v>145</v>
      </c>
      <c r="M27" s="154" t="s">
        <v>426</v>
      </c>
      <c r="N27" s="154" t="s">
        <v>461</v>
      </c>
      <c r="O27" s="154">
        <v>77</v>
      </c>
      <c r="P27" s="154"/>
      <c r="Q27" s="154" t="s">
        <v>462</v>
      </c>
      <c r="R27" s="154" t="s">
        <v>463</v>
      </c>
      <c r="S27" s="154" t="s">
        <v>216</v>
      </c>
      <c r="T27" s="154"/>
      <c r="U27" s="154"/>
      <c r="V27" s="154"/>
      <c r="W27" s="154" t="s">
        <v>464</v>
      </c>
      <c r="X27" s="154"/>
      <c r="Y27" s="162"/>
    </row>
    <row r="28" spans="1:25" hidden="1">
      <c r="A28" s="152">
        <v>26</v>
      </c>
      <c r="B28" s="153"/>
      <c r="C28" s="153"/>
      <c r="D28" s="154" t="s">
        <v>465</v>
      </c>
      <c r="E28" s="154"/>
      <c r="F28" s="154"/>
      <c r="G28" s="154" t="s">
        <v>27</v>
      </c>
      <c r="H28" s="154" t="s">
        <v>466</v>
      </c>
      <c r="I28" s="158" t="str">
        <f>'Wistron Data'!$D28</f>
        <v>NPD17BU0076</v>
      </c>
      <c r="J28" s="158" t="str">
        <f>[贸易条款]</f>
        <v>FCA</v>
      </c>
      <c r="K28" s="158" t="e">
        <f>VLOOKUP(L28,MCID!N:O,2,0)</f>
        <v>#N/A</v>
      </c>
      <c r="L28" s="154" t="s">
        <v>433</v>
      </c>
      <c r="M28" s="154" t="s">
        <v>434</v>
      </c>
      <c r="N28" s="154" t="s">
        <v>467</v>
      </c>
      <c r="O28" s="154">
        <v>99</v>
      </c>
      <c r="P28" s="154"/>
      <c r="Q28" s="154" t="s">
        <v>436</v>
      </c>
      <c r="R28" s="154" t="s">
        <v>437</v>
      </c>
      <c r="S28" s="154" t="s">
        <v>216</v>
      </c>
      <c r="T28" s="154"/>
      <c r="U28" s="154"/>
      <c r="V28" s="154"/>
      <c r="W28" s="154" t="s">
        <v>438</v>
      </c>
      <c r="X28" s="154"/>
      <c r="Y28" s="162"/>
    </row>
    <row r="29" spans="1:25" hidden="1">
      <c r="A29" s="152">
        <v>27</v>
      </c>
      <c r="B29" s="153"/>
      <c r="C29" s="153"/>
      <c r="D29" s="154" t="s">
        <v>468</v>
      </c>
      <c r="E29" s="154"/>
      <c r="F29" s="154"/>
      <c r="G29" s="154" t="s">
        <v>27</v>
      </c>
      <c r="H29" s="154" t="s">
        <v>469</v>
      </c>
      <c r="I29" s="158" t="str">
        <f>'Wistron Data'!$D29</f>
        <v>NPD17BU0009</v>
      </c>
      <c r="J29" s="158" t="str">
        <f>[贸易条款]</f>
        <v>FCA</v>
      </c>
      <c r="K29" s="158" t="str">
        <f>VLOOKUP(L29,MCID!N:O,2,0)</f>
        <v>APJ</v>
      </c>
      <c r="L29" s="154" t="s">
        <v>144</v>
      </c>
      <c r="M29" s="154" t="s">
        <v>343</v>
      </c>
      <c r="N29" s="154" t="s">
        <v>470</v>
      </c>
      <c r="O29" s="154">
        <v>89</v>
      </c>
      <c r="P29" s="154"/>
      <c r="Q29" s="154" t="s">
        <v>471</v>
      </c>
      <c r="R29" s="154" t="s">
        <v>472</v>
      </c>
      <c r="S29" s="154" t="s">
        <v>216</v>
      </c>
      <c r="T29" s="154"/>
      <c r="U29" s="154" t="s">
        <v>473</v>
      </c>
      <c r="V29" s="154"/>
      <c r="W29" s="154" t="s">
        <v>474</v>
      </c>
      <c r="X29" s="154"/>
      <c r="Y29" s="162"/>
    </row>
    <row r="30" spans="1:25" hidden="1">
      <c r="A30" s="152">
        <v>28</v>
      </c>
      <c r="B30" s="153"/>
      <c r="C30" s="153"/>
      <c r="D30" s="154" t="s">
        <v>475</v>
      </c>
      <c r="E30" s="154"/>
      <c r="F30" s="154"/>
      <c r="G30" s="154" t="s">
        <v>52</v>
      </c>
      <c r="H30" s="154" t="s">
        <v>476</v>
      </c>
      <c r="I30" s="158" t="str">
        <f>'Wistron Data'!$D30</f>
        <v>NPD17BR0062</v>
      </c>
      <c r="J30" s="158" t="str">
        <f>[贸易条款]</f>
        <v>DDU</v>
      </c>
      <c r="K30" s="158" t="str">
        <f>VLOOKUP(L30,MCID!N:O,2,0)</f>
        <v>DAO</v>
      </c>
      <c r="L30" s="154" t="s">
        <v>181</v>
      </c>
      <c r="M30" s="154" t="s">
        <v>477</v>
      </c>
      <c r="N30" s="154" t="s">
        <v>478</v>
      </c>
      <c r="O30" s="154">
        <v>450</v>
      </c>
      <c r="P30" s="154"/>
      <c r="Q30" s="154" t="s">
        <v>359</v>
      </c>
      <c r="R30" s="154" t="s">
        <v>359</v>
      </c>
      <c r="S30" s="154" t="s">
        <v>316</v>
      </c>
      <c r="T30" s="154"/>
      <c r="U30" s="154"/>
      <c r="V30" s="154"/>
      <c r="W30" s="154" t="s">
        <v>317</v>
      </c>
      <c r="X30" s="154"/>
      <c r="Y30" s="162"/>
    </row>
    <row r="31" spans="1:25" hidden="1">
      <c r="A31" s="152">
        <v>29</v>
      </c>
      <c r="B31" s="153"/>
      <c r="C31" s="153"/>
      <c r="D31" s="154" t="s">
        <v>479</v>
      </c>
      <c r="E31" s="154"/>
      <c r="F31" s="154"/>
      <c r="G31" s="154" t="s">
        <v>52</v>
      </c>
      <c r="H31" s="154" t="s">
        <v>480</v>
      </c>
      <c r="I31" s="158" t="str">
        <f>'Wistron Data'!$D31</f>
        <v>NPD17BT0114</v>
      </c>
      <c r="J31" s="158" t="str">
        <f>[贸易条款]</f>
        <v>DDU</v>
      </c>
      <c r="K31" s="158" t="str">
        <f>VLOOKUP(L31,MCID!N:O,2,0)</f>
        <v>DAO</v>
      </c>
      <c r="L31" s="154" t="s">
        <v>108</v>
      </c>
      <c r="M31" s="154" t="s">
        <v>434</v>
      </c>
      <c r="N31" s="154" t="s">
        <v>481</v>
      </c>
      <c r="O31" s="154">
        <v>90</v>
      </c>
      <c r="P31" s="154"/>
      <c r="Q31" s="154" t="s">
        <v>482</v>
      </c>
      <c r="R31" s="154" t="s">
        <v>483</v>
      </c>
      <c r="S31" s="154" t="s">
        <v>216</v>
      </c>
      <c r="T31" s="154"/>
      <c r="U31" s="154"/>
      <c r="V31" s="154"/>
      <c r="W31" s="154" t="s">
        <v>327</v>
      </c>
      <c r="X31" s="154"/>
      <c r="Y31" s="162"/>
    </row>
    <row r="32" spans="1:25" hidden="1">
      <c r="A32" s="152">
        <v>30</v>
      </c>
      <c r="B32" s="153"/>
      <c r="C32" s="153"/>
      <c r="D32" s="154" t="s">
        <v>484</v>
      </c>
      <c r="E32" s="154"/>
      <c r="F32" s="154"/>
      <c r="G32" s="154" t="s">
        <v>52</v>
      </c>
      <c r="H32" s="154" t="s">
        <v>485</v>
      </c>
      <c r="I32" s="158" t="str">
        <f>'Wistron Data'!$D32</f>
        <v>NPD17BU0025</v>
      </c>
      <c r="J32" s="158" t="str">
        <f>[贸易条款]</f>
        <v>DDU</v>
      </c>
      <c r="K32" s="158" t="str">
        <f>VLOOKUP(L32,MCID!N:O,2,0)</f>
        <v>DAO</v>
      </c>
      <c r="L32" s="154" t="s">
        <v>108</v>
      </c>
      <c r="M32" s="154" t="s">
        <v>486</v>
      </c>
      <c r="N32" s="154" t="s">
        <v>487</v>
      </c>
      <c r="O32" s="154">
        <v>187</v>
      </c>
      <c r="P32" s="154"/>
      <c r="Q32" s="154" t="s">
        <v>488</v>
      </c>
      <c r="R32" s="154" t="s">
        <v>489</v>
      </c>
      <c r="S32" s="154" t="s">
        <v>216</v>
      </c>
      <c r="T32" s="154"/>
      <c r="U32" s="154"/>
      <c r="V32" s="154"/>
      <c r="W32" s="154" t="s">
        <v>327</v>
      </c>
      <c r="X32" s="154"/>
      <c r="Y32" s="162"/>
    </row>
    <row r="33" spans="1:25" hidden="1">
      <c r="A33" s="152">
        <v>31</v>
      </c>
      <c r="B33" s="153"/>
      <c r="C33" s="153"/>
      <c r="D33" s="154" t="s">
        <v>490</v>
      </c>
      <c r="E33" s="154"/>
      <c r="F33" s="154"/>
      <c r="G33" s="154" t="s">
        <v>27</v>
      </c>
      <c r="H33" s="154" t="s">
        <v>491</v>
      </c>
      <c r="I33" s="158" t="str">
        <f>'Wistron Data'!$D33</f>
        <v>NPD17BU0064</v>
      </c>
      <c r="J33" s="158" t="str">
        <f>[贸易条款]</f>
        <v>FCA</v>
      </c>
      <c r="K33" s="158" t="str">
        <f>VLOOKUP(L33,MCID!N:O,2,0)</f>
        <v>APJ</v>
      </c>
      <c r="L33" s="154" t="s">
        <v>145</v>
      </c>
      <c r="M33" s="154" t="s">
        <v>343</v>
      </c>
      <c r="N33" s="154" t="s">
        <v>492</v>
      </c>
      <c r="O33" s="154">
        <v>84</v>
      </c>
      <c r="P33" s="154"/>
      <c r="Q33" s="154" t="s">
        <v>493</v>
      </c>
      <c r="R33" s="154" t="s">
        <v>494</v>
      </c>
      <c r="S33" s="154" t="s">
        <v>216</v>
      </c>
      <c r="T33" s="154"/>
      <c r="U33" s="154"/>
      <c r="V33" s="154"/>
      <c r="W33" s="154" t="s">
        <v>464</v>
      </c>
      <c r="X33" s="154"/>
      <c r="Y33" s="162"/>
    </row>
    <row r="34" spans="1:25" hidden="1">
      <c r="A34" s="152">
        <v>32</v>
      </c>
      <c r="B34" s="153"/>
      <c r="C34" s="153"/>
      <c r="D34" s="154" t="s">
        <v>495</v>
      </c>
      <c r="E34" s="154"/>
      <c r="F34" s="154"/>
      <c r="G34" s="154" t="s">
        <v>27</v>
      </c>
      <c r="H34" s="154" t="s">
        <v>496</v>
      </c>
      <c r="I34" s="158" t="str">
        <f>'Wistron Data'!$D34</f>
        <v>NPD17BT0123</v>
      </c>
      <c r="J34" s="158" t="str">
        <f>[贸易条款]</f>
        <v>FCA</v>
      </c>
      <c r="K34" s="158" t="str">
        <f>VLOOKUP(L34,MCID!N:O,2,0)</f>
        <v>DAO</v>
      </c>
      <c r="L34" s="154" t="s">
        <v>101</v>
      </c>
      <c r="M34" s="154" t="s">
        <v>477</v>
      </c>
      <c r="N34" s="154" t="s">
        <v>497</v>
      </c>
      <c r="O34" s="154">
        <v>465</v>
      </c>
      <c r="P34" s="154"/>
      <c r="Q34" s="154" t="s">
        <v>498</v>
      </c>
      <c r="R34" s="154" t="s">
        <v>499</v>
      </c>
      <c r="S34" s="154" t="s">
        <v>216</v>
      </c>
      <c r="T34" s="154"/>
      <c r="U34" s="154"/>
      <c r="V34" s="154"/>
      <c r="W34" s="154" t="s">
        <v>445</v>
      </c>
      <c r="X34" s="154"/>
      <c r="Y34" s="162"/>
    </row>
    <row r="35" spans="1:25" hidden="1">
      <c r="A35" s="152">
        <v>33</v>
      </c>
      <c r="B35" s="153"/>
      <c r="C35" s="153"/>
      <c r="D35" s="154" t="s">
        <v>500</v>
      </c>
      <c r="E35" s="154"/>
      <c r="F35" s="154"/>
      <c r="G35" s="154" t="s">
        <v>52</v>
      </c>
      <c r="H35" s="154" t="s">
        <v>501</v>
      </c>
      <c r="I35" s="158" t="str">
        <f>'Wistron Data'!$D35</f>
        <v>NPD17BS0154</v>
      </c>
      <c r="J35" s="158" t="str">
        <f>[贸易条款]</f>
        <v>DDU</v>
      </c>
      <c r="K35" s="158" t="str">
        <f>VLOOKUP(L35,MCID!N:O,2,0)</f>
        <v>DAO</v>
      </c>
      <c r="L35" s="154" t="s">
        <v>181</v>
      </c>
      <c r="M35" s="154" t="s">
        <v>363</v>
      </c>
      <c r="N35" s="154" t="s">
        <v>502</v>
      </c>
      <c r="O35" s="154">
        <v>900</v>
      </c>
      <c r="P35" s="154"/>
      <c r="Q35" s="154" t="s">
        <v>359</v>
      </c>
      <c r="R35" s="154" t="s">
        <v>359</v>
      </c>
      <c r="S35" s="154" t="s">
        <v>316</v>
      </c>
      <c r="T35" s="154"/>
      <c r="U35" s="154"/>
      <c r="V35" s="154"/>
      <c r="W35" s="154" t="s">
        <v>317</v>
      </c>
      <c r="X35" s="154"/>
      <c r="Y35" s="162"/>
    </row>
    <row r="36" spans="1:25" hidden="1">
      <c r="A36" s="152">
        <v>34</v>
      </c>
      <c r="B36" s="153"/>
      <c r="C36" s="153"/>
      <c r="D36" s="154" t="s">
        <v>503</v>
      </c>
      <c r="E36" s="154"/>
      <c r="F36" s="154"/>
      <c r="G36" s="154" t="s">
        <v>52</v>
      </c>
      <c r="H36" s="154" t="s">
        <v>504</v>
      </c>
      <c r="I36" s="158" t="str">
        <f>'Wistron Data'!$D36</f>
        <v>NPD17BS0020</v>
      </c>
      <c r="J36" s="158" t="str">
        <f>[贸易条款]</f>
        <v>DDU</v>
      </c>
      <c r="K36" s="158" t="str">
        <f>VLOOKUP(L36,MCID!N:O,2,0)</f>
        <v>DAO</v>
      </c>
      <c r="L36" s="154" t="s">
        <v>108</v>
      </c>
      <c r="M36" s="154" t="s">
        <v>505</v>
      </c>
      <c r="N36" s="154" t="s">
        <v>506</v>
      </c>
      <c r="O36" s="154">
        <v>576</v>
      </c>
      <c r="P36" s="154"/>
      <c r="Q36" s="154" t="s">
        <v>507</v>
      </c>
      <c r="R36" s="154" t="s">
        <v>507</v>
      </c>
      <c r="S36" s="154" t="s">
        <v>383</v>
      </c>
      <c r="T36" s="154"/>
      <c r="U36" s="154"/>
      <c r="V36" s="154"/>
      <c r="W36" s="154" t="s">
        <v>327</v>
      </c>
      <c r="X36" s="154"/>
      <c r="Y36" s="162"/>
    </row>
    <row r="37" spans="1:25" hidden="1">
      <c r="A37" s="152">
        <v>35</v>
      </c>
      <c r="B37" s="153"/>
      <c r="C37" s="153"/>
      <c r="D37" s="154" t="s">
        <v>508</v>
      </c>
      <c r="E37" s="154"/>
      <c r="F37" s="154"/>
      <c r="G37" s="154" t="s">
        <v>27</v>
      </c>
      <c r="H37" s="154" t="s">
        <v>509</v>
      </c>
      <c r="I37" s="158" t="str">
        <f>'Wistron Data'!$D37</f>
        <v>NPD17BT0154</v>
      </c>
      <c r="J37" s="158" t="str">
        <f>[贸易条款]</f>
        <v>FCA</v>
      </c>
      <c r="K37" s="158" t="str">
        <f>VLOOKUP(L37,MCID!N:O,2,0)</f>
        <v>APJ</v>
      </c>
      <c r="L37" s="154" t="s">
        <v>144</v>
      </c>
      <c r="M37" s="154" t="s">
        <v>434</v>
      </c>
      <c r="N37" s="154" t="s">
        <v>510</v>
      </c>
      <c r="O37" s="154">
        <v>96</v>
      </c>
      <c r="P37" s="154"/>
      <c r="Q37" s="154" t="s">
        <v>511</v>
      </c>
      <c r="R37" s="154" t="s">
        <v>512</v>
      </c>
      <c r="S37" s="154" t="s">
        <v>216</v>
      </c>
      <c r="T37" s="154"/>
      <c r="U37" s="154" t="s">
        <v>513</v>
      </c>
      <c r="V37" s="154"/>
      <c r="W37" s="154" t="s">
        <v>474</v>
      </c>
      <c r="X37" s="154"/>
      <c r="Y37" s="162"/>
    </row>
    <row r="38" spans="1:25" hidden="1">
      <c r="A38" s="152">
        <v>36</v>
      </c>
      <c r="B38" s="153"/>
      <c r="C38" s="153"/>
      <c r="D38" s="154" t="s">
        <v>514</v>
      </c>
      <c r="E38" s="154"/>
      <c r="F38" s="154"/>
      <c r="G38" s="154" t="s">
        <v>52</v>
      </c>
      <c r="H38" s="154" t="s">
        <v>515</v>
      </c>
      <c r="I38" s="158" t="str">
        <f>'Wistron Data'!$D38</f>
        <v>NPD17BU0063</v>
      </c>
      <c r="J38" s="158" t="str">
        <f>[贸易条款]</f>
        <v>DDU</v>
      </c>
      <c r="K38" s="158" t="str">
        <f>VLOOKUP(L38,MCID!N:O,2,0)</f>
        <v>DAO</v>
      </c>
      <c r="L38" s="154" t="s">
        <v>181</v>
      </c>
      <c r="M38" s="154" t="s">
        <v>350</v>
      </c>
      <c r="N38" s="154" t="s">
        <v>516</v>
      </c>
      <c r="O38" s="154">
        <v>97</v>
      </c>
      <c r="P38" s="154"/>
      <c r="Q38" s="154" t="s">
        <v>517</v>
      </c>
      <c r="R38" s="154" t="s">
        <v>518</v>
      </c>
      <c r="S38" s="154" t="s">
        <v>216</v>
      </c>
      <c r="T38" s="154"/>
      <c r="U38" s="154"/>
      <c r="V38" s="154"/>
      <c r="W38" s="154" t="s">
        <v>317</v>
      </c>
      <c r="X38" s="154"/>
      <c r="Y38" s="162"/>
    </row>
    <row r="39" spans="1:25" hidden="1">
      <c r="A39" s="152">
        <v>37</v>
      </c>
      <c r="B39" s="153"/>
      <c r="C39" s="153"/>
      <c r="D39" s="154" t="s">
        <v>519</v>
      </c>
      <c r="E39" s="154"/>
      <c r="F39" s="154"/>
      <c r="G39" s="154" t="s">
        <v>52</v>
      </c>
      <c r="H39" s="154" t="s">
        <v>520</v>
      </c>
      <c r="I39" s="158" t="str">
        <f>'Wistron Data'!$D39</f>
        <v>NPD17BT0126</v>
      </c>
      <c r="J39" s="158" t="str">
        <f>[贸易条款]</f>
        <v>DDU</v>
      </c>
      <c r="K39" s="158" t="str">
        <f>VLOOKUP(L39,MCID!N:O,2,0)</f>
        <v>DAO</v>
      </c>
      <c r="L39" s="154" t="s">
        <v>108</v>
      </c>
      <c r="M39" s="154" t="s">
        <v>379</v>
      </c>
      <c r="N39" s="154" t="s">
        <v>521</v>
      </c>
      <c r="O39" s="154">
        <v>93</v>
      </c>
      <c r="P39" s="154"/>
      <c r="Q39" s="154" t="s">
        <v>522</v>
      </c>
      <c r="R39" s="154" t="s">
        <v>523</v>
      </c>
      <c r="S39" s="154" t="s">
        <v>216</v>
      </c>
      <c r="T39" s="154"/>
      <c r="U39" s="154"/>
      <c r="V39" s="154"/>
      <c r="W39" s="154" t="s">
        <v>327</v>
      </c>
      <c r="X39" s="154"/>
      <c r="Y39" s="162"/>
    </row>
    <row r="40" spans="1:25" hidden="1">
      <c r="A40" s="152">
        <v>38</v>
      </c>
      <c r="B40" s="153"/>
      <c r="C40" s="153"/>
      <c r="D40" s="154" t="s">
        <v>524</v>
      </c>
      <c r="E40" s="154"/>
      <c r="F40" s="154"/>
      <c r="G40" s="154" t="s">
        <v>52</v>
      </c>
      <c r="H40" s="154" t="s">
        <v>525</v>
      </c>
      <c r="I40" s="158" t="str">
        <f>'Wistron Data'!$D40</f>
        <v>NPD17BT0003</v>
      </c>
      <c r="J40" s="158" t="str">
        <f>[贸易条款]</f>
        <v>DDU</v>
      </c>
      <c r="K40" s="158" t="str">
        <f>VLOOKUP(L40,MCID!N:O,2,0)</f>
        <v>DAO</v>
      </c>
      <c r="L40" s="154" t="s">
        <v>181</v>
      </c>
      <c r="M40" s="154" t="s">
        <v>363</v>
      </c>
      <c r="N40" s="154" t="s">
        <v>526</v>
      </c>
      <c r="O40" s="154">
        <v>900</v>
      </c>
      <c r="P40" s="154"/>
      <c r="Q40" s="154" t="s">
        <v>359</v>
      </c>
      <c r="R40" s="154" t="s">
        <v>359</v>
      </c>
      <c r="S40" s="154" t="s">
        <v>316</v>
      </c>
      <c r="T40" s="154"/>
      <c r="U40" s="154"/>
      <c r="V40" s="154"/>
      <c r="W40" s="154" t="s">
        <v>317</v>
      </c>
      <c r="X40" s="154"/>
      <c r="Y40" s="162"/>
    </row>
    <row r="41" spans="1:25" hidden="1">
      <c r="A41" s="152">
        <v>39</v>
      </c>
      <c r="B41" s="153"/>
      <c r="C41" s="153"/>
      <c r="D41" s="154" t="s">
        <v>527</v>
      </c>
      <c r="E41" s="154"/>
      <c r="F41" s="154"/>
      <c r="G41" s="154" t="s">
        <v>27</v>
      </c>
      <c r="H41" s="154" t="s">
        <v>528</v>
      </c>
      <c r="I41" s="158" t="str">
        <f>'Wistron Data'!$D41</f>
        <v>NPD17BT0168</v>
      </c>
      <c r="J41" s="158" t="str">
        <f>[贸易条款]</f>
        <v>FCA</v>
      </c>
      <c r="K41" s="158" t="str">
        <f>VLOOKUP(L41,MCID!N:O,2,0)</f>
        <v>DAO</v>
      </c>
      <c r="L41" s="154" t="s">
        <v>93</v>
      </c>
      <c r="M41" s="154" t="s">
        <v>434</v>
      </c>
      <c r="N41" s="154" t="s">
        <v>529</v>
      </c>
      <c r="O41" s="154">
        <v>90</v>
      </c>
      <c r="P41" s="154"/>
      <c r="Q41" s="154" t="s">
        <v>530</v>
      </c>
      <c r="R41" s="154" t="s">
        <v>531</v>
      </c>
      <c r="S41" s="154" t="s">
        <v>216</v>
      </c>
      <c r="T41" s="154"/>
      <c r="U41" s="154"/>
      <c r="V41" s="154"/>
      <c r="W41" s="154" t="s">
        <v>340</v>
      </c>
      <c r="X41" s="154"/>
      <c r="Y41" s="162"/>
    </row>
    <row r="42" spans="1:25" hidden="1">
      <c r="A42" s="152">
        <v>40</v>
      </c>
      <c r="B42" s="153"/>
      <c r="C42" s="153"/>
      <c r="D42" s="154" t="s">
        <v>532</v>
      </c>
      <c r="E42" s="154"/>
      <c r="F42" s="154"/>
      <c r="G42" s="154" t="s">
        <v>52</v>
      </c>
      <c r="H42" s="154" t="s">
        <v>533</v>
      </c>
      <c r="I42" s="158" t="str">
        <f>'Wistron Data'!$D42</f>
        <v>NPD17BR0127</v>
      </c>
      <c r="J42" s="158" t="str">
        <f>[贸易条款]</f>
        <v>DDU</v>
      </c>
      <c r="K42" s="158" t="str">
        <f>VLOOKUP(L42,MCID!N:O,2,0)</f>
        <v>DAO</v>
      </c>
      <c r="L42" s="154" t="s">
        <v>181</v>
      </c>
      <c r="M42" s="154" t="s">
        <v>477</v>
      </c>
      <c r="N42" s="154" t="s">
        <v>534</v>
      </c>
      <c r="O42" s="154">
        <v>450</v>
      </c>
      <c r="P42" s="154"/>
      <c r="Q42" s="154" t="s">
        <v>359</v>
      </c>
      <c r="R42" s="154" t="s">
        <v>359</v>
      </c>
      <c r="S42" s="154" t="s">
        <v>316</v>
      </c>
      <c r="T42" s="154"/>
      <c r="U42" s="154"/>
      <c r="V42" s="154"/>
      <c r="W42" s="154" t="s">
        <v>317</v>
      </c>
      <c r="X42" s="154"/>
      <c r="Y42" s="162"/>
    </row>
    <row r="43" spans="1:25" hidden="1">
      <c r="A43" s="152">
        <v>41</v>
      </c>
      <c r="B43" s="153"/>
      <c r="C43" s="153"/>
      <c r="D43" s="154" t="s">
        <v>535</v>
      </c>
      <c r="E43" s="154"/>
      <c r="F43" s="154"/>
      <c r="G43" s="154" t="s">
        <v>52</v>
      </c>
      <c r="H43" s="154" t="s">
        <v>536</v>
      </c>
      <c r="I43" s="158" t="str">
        <f>'Wistron Data'!$D43</f>
        <v>WPD17BU0035</v>
      </c>
      <c r="J43" s="158" t="str">
        <f>[贸易条款]</f>
        <v>DDU</v>
      </c>
      <c r="K43" s="158" t="str">
        <f>VLOOKUP(L43,MCID!N:O,2,0)</f>
        <v>DAO</v>
      </c>
      <c r="L43" s="154" t="s">
        <v>108</v>
      </c>
      <c r="M43" s="154" t="s">
        <v>537</v>
      </c>
      <c r="N43" s="154" t="s">
        <v>538</v>
      </c>
      <c r="O43" s="154">
        <v>88</v>
      </c>
      <c r="P43" s="154"/>
      <c r="Q43" s="154" t="s">
        <v>539</v>
      </c>
      <c r="R43" s="154" t="s">
        <v>539</v>
      </c>
      <c r="S43" s="154" t="s">
        <v>216</v>
      </c>
      <c r="T43" s="154"/>
      <c r="U43" s="154"/>
      <c r="V43" s="154"/>
      <c r="W43" s="154" t="s">
        <v>327</v>
      </c>
      <c r="X43" s="154"/>
      <c r="Y43" s="162"/>
    </row>
    <row r="44" spans="1:25" hidden="1">
      <c r="A44" s="152">
        <v>42</v>
      </c>
      <c r="B44" s="153"/>
      <c r="C44" s="153"/>
      <c r="D44" s="154" t="s">
        <v>540</v>
      </c>
      <c r="E44" s="154"/>
      <c r="F44" s="154"/>
      <c r="G44" s="154" t="s">
        <v>52</v>
      </c>
      <c r="H44" s="154" t="s">
        <v>541</v>
      </c>
      <c r="I44" s="158" t="str">
        <f>'Wistron Data'!$D44</f>
        <v>NPD17BU0072</v>
      </c>
      <c r="J44" s="158" t="str">
        <f>[贸易条款]</f>
        <v>DDU</v>
      </c>
      <c r="K44" s="158" t="str">
        <f>VLOOKUP(L44,MCID!N:O,2,0)</f>
        <v>DAO</v>
      </c>
      <c r="L44" s="154" t="s">
        <v>108</v>
      </c>
      <c r="M44" s="154" t="s">
        <v>434</v>
      </c>
      <c r="N44" s="154" t="s">
        <v>542</v>
      </c>
      <c r="O44" s="154">
        <v>95</v>
      </c>
      <c r="P44" s="154"/>
      <c r="Q44" s="154" t="s">
        <v>543</v>
      </c>
      <c r="R44" s="154" t="s">
        <v>544</v>
      </c>
      <c r="S44" s="154" t="s">
        <v>216</v>
      </c>
      <c r="T44" s="154"/>
      <c r="U44" s="154"/>
      <c r="V44" s="154"/>
      <c r="W44" s="154" t="s">
        <v>327</v>
      </c>
      <c r="X44" s="154"/>
      <c r="Y44" s="162"/>
    </row>
    <row r="45" spans="1:25" hidden="1">
      <c r="A45" s="152">
        <v>43</v>
      </c>
      <c r="B45" s="153"/>
      <c r="C45" s="153"/>
      <c r="D45" s="154" t="s">
        <v>545</v>
      </c>
      <c r="E45" s="154"/>
      <c r="F45" s="154"/>
      <c r="G45" s="154" t="s">
        <v>27</v>
      </c>
      <c r="H45" s="154" t="s">
        <v>546</v>
      </c>
      <c r="I45" s="158" t="str">
        <f>'Wistron Data'!$D45</f>
        <v>NPD17BU0083</v>
      </c>
      <c r="J45" s="158" t="str">
        <f>[贸易条款]</f>
        <v>FCA</v>
      </c>
      <c r="K45" s="158" t="str">
        <f>VLOOKUP(L45,MCID!N:O,2,0)</f>
        <v>DAO</v>
      </c>
      <c r="L45" s="154" t="s">
        <v>93</v>
      </c>
      <c r="M45" s="154" t="s">
        <v>379</v>
      </c>
      <c r="N45" s="154" t="s">
        <v>547</v>
      </c>
      <c r="O45" s="154">
        <v>115</v>
      </c>
      <c r="P45" s="154"/>
      <c r="Q45" s="154" t="s">
        <v>548</v>
      </c>
      <c r="R45" s="154" t="s">
        <v>549</v>
      </c>
      <c r="S45" s="154" t="s">
        <v>216</v>
      </c>
      <c r="T45" s="154"/>
      <c r="U45" s="154"/>
      <c r="V45" s="154"/>
      <c r="W45" s="154" t="s">
        <v>340</v>
      </c>
      <c r="X45" s="154"/>
      <c r="Y45" s="162"/>
    </row>
    <row r="46" spans="1:25" hidden="1">
      <c r="A46" s="152">
        <v>44</v>
      </c>
      <c r="B46" s="153"/>
      <c r="C46" s="153"/>
      <c r="D46" s="154" t="s">
        <v>550</v>
      </c>
      <c r="E46" s="154"/>
      <c r="F46" s="154"/>
      <c r="G46" s="154" t="s">
        <v>52</v>
      </c>
      <c r="H46" s="154" t="s">
        <v>551</v>
      </c>
      <c r="I46" s="158" t="str">
        <f>'Wistron Data'!$D46</f>
        <v>NPD17BR0174</v>
      </c>
      <c r="J46" s="158" t="str">
        <f>[贸易条款]</f>
        <v>DDU</v>
      </c>
      <c r="K46" s="158" t="str">
        <f>VLOOKUP(L46,MCID!N:O,2,0)</f>
        <v>DAO</v>
      </c>
      <c r="L46" s="154" t="s">
        <v>181</v>
      </c>
      <c r="M46" s="154" t="s">
        <v>477</v>
      </c>
      <c r="N46" s="154" t="s">
        <v>552</v>
      </c>
      <c r="O46" s="154">
        <v>450</v>
      </c>
      <c r="P46" s="154"/>
      <c r="Q46" s="154" t="s">
        <v>359</v>
      </c>
      <c r="R46" s="154" t="s">
        <v>359</v>
      </c>
      <c r="S46" s="154" t="s">
        <v>316</v>
      </c>
      <c r="T46" s="154"/>
      <c r="U46" s="154"/>
      <c r="V46" s="154"/>
      <c r="W46" s="154" t="s">
        <v>317</v>
      </c>
      <c r="X46" s="154"/>
      <c r="Y46" s="162"/>
    </row>
    <row r="47" spans="1:25" hidden="1">
      <c r="A47" s="152">
        <v>45</v>
      </c>
      <c r="B47" s="153"/>
      <c r="C47" s="153"/>
      <c r="D47" s="154" t="s">
        <v>553</v>
      </c>
      <c r="E47" s="154"/>
      <c r="F47" s="154"/>
      <c r="G47" s="154" t="s">
        <v>52</v>
      </c>
      <c r="H47" s="154" t="s">
        <v>554</v>
      </c>
      <c r="I47" s="158" t="str">
        <f>'Wistron Data'!$D47</f>
        <v>NPD17BT0071</v>
      </c>
      <c r="J47" s="158" t="str">
        <f>[贸易条款]</f>
        <v>DDU</v>
      </c>
      <c r="K47" s="158" t="str">
        <f>VLOOKUP(L47,MCID!N:O,2,0)</f>
        <v>DAO</v>
      </c>
      <c r="L47" s="154" t="s">
        <v>181</v>
      </c>
      <c r="M47" s="154" t="s">
        <v>363</v>
      </c>
      <c r="N47" s="154" t="s">
        <v>555</v>
      </c>
      <c r="O47" s="154">
        <v>900</v>
      </c>
      <c r="P47" s="154"/>
      <c r="Q47" s="154" t="s">
        <v>359</v>
      </c>
      <c r="R47" s="154" t="s">
        <v>359</v>
      </c>
      <c r="S47" s="154" t="s">
        <v>316</v>
      </c>
      <c r="T47" s="154"/>
      <c r="U47" s="154"/>
      <c r="V47" s="154"/>
      <c r="W47" s="154" t="s">
        <v>317</v>
      </c>
      <c r="X47" s="154"/>
      <c r="Y47" s="162"/>
    </row>
    <row r="48" spans="1:25">
      <c r="A48" s="152">
        <v>46</v>
      </c>
      <c r="B48" s="153"/>
      <c r="C48" s="153"/>
      <c r="D48" s="154" t="s">
        <v>556</v>
      </c>
      <c r="E48" s="154"/>
      <c r="F48" s="154"/>
      <c r="G48" s="154" t="s">
        <v>27</v>
      </c>
      <c r="H48" s="154" t="s">
        <v>557</v>
      </c>
      <c r="I48" s="158" t="str">
        <f>'Wistron Data'!$D48</f>
        <v>NPD17BU0075</v>
      </c>
      <c r="J48" s="158" t="str">
        <f>[贸易条款]</f>
        <v>FCA</v>
      </c>
      <c r="K48" s="158" t="str">
        <f>VLOOKUP(L48,MCID!N:O,2,0)</f>
        <v>EMEA</v>
      </c>
      <c r="L48" s="154" t="s">
        <v>29</v>
      </c>
      <c r="M48" s="154" t="s">
        <v>558</v>
      </c>
      <c r="N48" s="154" t="s">
        <v>559</v>
      </c>
      <c r="O48" s="154">
        <v>181</v>
      </c>
      <c r="P48" s="154"/>
      <c r="Q48" s="154" t="s">
        <v>560</v>
      </c>
      <c r="R48" s="154" t="s">
        <v>561</v>
      </c>
      <c r="S48" s="154" t="s">
        <v>216</v>
      </c>
      <c r="T48" s="154"/>
      <c r="U48" s="154"/>
      <c r="V48" s="154"/>
      <c r="W48" s="154" t="s">
        <v>347</v>
      </c>
      <c r="X48" s="154"/>
      <c r="Y48" s="162"/>
    </row>
    <row r="49" spans="1:25" hidden="1">
      <c r="A49" s="152">
        <v>47</v>
      </c>
      <c r="B49" s="153"/>
      <c r="C49" s="153"/>
      <c r="D49" s="154" t="s">
        <v>562</v>
      </c>
      <c r="E49" s="154"/>
      <c r="F49" s="154"/>
      <c r="G49" s="154" t="s">
        <v>27</v>
      </c>
      <c r="H49" s="154" t="s">
        <v>563</v>
      </c>
      <c r="I49" s="158" t="str">
        <f>'Wistron Data'!$D49</f>
        <v>NPD17BU0071</v>
      </c>
      <c r="J49" s="158" t="str">
        <f>[贸易条款]</f>
        <v>FCA</v>
      </c>
      <c r="K49" s="158" t="str">
        <f>VLOOKUP(L49,MCID!N:O,2,0)</f>
        <v>DAO</v>
      </c>
      <c r="L49" s="154" t="s">
        <v>110</v>
      </c>
      <c r="M49" s="154" t="s">
        <v>323</v>
      </c>
      <c r="N49" s="154" t="s">
        <v>564</v>
      </c>
      <c r="O49" s="154">
        <v>105</v>
      </c>
      <c r="P49" s="154"/>
      <c r="Q49" s="154" t="s">
        <v>565</v>
      </c>
      <c r="R49" s="154" t="s">
        <v>566</v>
      </c>
      <c r="S49" s="154" t="s">
        <v>216</v>
      </c>
      <c r="T49" s="154"/>
      <c r="U49" s="154"/>
      <c r="V49" s="154"/>
      <c r="W49" s="154" t="s">
        <v>423</v>
      </c>
      <c r="X49" s="154"/>
      <c r="Y49" s="162"/>
    </row>
    <row r="50" spans="1:25" hidden="1">
      <c r="A50" s="152">
        <v>48</v>
      </c>
      <c r="B50" s="153"/>
      <c r="C50" s="153"/>
      <c r="D50" s="154" t="s">
        <v>567</v>
      </c>
      <c r="E50" s="154"/>
      <c r="F50" s="154"/>
      <c r="G50" s="154" t="s">
        <v>52</v>
      </c>
      <c r="H50" s="154" t="s">
        <v>568</v>
      </c>
      <c r="I50" s="158" t="str">
        <f>'Wistron Data'!$D50</f>
        <v>NPD17BR0164</v>
      </c>
      <c r="J50" s="158" t="str">
        <f>[贸易条款]</f>
        <v>DDU</v>
      </c>
      <c r="K50" s="158" t="str">
        <f>VLOOKUP(L50,MCID!N:O,2,0)</f>
        <v>DAO</v>
      </c>
      <c r="L50" s="154" t="s">
        <v>108</v>
      </c>
      <c r="M50" s="154" t="s">
        <v>505</v>
      </c>
      <c r="N50" s="154" t="s">
        <v>569</v>
      </c>
      <c r="O50" s="154">
        <v>576</v>
      </c>
      <c r="P50" s="154"/>
      <c r="Q50" s="154" t="s">
        <v>507</v>
      </c>
      <c r="R50" s="154" t="s">
        <v>507</v>
      </c>
      <c r="S50" s="154" t="s">
        <v>383</v>
      </c>
      <c r="T50" s="154"/>
      <c r="U50" s="154"/>
      <c r="V50" s="154"/>
      <c r="W50" s="154" t="s">
        <v>327</v>
      </c>
      <c r="X50" s="154"/>
      <c r="Y50" s="162"/>
    </row>
    <row r="51" spans="1:25" hidden="1">
      <c r="A51" s="152">
        <v>49</v>
      </c>
      <c r="B51" s="153"/>
      <c r="C51" s="153"/>
      <c r="D51" s="154" t="s">
        <v>570</v>
      </c>
      <c r="E51" s="154"/>
      <c r="F51" s="154"/>
      <c r="G51" s="154" t="s">
        <v>27</v>
      </c>
      <c r="H51" s="154" t="s">
        <v>571</v>
      </c>
      <c r="I51" s="158" t="str">
        <f>'Wistron Data'!$D51</f>
        <v>NPD17BS0031</v>
      </c>
      <c r="J51" s="158" t="str">
        <f>[贸易条款]</f>
        <v>FCA</v>
      </c>
      <c r="K51" s="158" t="str">
        <f>VLOOKUP(L51,MCID!N:O,2,0)</f>
        <v>DAO</v>
      </c>
      <c r="L51" s="154" t="s">
        <v>182</v>
      </c>
      <c r="M51" s="154" t="s">
        <v>572</v>
      </c>
      <c r="N51" s="154" t="s">
        <v>573</v>
      </c>
      <c r="O51" s="154">
        <v>32</v>
      </c>
      <c r="P51" s="154"/>
      <c r="Q51" s="154" t="s">
        <v>381</v>
      </c>
      <c r="R51" s="154" t="s">
        <v>382</v>
      </c>
      <c r="S51" s="154" t="s">
        <v>383</v>
      </c>
      <c r="T51" s="154"/>
      <c r="U51" s="154"/>
      <c r="V51" s="154"/>
      <c r="W51" s="154" t="s">
        <v>430</v>
      </c>
      <c r="X51" s="154"/>
      <c r="Y51" s="162"/>
    </row>
    <row r="52" spans="1:25" hidden="1">
      <c r="A52" s="152">
        <v>50</v>
      </c>
      <c r="B52" s="153"/>
      <c r="C52" s="153"/>
      <c r="D52" s="154" t="s">
        <v>574</v>
      </c>
      <c r="E52" s="154"/>
      <c r="F52" s="154"/>
      <c r="G52" s="154" t="s">
        <v>52</v>
      </c>
      <c r="H52" s="154" t="s">
        <v>575</v>
      </c>
      <c r="I52" s="158" t="str">
        <f>'Wistron Data'!$D52</f>
        <v>NPD17BT0174</v>
      </c>
      <c r="J52" s="158" t="str">
        <f>[贸易条款]</f>
        <v>DDU</v>
      </c>
      <c r="K52" s="158" t="str">
        <f>VLOOKUP(L52,MCID!N:O,2,0)</f>
        <v>DAO</v>
      </c>
      <c r="L52" s="154" t="s">
        <v>108</v>
      </c>
      <c r="M52" s="154" t="s">
        <v>576</v>
      </c>
      <c r="N52" s="154" t="s">
        <v>577</v>
      </c>
      <c r="O52" s="154">
        <v>94</v>
      </c>
      <c r="P52" s="154"/>
      <c r="Q52" s="154" t="s">
        <v>578</v>
      </c>
      <c r="R52" s="154" t="s">
        <v>579</v>
      </c>
      <c r="S52" s="154" t="s">
        <v>216</v>
      </c>
      <c r="T52" s="154"/>
      <c r="U52" s="154"/>
      <c r="V52" s="154"/>
      <c r="W52" s="154" t="s">
        <v>327</v>
      </c>
      <c r="X52" s="154"/>
      <c r="Y52" s="162"/>
    </row>
    <row r="53" spans="1:25" hidden="1">
      <c r="A53" s="152">
        <v>51</v>
      </c>
      <c r="B53" s="153"/>
      <c r="C53" s="153"/>
      <c r="D53" s="154" t="s">
        <v>580</v>
      </c>
      <c r="E53" s="154"/>
      <c r="F53" s="154"/>
      <c r="G53" s="154" t="s">
        <v>52</v>
      </c>
      <c r="H53" s="154" t="s">
        <v>581</v>
      </c>
      <c r="I53" s="158" t="str">
        <f>'Wistron Data'!$D53</f>
        <v>NPD17BS0010</v>
      </c>
      <c r="J53" s="158" t="str">
        <f>[贸易条款]</f>
        <v>DDU</v>
      </c>
      <c r="K53" s="158" t="str">
        <f>VLOOKUP(L53,MCID!N:O,2,0)</f>
        <v>DAO</v>
      </c>
      <c r="L53" s="154" t="s">
        <v>108</v>
      </c>
      <c r="M53" s="154" t="s">
        <v>582</v>
      </c>
      <c r="N53" s="154" t="s">
        <v>583</v>
      </c>
      <c r="O53" s="154">
        <v>45</v>
      </c>
      <c r="P53" s="154"/>
      <c r="Q53" s="154" t="s">
        <v>359</v>
      </c>
      <c r="R53" s="154" t="s">
        <v>359</v>
      </c>
      <c r="S53" s="154" t="s">
        <v>383</v>
      </c>
      <c r="T53" s="154"/>
      <c r="U53" s="154"/>
      <c r="V53" s="154"/>
      <c r="W53" s="154" t="s">
        <v>327</v>
      </c>
      <c r="X53" s="154"/>
      <c r="Y53" s="162"/>
    </row>
    <row r="54" spans="1:25" hidden="1">
      <c r="A54" s="152">
        <v>52</v>
      </c>
      <c r="B54" s="153"/>
      <c r="C54" s="153"/>
      <c r="D54" s="154" t="s">
        <v>584</v>
      </c>
      <c r="E54" s="154"/>
      <c r="F54" s="154"/>
      <c r="G54" s="154" t="s">
        <v>27</v>
      </c>
      <c r="H54" s="154" t="s">
        <v>585</v>
      </c>
      <c r="I54" s="158" t="str">
        <f>'Wistron Data'!$D54</f>
        <v>NPD17BT0111</v>
      </c>
      <c r="J54" s="158" t="str">
        <f>[贸易条款]</f>
        <v>FCA</v>
      </c>
      <c r="K54" s="158" t="str">
        <f>VLOOKUP(L54,MCID!N:O,2,0)</f>
        <v>DAO</v>
      </c>
      <c r="L54" s="154" t="s">
        <v>101</v>
      </c>
      <c r="M54" s="154" t="s">
        <v>392</v>
      </c>
      <c r="N54" s="154" t="s">
        <v>586</v>
      </c>
      <c r="O54" s="154">
        <v>87</v>
      </c>
      <c r="P54" s="154"/>
      <c r="Q54" s="154" t="s">
        <v>587</v>
      </c>
      <c r="R54" s="154" t="s">
        <v>588</v>
      </c>
      <c r="S54" s="154" t="s">
        <v>216</v>
      </c>
      <c r="T54" s="154"/>
      <c r="U54" s="154"/>
      <c r="V54" s="154"/>
      <c r="W54" s="154" t="s">
        <v>445</v>
      </c>
      <c r="X54" s="154"/>
      <c r="Y54" s="162"/>
    </row>
    <row r="55" spans="1:25" hidden="1">
      <c r="A55" s="152">
        <v>53</v>
      </c>
      <c r="B55" s="153"/>
      <c r="C55" s="153"/>
      <c r="D55" s="154" t="s">
        <v>589</v>
      </c>
      <c r="E55" s="154"/>
      <c r="F55" s="154"/>
      <c r="G55" s="154" t="s">
        <v>52</v>
      </c>
      <c r="H55" s="154" t="s">
        <v>590</v>
      </c>
      <c r="I55" s="158" t="str">
        <f>'Wistron Data'!$D55</f>
        <v>NPD17BT0169</v>
      </c>
      <c r="J55" s="158" t="str">
        <f>[贸易条款]</f>
        <v>DDU</v>
      </c>
      <c r="K55" s="158" t="str">
        <f>VLOOKUP(L55,MCID!N:O,2,0)</f>
        <v>DAO</v>
      </c>
      <c r="L55" s="154" t="s">
        <v>108</v>
      </c>
      <c r="M55" s="154" t="s">
        <v>434</v>
      </c>
      <c r="N55" s="154" t="s">
        <v>591</v>
      </c>
      <c r="O55" s="154">
        <v>92</v>
      </c>
      <c r="P55" s="154"/>
      <c r="Q55" s="154" t="s">
        <v>592</v>
      </c>
      <c r="R55" s="154" t="s">
        <v>593</v>
      </c>
      <c r="S55" s="154" t="s">
        <v>216</v>
      </c>
      <c r="T55" s="154"/>
      <c r="U55" s="154"/>
      <c r="V55" s="154"/>
      <c r="W55" s="154" t="s">
        <v>327</v>
      </c>
      <c r="X55" s="154"/>
      <c r="Y55" s="162"/>
    </row>
    <row r="56" spans="1:25" hidden="1">
      <c r="A56" s="152">
        <v>54</v>
      </c>
      <c r="B56" s="153"/>
      <c r="C56" s="153"/>
      <c r="D56" s="154" t="s">
        <v>594</v>
      </c>
      <c r="E56" s="154"/>
      <c r="F56" s="154"/>
      <c r="G56" s="154" t="s">
        <v>27</v>
      </c>
      <c r="H56" s="154" t="s">
        <v>595</v>
      </c>
      <c r="I56" s="158" t="str">
        <f>'Wistron Data'!$D56</f>
        <v>NPD17BT0124</v>
      </c>
      <c r="J56" s="158" t="str">
        <f>[贸易条款]</f>
        <v>FCA</v>
      </c>
      <c r="K56" s="158" t="str">
        <f>VLOOKUP(L56,MCID!N:O,2,0)</f>
        <v>DAO</v>
      </c>
      <c r="L56" s="154" t="s">
        <v>93</v>
      </c>
      <c r="M56" s="154" t="s">
        <v>596</v>
      </c>
      <c r="N56" s="154" t="s">
        <v>597</v>
      </c>
      <c r="O56" s="154">
        <v>286</v>
      </c>
      <c r="P56" s="154"/>
      <c r="Q56" s="154" t="s">
        <v>598</v>
      </c>
      <c r="R56" s="154" t="s">
        <v>599</v>
      </c>
      <c r="S56" s="154" t="s">
        <v>216</v>
      </c>
      <c r="T56" s="154"/>
      <c r="U56" s="154"/>
      <c r="V56" s="154"/>
      <c r="W56" s="154" t="s">
        <v>340</v>
      </c>
      <c r="X56" s="154"/>
      <c r="Y56" s="162"/>
    </row>
    <row r="57" spans="1:25" hidden="1">
      <c r="A57" s="152">
        <v>55</v>
      </c>
      <c r="B57" s="153"/>
      <c r="C57" s="153"/>
      <c r="D57" s="154" t="s">
        <v>600</v>
      </c>
      <c r="E57" s="154"/>
      <c r="F57" s="154"/>
      <c r="G57" s="154" t="s">
        <v>27</v>
      </c>
      <c r="H57" s="154" t="s">
        <v>601</v>
      </c>
      <c r="I57" s="158" t="str">
        <f>'Wistron Data'!$D57</f>
        <v>NPD17BS0006</v>
      </c>
      <c r="J57" s="158" t="str">
        <f>[贸易条款]</f>
        <v>FCA</v>
      </c>
      <c r="K57" s="158" t="str">
        <f>VLOOKUP(L57,MCID!N:O,2,0)</f>
        <v>DAO</v>
      </c>
      <c r="L57" s="154" t="s">
        <v>182</v>
      </c>
      <c r="M57" s="154" t="s">
        <v>602</v>
      </c>
      <c r="N57" s="154" t="s">
        <v>603</v>
      </c>
      <c r="O57" s="154">
        <v>53</v>
      </c>
      <c r="P57" s="154"/>
      <c r="Q57" s="154" t="s">
        <v>428</v>
      </c>
      <c r="R57" s="154" t="s">
        <v>429</v>
      </c>
      <c r="S57" s="154" t="s">
        <v>383</v>
      </c>
      <c r="T57" s="154"/>
      <c r="U57" s="154"/>
      <c r="V57" s="154"/>
      <c r="W57" s="154" t="s">
        <v>430</v>
      </c>
      <c r="X57" s="154"/>
      <c r="Y57" s="162"/>
    </row>
    <row r="58" spans="1:25" hidden="1">
      <c r="A58" s="152">
        <v>56</v>
      </c>
      <c r="B58" s="153"/>
      <c r="C58" s="153"/>
      <c r="D58" s="154" t="s">
        <v>604</v>
      </c>
      <c r="E58" s="154"/>
      <c r="F58" s="154"/>
      <c r="G58" s="154" t="s">
        <v>52</v>
      </c>
      <c r="H58" s="154" t="s">
        <v>605</v>
      </c>
      <c r="I58" s="158" t="str">
        <f>'Wistron Data'!$D58</f>
        <v>NPD17BT0175</v>
      </c>
      <c r="J58" s="158" t="str">
        <f>[贸易条款]</f>
        <v>DDU</v>
      </c>
      <c r="K58" s="158" t="str">
        <f>VLOOKUP(L58,MCID!N:O,2,0)</f>
        <v>DAO</v>
      </c>
      <c r="L58" s="154" t="s">
        <v>181</v>
      </c>
      <c r="M58" s="154" t="s">
        <v>434</v>
      </c>
      <c r="N58" s="154" t="s">
        <v>606</v>
      </c>
      <c r="O58" s="154">
        <v>93</v>
      </c>
      <c r="P58" s="154"/>
      <c r="Q58" s="154" t="s">
        <v>607</v>
      </c>
      <c r="R58" s="154" t="s">
        <v>608</v>
      </c>
      <c r="S58" s="154" t="s">
        <v>216</v>
      </c>
      <c r="T58" s="154"/>
      <c r="U58" s="154"/>
      <c r="V58" s="154"/>
      <c r="W58" s="154" t="s">
        <v>317</v>
      </c>
      <c r="X58" s="154"/>
      <c r="Y58" s="162"/>
    </row>
    <row r="59" spans="1:25">
      <c r="A59" s="152">
        <v>57</v>
      </c>
      <c r="B59" s="153"/>
      <c r="C59" s="153"/>
      <c r="D59" s="154" t="s">
        <v>609</v>
      </c>
      <c r="E59" s="154"/>
      <c r="F59" s="154"/>
      <c r="G59" s="154" t="s">
        <v>27</v>
      </c>
      <c r="H59" s="154" t="s">
        <v>610</v>
      </c>
      <c r="I59" s="158" t="str">
        <f>'Wistron Data'!$D59</f>
        <v>NPD17BU0006</v>
      </c>
      <c r="J59" s="158" t="str">
        <f>[贸易条款]</f>
        <v>FCA</v>
      </c>
      <c r="K59" s="158" t="str">
        <f>VLOOKUP(L59,MCID!N:O,2,0)</f>
        <v>EMEA</v>
      </c>
      <c r="L59" s="154" t="s">
        <v>13</v>
      </c>
      <c r="M59" s="154" t="s">
        <v>434</v>
      </c>
      <c r="N59" s="154" t="s">
        <v>611</v>
      </c>
      <c r="O59" s="154">
        <v>92</v>
      </c>
      <c r="P59" s="154"/>
      <c r="Q59" s="154" t="s">
        <v>612</v>
      </c>
      <c r="R59" s="154" t="s">
        <v>613</v>
      </c>
      <c r="S59" s="154" t="s">
        <v>216</v>
      </c>
      <c r="T59" s="154"/>
      <c r="U59" s="154"/>
      <c r="V59" s="154"/>
      <c r="W59" s="154" t="s">
        <v>396</v>
      </c>
      <c r="X59" s="154"/>
      <c r="Y59" s="162"/>
    </row>
    <row r="60" spans="1:25" hidden="1">
      <c r="A60" s="152">
        <v>58</v>
      </c>
      <c r="B60" s="153"/>
      <c r="C60" s="153"/>
      <c r="D60" s="154" t="s">
        <v>614</v>
      </c>
      <c r="E60" s="154"/>
      <c r="F60" s="154"/>
      <c r="G60" s="154" t="s">
        <v>27</v>
      </c>
      <c r="H60" s="154" t="s">
        <v>615</v>
      </c>
      <c r="I60" s="158" t="str">
        <f>'Wistron Data'!$D60</f>
        <v>NPD17BT0166</v>
      </c>
      <c r="J60" s="158" t="str">
        <f>[贸易条款]</f>
        <v>FCA</v>
      </c>
      <c r="K60" s="158" t="str">
        <f>VLOOKUP(L60,MCID!N:O,2,0)</f>
        <v>DAO</v>
      </c>
      <c r="L60" s="154" t="s">
        <v>110</v>
      </c>
      <c r="M60" s="154" t="s">
        <v>616</v>
      </c>
      <c r="N60" s="154" t="s">
        <v>617</v>
      </c>
      <c r="O60" s="154">
        <v>192</v>
      </c>
      <c r="P60" s="154"/>
      <c r="Q60" s="154" t="s">
        <v>618</v>
      </c>
      <c r="R60" s="154" t="s">
        <v>619</v>
      </c>
      <c r="S60" s="154" t="s">
        <v>216</v>
      </c>
      <c r="T60" s="154"/>
      <c r="U60" s="154"/>
      <c r="V60" s="154"/>
      <c r="W60" s="154" t="s">
        <v>423</v>
      </c>
      <c r="X60" s="154"/>
      <c r="Y60" s="162"/>
    </row>
    <row r="61" spans="1:25" hidden="1">
      <c r="A61" s="152">
        <v>59</v>
      </c>
      <c r="B61" s="153"/>
      <c r="C61" s="153"/>
      <c r="D61" s="154" t="s">
        <v>620</v>
      </c>
      <c r="E61" s="154"/>
      <c r="F61" s="154"/>
      <c r="G61" s="154" t="s">
        <v>52</v>
      </c>
      <c r="H61" s="154" t="s">
        <v>621</v>
      </c>
      <c r="I61" s="158" t="str">
        <f>'Wistron Data'!$D61</f>
        <v>NPD17BT0026</v>
      </c>
      <c r="J61" s="158" t="str">
        <f>[贸易条款]</f>
        <v>DDU</v>
      </c>
      <c r="K61" s="158" t="str">
        <f>VLOOKUP(L61,MCID!N:O,2,0)</f>
        <v>DAO</v>
      </c>
      <c r="L61" s="154" t="s">
        <v>181</v>
      </c>
      <c r="M61" s="154" t="s">
        <v>622</v>
      </c>
      <c r="N61" s="154" t="s">
        <v>623</v>
      </c>
      <c r="O61" s="154">
        <v>73</v>
      </c>
      <c r="P61" s="154"/>
      <c r="Q61" s="154" t="s">
        <v>624</v>
      </c>
      <c r="R61" s="154" t="s">
        <v>625</v>
      </c>
      <c r="S61" s="154" t="s">
        <v>316</v>
      </c>
      <c r="T61" s="154"/>
      <c r="U61" s="154"/>
      <c r="V61" s="154"/>
      <c r="W61" s="154" t="s">
        <v>317</v>
      </c>
      <c r="X61" s="154"/>
      <c r="Y61" s="162"/>
    </row>
    <row r="62" spans="1:25" hidden="1">
      <c r="A62" s="152">
        <v>60</v>
      </c>
      <c r="B62" s="153"/>
      <c r="C62" s="153"/>
      <c r="D62" s="154" t="s">
        <v>626</v>
      </c>
      <c r="E62" s="154"/>
      <c r="F62" s="154"/>
      <c r="G62" s="154" t="s">
        <v>27</v>
      </c>
      <c r="H62" s="154" t="s">
        <v>627</v>
      </c>
      <c r="I62" s="158" t="str">
        <f>'Wistron Data'!$D62</f>
        <v>NPD17BT0143</v>
      </c>
      <c r="J62" s="158" t="str">
        <f>[贸易条款]</f>
        <v>FCA</v>
      </c>
      <c r="K62" s="158" t="str">
        <f>VLOOKUP(L62,MCID!N:O,2,0)</f>
        <v>DAO</v>
      </c>
      <c r="L62" s="154" t="s">
        <v>101</v>
      </c>
      <c r="M62" s="154" t="s">
        <v>628</v>
      </c>
      <c r="N62" s="154" t="s">
        <v>629</v>
      </c>
      <c r="O62" s="154">
        <v>1</v>
      </c>
      <c r="P62" s="154"/>
      <c r="Q62" s="154" t="s">
        <v>630</v>
      </c>
      <c r="R62" s="154" t="s">
        <v>630</v>
      </c>
      <c r="S62" s="154" t="s">
        <v>216</v>
      </c>
      <c r="T62" s="154"/>
      <c r="U62" s="154"/>
      <c r="V62" s="154"/>
      <c r="W62" s="154" t="s">
        <v>445</v>
      </c>
      <c r="X62" s="154"/>
      <c r="Y62" s="162"/>
    </row>
    <row r="63" spans="1:25" hidden="1">
      <c r="A63" s="152">
        <v>61</v>
      </c>
      <c r="B63" s="153"/>
      <c r="C63" s="153"/>
      <c r="D63" s="154" t="s">
        <v>631</v>
      </c>
      <c r="E63" s="154"/>
      <c r="F63" s="154"/>
      <c r="G63" s="154" t="s">
        <v>27</v>
      </c>
      <c r="H63" s="154" t="s">
        <v>632</v>
      </c>
      <c r="I63" s="158" t="str">
        <f>'Wistron Data'!$D63</f>
        <v>NPD17BU0021</v>
      </c>
      <c r="J63" s="158" t="str">
        <f>[贸易条款]</f>
        <v>FCA</v>
      </c>
      <c r="K63" s="158" t="str">
        <f>VLOOKUP(L63,MCID!N:O,2,0)</f>
        <v>DAO</v>
      </c>
      <c r="L63" s="154" t="s">
        <v>110</v>
      </c>
      <c r="M63" s="154" t="s">
        <v>616</v>
      </c>
      <c r="N63" s="154" t="s">
        <v>633</v>
      </c>
      <c r="O63" s="154">
        <v>185</v>
      </c>
      <c r="P63" s="154"/>
      <c r="Q63" s="154" t="s">
        <v>634</v>
      </c>
      <c r="R63" s="154" t="s">
        <v>635</v>
      </c>
      <c r="S63" s="154" t="s">
        <v>216</v>
      </c>
      <c r="T63" s="154"/>
      <c r="U63" s="154"/>
      <c r="V63" s="154"/>
      <c r="W63" s="154" t="s">
        <v>423</v>
      </c>
      <c r="X63" s="154"/>
      <c r="Y63" s="162"/>
    </row>
    <row r="64" spans="1:25" hidden="1">
      <c r="A64" s="152">
        <v>62</v>
      </c>
      <c r="B64" s="153"/>
      <c r="C64" s="153"/>
      <c r="D64" s="154" t="s">
        <v>636</v>
      </c>
      <c r="E64" s="154"/>
      <c r="F64" s="154"/>
      <c r="G64" s="154" t="s">
        <v>27</v>
      </c>
      <c r="H64" s="154" t="s">
        <v>637</v>
      </c>
      <c r="I64" s="158" t="str">
        <f>'Wistron Data'!$D64</f>
        <v>NPD17BU0050</v>
      </c>
      <c r="J64" s="158" t="str">
        <f>[贸易条款]</f>
        <v>FCA</v>
      </c>
      <c r="K64" s="158" t="str">
        <f>VLOOKUP(L64,MCID!N:O,2,0)</f>
        <v>APJ</v>
      </c>
      <c r="L64" s="154" t="s">
        <v>138</v>
      </c>
      <c r="M64" s="154" t="s">
        <v>638</v>
      </c>
      <c r="N64" s="154" t="s">
        <v>639</v>
      </c>
      <c r="O64" s="154">
        <v>98</v>
      </c>
      <c r="P64" s="154"/>
      <c r="Q64" s="154" t="s">
        <v>640</v>
      </c>
      <c r="R64" s="154" t="s">
        <v>641</v>
      </c>
      <c r="S64" s="154" t="s">
        <v>642</v>
      </c>
      <c r="T64" s="154"/>
      <c r="U64" s="154"/>
      <c r="V64" s="154"/>
      <c r="W64" s="154" t="s">
        <v>643</v>
      </c>
      <c r="X64" s="154"/>
      <c r="Y64" s="162"/>
    </row>
    <row r="65" spans="1:25" hidden="1">
      <c r="A65" s="152">
        <v>63</v>
      </c>
      <c r="B65" s="153"/>
      <c r="C65" s="153"/>
      <c r="D65" s="154" t="s">
        <v>644</v>
      </c>
      <c r="E65" s="154"/>
      <c r="F65" s="154"/>
      <c r="G65" s="154" t="s">
        <v>27</v>
      </c>
      <c r="H65" s="154" t="s">
        <v>645</v>
      </c>
      <c r="I65" s="158" t="str">
        <f>'Wistron Data'!$D65</f>
        <v>NPD17BU0088</v>
      </c>
      <c r="J65" s="158" t="str">
        <f>[贸易条款]</f>
        <v>FCA</v>
      </c>
      <c r="K65" s="158" t="str">
        <f>VLOOKUP(L65,MCID!N:O,2,0)</f>
        <v>DAO</v>
      </c>
      <c r="L65" s="154" t="s">
        <v>110</v>
      </c>
      <c r="M65" s="154" t="s">
        <v>343</v>
      </c>
      <c r="N65" s="154" t="s">
        <v>646</v>
      </c>
      <c r="O65" s="154">
        <v>93</v>
      </c>
      <c r="P65" s="154"/>
      <c r="Q65" s="154" t="s">
        <v>647</v>
      </c>
      <c r="R65" s="154" t="s">
        <v>648</v>
      </c>
      <c r="S65" s="154" t="s">
        <v>216</v>
      </c>
      <c r="T65" s="154"/>
      <c r="U65" s="154"/>
      <c r="V65" s="154"/>
      <c r="W65" s="154" t="s">
        <v>423</v>
      </c>
      <c r="X65" s="154"/>
      <c r="Y65" s="162"/>
    </row>
    <row r="66" spans="1:25" hidden="1">
      <c r="A66" s="152">
        <v>64</v>
      </c>
      <c r="B66" s="153"/>
      <c r="C66" s="153"/>
      <c r="D66" s="154" t="s">
        <v>649</v>
      </c>
      <c r="E66" s="154"/>
      <c r="F66" s="154"/>
      <c r="G66" s="154" t="s">
        <v>27</v>
      </c>
      <c r="H66" s="154" t="s">
        <v>650</v>
      </c>
      <c r="I66" s="158" t="str">
        <f>'Wistron Data'!$D66</f>
        <v>WPD17BU0045</v>
      </c>
      <c r="J66" s="158" t="str">
        <f>[贸易条款]</f>
        <v>FCA</v>
      </c>
      <c r="K66" s="158" t="e">
        <f>VLOOKUP(L66,MCID!N:O,2,0)</f>
        <v>#N/A</v>
      </c>
      <c r="L66" s="154" t="s">
        <v>651</v>
      </c>
      <c r="M66" s="154" t="s">
        <v>537</v>
      </c>
      <c r="N66" s="154" t="s">
        <v>652</v>
      </c>
      <c r="O66" s="154">
        <v>96</v>
      </c>
      <c r="P66" s="154"/>
      <c r="Q66" s="154" t="s">
        <v>539</v>
      </c>
      <c r="R66" s="154" t="s">
        <v>539</v>
      </c>
      <c r="S66" s="154" t="s">
        <v>216</v>
      </c>
      <c r="T66" s="154"/>
      <c r="U66" s="154"/>
      <c r="V66" s="154"/>
      <c r="W66" s="154" t="s">
        <v>653</v>
      </c>
      <c r="X66" s="154"/>
      <c r="Y66" s="162"/>
    </row>
    <row r="67" spans="1:25" hidden="1">
      <c r="A67" s="152">
        <v>65</v>
      </c>
      <c r="B67" s="153"/>
      <c r="C67" s="153"/>
      <c r="D67" s="154" t="s">
        <v>654</v>
      </c>
      <c r="E67" s="154"/>
      <c r="F67" s="154"/>
      <c r="G67" s="154" t="s">
        <v>52</v>
      </c>
      <c r="H67" s="154" t="s">
        <v>655</v>
      </c>
      <c r="I67" s="158" t="str">
        <f>'Wistron Data'!$D67</f>
        <v>NPD17BT0177</v>
      </c>
      <c r="J67" s="158" t="str">
        <f>[贸易条款]</f>
        <v>DDU</v>
      </c>
      <c r="K67" s="158" t="str">
        <f>VLOOKUP(L67,MCID!N:O,2,0)</f>
        <v>DAO</v>
      </c>
      <c r="L67" s="154" t="s">
        <v>181</v>
      </c>
      <c r="M67" s="154" t="s">
        <v>363</v>
      </c>
      <c r="N67" s="154" t="s">
        <v>656</v>
      </c>
      <c r="O67" s="154">
        <v>900</v>
      </c>
      <c r="P67" s="154"/>
      <c r="Q67" s="154" t="s">
        <v>359</v>
      </c>
      <c r="R67" s="154" t="s">
        <v>359</v>
      </c>
      <c r="S67" s="154" t="s">
        <v>316</v>
      </c>
      <c r="T67" s="154"/>
      <c r="U67" s="154"/>
      <c r="V67" s="154"/>
      <c r="W67" s="154" t="s">
        <v>317</v>
      </c>
      <c r="X67" s="154"/>
      <c r="Y67" s="162"/>
    </row>
    <row r="68" spans="1:25" hidden="1">
      <c r="A68" s="152">
        <v>66</v>
      </c>
      <c r="B68" s="153"/>
      <c r="C68" s="153"/>
      <c r="D68" s="154" t="s">
        <v>657</v>
      </c>
      <c r="E68" s="154"/>
      <c r="F68" s="154"/>
      <c r="G68" s="154" t="s">
        <v>52</v>
      </c>
      <c r="H68" s="154" t="s">
        <v>658</v>
      </c>
      <c r="I68" s="158" t="str">
        <f>'Wistron Data'!$D68</f>
        <v>NPD17BS0114</v>
      </c>
      <c r="J68" s="158" t="str">
        <f>[贸易条款]</f>
        <v>DDU</v>
      </c>
      <c r="K68" s="158" t="str">
        <f>VLOOKUP(L68,MCID!N:O,2,0)</f>
        <v>DAO</v>
      </c>
      <c r="L68" s="154" t="s">
        <v>181</v>
      </c>
      <c r="M68" s="154" t="s">
        <v>312</v>
      </c>
      <c r="N68" s="154" t="s">
        <v>659</v>
      </c>
      <c r="O68" s="154">
        <v>408</v>
      </c>
      <c r="P68" s="154"/>
      <c r="Q68" s="154" t="s">
        <v>314</v>
      </c>
      <c r="R68" s="154" t="s">
        <v>315</v>
      </c>
      <c r="S68" s="154" t="s">
        <v>316</v>
      </c>
      <c r="T68" s="154"/>
      <c r="U68" s="154"/>
      <c r="V68" s="154"/>
      <c r="W68" s="154" t="s">
        <v>317</v>
      </c>
      <c r="X68" s="154"/>
      <c r="Y68" s="162"/>
    </row>
    <row r="69" spans="1:25" hidden="1">
      <c r="A69" s="152">
        <v>67</v>
      </c>
      <c r="B69" s="153"/>
      <c r="C69" s="153"/>
      <c r="D69" s="154" t="s">
        <v>660</v>
      </c>
      <c r="E69" s="154"/>
      <c r="F69" s="154"/>
      <c r="G69" s="154" t="s">
        <v>52</v>
      </c>
      <c r="H69" s="154" t="s">
        <v>661</v>
      </c>
      <c r="I69" s="158" t="str">
        <f>'Wistron Data'!$D69</f>
        <v>NPD17BT0186</v>
      </c>
      <c r="J69" s="158" t="str">
        <f>[贸易条款]</f>
        <v>DDU</v>
      </c>
      <c r="K69" s="158" t="str">
        <f>VLOOKUP(L69,MCID!N:O,2,0)</f>
        <v>DAO</v>
      </c>
      <c r="L69" s="154" t="s">
        <v>108</v>
      </c>
      <c r="M69" s="154" t="s">
        <v>379</v>
      </c>
      <c r="N69" s="154" t="s">
        <v>662</v>
      </c>
      <c r="O69" s="154">
        <v>96</v>
      </c>
      <c r="P69" s="154"/>
      <c r="Q69" s="154" t="s">
        <v>507</v>
      </c>
      <c r="R69" s="154" t="s">
        <v>507</v>
      </c>
      <c r="S69" s="154" t="s">
        <v>216</v>
      </c>
      <c r="T69" s="154"/>
      <c r="U69" s="154"/>
      <c r="V69" s="154"/>
      <c r="W69" s="154" t="s">
        <v>327</v>
      </c>
      <c r="X69" s="154"/>
      <c r="Y69" s="162"/>
    </row>
    <row r="70" spans="1:25">
      <c r="A70" s="152">
        <v>68</v>
      </c>
      <c r="B70" s="153"/>
      <c r="C70" s="153"/>
      <c r="D70" s="154" t="s">
        <v>663</v>
      </c>
      <c r="E70" s="154"/>
      <c r="F70" s="154"/>
      <c r="G70" s="154" t="s">
        <v>27</v>
      </c>
      <c r="H70" s="154" t="s">
        <v>664</v>
      </c>
      <c r="I70" s="158" t="str">
        <f>'Wistron Data'!$D70</f>
        <v>NPD17BT0118</v>
      </c>
      <c r="J70" s="158" t="str">
        <f>[贸易条款]</f>
        <v>FCA</v>
      </c>
      <c r="K70" s="158" t="str">
        <f>VLOOKUP(L70,MCID!N:O,2,0)</f>
        <v>EMEA</v>
      </c>
      <c r="L70" s="154" t="s">
        <v>29</v>
      </c>
      <c r="M70" s="154" t="s">
        <v>665</v>
      </c>
      <c r="N70" s="154" t="s">
        <v>666</v>
      </c>
      <c r="O70" s="154">
        <v>380</v>
      </c>
      <c r="P70" s="154"/>
      <c r="Q70" s="154" t="s">
        <v>667</v>
      </c>
      <c r="R70" s="154" t="s">
        <v>668</v>
      </c>
      <c r="S70" s="154" t="s">
        <v>642</v>
      </c>
      <c r="T70" s="154"/>
      <c r="U70" s="154"/>
      <c r="V70" s="154"/>
      <c r="W70" s="154" t="s">
        <v>347</v>
      </c>
      <c r="X70" s="154"/>
      <c r="Y70" s="162"/>
    </row>
    <row r="71" spans="1:25">
      <c r="A71" s="152">
        <v>69</v>
      </c>
      <c r="B71" s="153"/>
      <c r="C71" s="153"/>
      <c r="D71" s="154" t="s">
        <v>669</v>
      </c>
      <c r="E71" s="154"/>
      <c r="F71" s="154"/>
      <c r="G71" s="154" t="s">
        <v>27</v>
      </c>
      <c r="H71" s="154" t="s">
        <v>670</v>
      </c>
      <c r="I71" s="158" t="str">
        <f>'Wistron Data'!$D71</f>
        <v>NPD17BT0162</v>
      </c>
      <c r="J71" s="158" t="str">
        <f>[贸易条款]</f>
        <v>FCA</v>
      </c>
      <c r="K71" s="158" t="str">
        <f>VLOOKUP(L71,MCID!N:O,2,0)</f>
        <v>EMEA</v>
      </c>
      <c r="L71" s="154" t="s">
        <v>29</v>
      </c>
      <c r="M71" s="154" t="s">
        <v>434</v>
      </c>
      <c r="N71" s="154" t="s">
        <v>671</v>
      </c>
      <c r="O71" s="154">
        <v>95</v>
      </c>
      <c r="P71" s="154"/>
      <c r="Q71" s="154" t="s">
        <v>672</v>
      </c>
      <c r="R71" s="154" t="s">
        <v>673</v>
      </c>
      <c r="S71" s="154" t="s">
        <v>216</v>
      </c>
      <c r="T71" s="154"/>
      <c r="U71" s="154"/>
      <c r="V71" s="154"/>
      <c r="W71" s="154" t="s">
        <v>347</v>
      </c>
      <c r="X71" s="154"/>
      <c r="Y71" s="162"/>
    </row>
    <row r="72" spans="1:25">
      <c r="A72" s="152">
        <v>70</v>
      </c>
      <c r="B72" s="153"/>
      <c r="C72" s="153"/>
      <c r="D72" s="154" t="s">
        <v>674</v>
      </c>
      <c r="E72" s="154"/>
      <c r="F72" s="154"/>
      <c r="G72" s="154" t="s">
        <v>27</v>
      </c>
      <c r="H72" s="154" t="s">
        <v>675</v>
      </c>
      <c r="I72" s="158" t="str">
        <f>'Wistron Data'!$D72</f>
        <v>NPD17BU0048</v>
      </c>
      <c r="J72" s="158" t="str">
        <f>[贸易条款]</f>
        <v>FCA</v>
      </c>
      <c r="K72" s="158" t="str">
        <f>VLOOKUP(L72,MCID!N:O,2,0)</f>
        <v>EMEA</v>
      </c>
      <c r="L72" s="154" t="s">
        <v>29</v>
      </c>
      <c r="M72" s="154" t="s">
        <v>434</v>
      </c>
      <c r="N72" s="154" t="s">
        <v>676</v>
      </c>
      <c r="O72" s="154">
        <v>90</v>
      </c>
      <c r="P72" s="154"/>
      <c r="Q72" s="154" t="s">
        <v>677</v>
      </c>
      <c r="R72" s="154" t="s">
        <v>678</v>
      </c>
      <c r="S72" s="154" t="s">
        <v>216</v>
      </c>
      <c r="T72" s="154"/>
      <c r="U72" s="154"/>
      <c r="V72" s="154"/>
      <c r="W72" s="154" t="s">
        <v>347</v>
      </c>
      <c r="X72" s="154"/>
      <c r="Y72" s="162"/>
    </row>
    <row r="73" spans="1:25" hidden="1">
      <c r="A73" s="152">
        <v>71</v>
      </c>
      <c r="B73" s="153"/>
      <c r="C73" s="153"/>
      <c r="D73" s="154" t="s">
        <v>679</v>
      </c>
      <c r="E73" s="154"/>
      <c r="F73" s="154"/>
      <c r="G73" s="154" t="s">
        <v>52</v>
      </c>
      <c r="H73" s="154" t="s">
        <v>680</v>
      </c>
      <c r="I73" s="158" t="str">
        <f>'Wistron Data'!$D73</f>
        <v>NPD17BS0137</v>
      </c>
      <c r="J73" s="158" t="str">
        <f>[贸易条款]</f>
        <v>DDU</v>
      </c>
      <c r="K73" s="158" t="str">
        <f>VLOOKUP(L73,MCID!N:O,2,0)</f>
        <v>DAO</v>
      </c>
      <c r="L73" s="154" t="s">
        <v>181</v>
      </c>
      <c r="M73" s="154" t="s">
        <v>363</v>
      </c>
      <c r="N73" s="154" t="s">
        <v>681</v>
      </c>
      <c r="O73" s="154">
        <v>900</v>
      </c>
      <c r="P73" s="154"/>
      <c r="Q73" s="154" t="s">
        <v>359</v>
      </c>
      <c r="R73" s="154" t="s">
        <v>359</v>
      </c>
      <c r="S73" s="154" t="s">
        <v>316</v>
      </c>
      <c r="T73" s="154"/>
      <c r="U73" s="154"/>
      <c r="V73" s="154"/>
      <c r="W73" s="154" t="s">
        <v>317</v>
      </c>
      <c r="X73" s="154"/>
      <c r="Y73" s="162"/>
    </row>
    <row r="74" spans="1:25" hidden="1">
      <c r="A74" s="152">
        <v>72</v>
      </c>
      <c r="B74" s="153"/>
      <c r="C74" s="153"/>
      <c r="D74" s="154" t="s">
        <v>682</v>
      </c>
      <c r="E74" s="154"/>
      <c r="F74" s="154"/>
      <c r="G74" s="154" t="s">
        <v>52</v>
      </c>
      <c r="H74" s="154" t="s">
        <v>683</v>
      </c>
      <c r="I74" s="158" t="str">
        <f>'Wistron Data'!$D74</f>
        <v>NPD17BT0019</v>
      </c>
      <c r="J74" s="158" t="str">
        <f>[贸易条款]</f>
        <v>DDU</v>
      </c>
      <c r="K74" s="158" t="str">
        <f>VLOOKUP(L74,MCID!N:O,2,0)</f>
        <v>DAO</v>
      </c>
      <c r="L74" s="154" t="s">
        <v>78</v>
      </c>
      <c r="M74" s="154" t="s">
        <v>684</v>
      </c>
      <c r="N74" s="154" t="s">
        <v>685</v>
      </c>
      <c r="O74" s="154">
        <v>58</v>
      </c>
      <c r="P74" s="154"/>
      <c r="Q74" s="154" t="s">
        <v>624</v>
      </c>
      <c r="R74" s="154" t="s">
        <v>625</v>
      </c>
      <c r="S74" s="154" t="s">
        <v>316</v>
      </c>
      <c r="T74" s="154"/>
      <c r="U74" s="154"/>
      <c r="V74" s="154"/>
      <c r="W74" s="154" t="s">
        <v>360</v>
      </c>
      <c r="X74" s="154"/>
      <c r="Y74" s="162"/>
    </row>
    <row r="75" spans="1:25" hidden="1">
      <c r="A75" s="152">
        <v>73</v>
      </c>
      <c r="B75" s="153"/>
      <c r="C75" s="153"/>
      <c r="D75" s="154" t="s">
        <v>686</v>
      </c>
      <c r="E75" s="154"/>
      <c r="F75" s="154"/>
      <c r="G75" s="154" t="s">
        <v>52</v>
      </c>
      <c r="H75" s="154" t="s">
        <v>687</v>
      </c>
      <c r="I75" s="158" t="str">
        <f>'Wistron Data'!$D75</f>
        <v>NPD17BU0028</v>
      </c>
      <c r="J75" s="158" t="str">
        <f>[贸易条款]</f>
        <v>DDU</v>
      </c>
      <c r="K75" s="158" t="str">
        <f>VLOOKUP(L75,MCID!N:O,2,0)</f>
        <v>DAO</v>
      </c>
      <c r="L75" s="154" t="s">
        <v>181</v>
      </c>
      <c r="M75" s="154" t="s">
        <v>343</v>
      </c>
      <c r="N75" s="154" t="s">
        <v>688</v>
      </c>
      <c r="O75" s="154">
        <v>94</v>
      </c>
      <c r="P75" s="154"/>
      <c r="Q75" s="154" t="s">
        <v>689</v>
      </c>
      <c r="R75" s="154" t="s">
        <v>690</v>
      </c>
      <c r="S75" s="154" t="s">
        <v>216</v>
      </c>
      <c r="T75" s="154"/>
      <c r="U75" s="154"/>
      <c r="V75" s="154"/>
      <c r="W75" s="154" t="s">
        <v>317</v>
      </c>
      <c r="X75" s="154"/>
      <c r="Y75" s="162"/>
    </row>
    <row r="76" spans="1:25">
      <c r="A76" s="152">
        <v>74</v>
      </c>
      <c r="B76" s="153"/>
      <c r="C76" s="153"/>
      <c r="D76" s="154" t="s">
        <v>691</v>
      </c>
      <c r="E76" s="154"/>
      <c r="F76" s="154"/>
      <c r="G76" s="154" t="s">
        <v>27</v>
      </c>
      <c r="H76" s="154" t="s">
        <v>692</v>
      </c>
      <c r="I76" s="158" t="str">
        <f>'Wistron Data'!$D76</f>
        <v>NPD17BU0042</v>
      </c>
      <c r="J76" s="158" t="str">
        <f>[贸易条款]</f>
        <v>FCA</v>
      </c>
      <c r="K76" s="158" t="str">
        <f>VLOOKUP(L76,MCID!N:O,2,0)</f>
        <v>EMEA</v>
      </c>
      <c r="L76" s="154" t="s">
        <v>29</v>
      </c>
      <c r="M76" s="154" t="s">
        <v>693</v>
      </c>
      <c r="N76" s="154" t="s">
        <v>694</v>
      </c>
      <c r="O76" s="154">
        <v>206</v>
      </c>
      <c r="P76" s="154"/>
      <c r="Q76" s="154" t="s">
        <v>695</v>
      </c>
      <c r="R76" s="154" t="s">
        <v>696</v>
      </c>
      <c r="S76" s="154" t="s">
        <v>642</v>
      </c>
      <c r="T76" s="154"/>
      <c r="U76" s="154"/>
      <c r="V76" s="154"/>
      <c r="W76" s="154" t="s">
        <v>347</v>
      </c>
      <c r="X76" s="154"/>
      <c r="Y76" s="162"/>
    </row>
    <row r="77" spans="1:25" hidden="1">
      <c r="A77" s="152">
        <v>75</v>
      </c>
      <c r="B77" s="153"/>
      <c r="C77" s="153"/>
      <c r="D77" s="154" t="s">
        <v>697</v>
      </c>
      <c r="E77" s="154"/>
      <c r="F77" s="154"/>
      <c r="G77" s="154" t="s">
        <v>52</v>
      </c>
      <c r="H77" s="154" t="s">
        <v>698</v>
      </c>
      <c r="I77" s="158" t="str">
        <f>'Wistron Data'!$D77</f>
        <v>NPD17BS0049</v>
      </c>
      <c r="J77" s="158" t="str">
        <f>[贸易条款]</f>
        <v>DDU</v>
      </c>
      <c r="K77" s="158" t="str">
        <f>VLOOKUP(L77,MCID!N:O,2,0)</f>
        <v>DAO</v>
      </c>
      <c r="L77" s="154" t="s">
        <v>78</v>
      </c>
      <c r="M77" s="154" t="s">
        <v>434</v>
      </c>
      <c r="N77" s="154" t="s">
        <v>699</v>
      </c>
      <c r="O77" s="154">
        <v>74</v>
      </c>
      <c r="P77" s="154"/>
      <c r="Q77" s="154" t="s">
        <v>359</v>
      </c>
      <c r="R77" s="154" t="s">
        <v>359</v>
      </c>
      <c r="S77" s="154" t="s">
        <v>316</v>
      </c>
      <c r="T77" s="154"/>
      <c r="U77" s="154"/>
      <c r="V77" s="154"/>
      <c r="W77" s="154" t="s">
        <v>360</v>
      </c>
      <c r="X77" s="154"/>
      <c r="Y77" s="162"/>
    </row>
    <row r="78" spans="1:25" hidden="1">
      <c r="A78" s="152">
        <v>76</v>
      </c>
      <c r="B78" s="153"/>
      <c r="C78" s="153"/>
      <c r="D78" s="154" t="s">
        <v>700</v>
      </c>
      <c r="E78" s="154"/>
      <c r="F78" s="154"/>
      <c r="G78" s="154" t="s">
        <v>27</v>
      </c>
      <c r="H78" s="154" t="s">
        <v>701</v>
      </c>
      <c r="I78" s="158" t="str">
        <f>'Wistron Data'!$D78</f>
        <v>NPD17BU0005</v>
      </c>
      <c r="J78" s="158" t="str">
        <f>[贸易条款]</f>
        <v>FCA</v>
      </c>
      <c r="K78" s="158" t="str">
        <f>VLOOKUP(L78,MCID!N:O,2,0)</f>
        <v>APJ</v>
      </c>
      <c r="L78" s="154" t="s">
        <v>119</v>
      </c>
      <c r="M78" s="154" t="s">
        <v>367</v>
      </c>
      <c r="N78" s="154" t="s">
        <v>702</v>
      </c>
      <c r="O78" s="154">
        <v>90</v>
      </c>
      <c r="P78" s="154"/>
      <c r="Q78" s="154" t="s">
        <v>369</v>
      </c>
      <c r="R78" s="154" t="s">
        <v>370</v>
      </c>
      <c r="S78" s="154" t="s">
        <v>216</v>
      </c>
      <c r="T78" s="154"/>
      <c r="U78" s="154"/>
      <c r="V78" s="154"/>
      <c r="W78" s="154" t="s">
        <v>354</v>
      </c>
      <c r="X78" s="154"/>
      <c r="Y78" s="162"/>
    </row>
    <row r="79" spans="1:25" hidden="1">
      <c r="A79" s="152">
        <v>77</v>
      </c>
      <c r="B79" s="153"/>
      <c r="C79" s="153"/>
      <c r="D79" s="154" t="s">
        <v>703</v>
      </c>
      <c r="E79" s="154"/>
      <c r="F79" s="154"/>
      <c r="G79" s="154" t="s">
        <v>52</v>
      </c>
      <c r="H79" s="154" t="s">
        <v>704</v>
      </c>
      <c r="I79" s="158" t="str">
        <f>'Wistron Data'!$D79</f>
        <v>NPD17BS0056</v>
      </c>
      <c r="J79" s="158" t="str">
        <f>[贸易条款]</f>
        <v>DDU</v>
      </c>
      <c r="K79" s="158" t="str">
        <f>VLOOKUP(L79,MCID!N:O,2,0)</f>
        <v>DAO</v>
      </c>
      <c r="L79" s="154" t="s">
        <v>181</v>
      </c>
      <c r="M79" s="154" t="s">
        <v>705</v>
      </c>
      <c r="N79" s="154" t="s">
        <v>706</v>
      </c>
      <c r="O79" s="154">
        <v>384</v>
      </c>
      <c r="P79" s="154"/>
      <c r="Q79" s="154" t="s">
        <v>507</v>
      </c>
      <c r="R79" s="154" t="s">
        <v>507</v>
      </c>
      <c r="S79" s="154" t="s">
        <v>383</v>
      </c>
      <c r="T79" s="154"/>
      <c r="U79" s="154"/>
      <c r="V79" s="154"/>
      <c r="W79" s="154" t="s">
        <v>317</v>
      </c>
      <c r="X79" s="154"/>
      <c r="Y79" s="162"/>
    </row>
    <row r="80" spans="1:25" hidden="1">
      <c r="A80" s="152">
        <v>78</v>
      </c>
      <c r="B80" s="153"/>
      <c r="C80" s="153"/>
      <c r="D80" s="154" t="s">
        <v>707</v>
      </c>
      <c r="E80" s="154"/>
      <c r="F80" s="154"/>
      <c r="G80" s="154" t="s">
        <v>52</v>
      </c>
      <c r="H80" s="154" t="s">
        <v>708</v>
      </c>
      <c r="I80" s="158" t="str">
        <f>'Wistron Data'!$D80</f>
        <v>NPD17BU0003</v>
      </c>
      <c r="J80" s="158" t="str">
        <f>[贸易条款]</f>
        <v>DDU</v>
      </c>
      <c r="K80" s="158" t="str">
        <f>VLOOKUP(L80,MCID!N:O,2,0)</f>
        <v>DAO</v>
      </c>
      <c r="L80" s="154" t="s">
        <v>108</v>
      </c>
      <c r="M80" s="154" t="s">
        <v>709</v>
      </c>
      <c r="N80" s="154" t="s">
        <v>710</v>
      </c>
      <c r="O80" s="154">
        <v>104</v>
      </c>
      <c r="P80" s="154"/>
      <c r="Q80" s="154" t="s">
        <v>711</v>
      </c>
      <c r="R80" s="154" t="s">
        <v>712</v>
      </c>
      <c r="S80" s="154" t="s">
        <v>216</v>
      </c>
      <c r="T80" s="154"/>
      <c r="U80" s="154"/>
      <c r="V80" s="154"/>
      <c r="W80" s="154" t="s">
        <v>327</v>
      </c>
      <c r="X80" s="154"/>
      <c r="Y80" s="162"/>
    </row>
    <row r="81" spans="1:25" hidden="1">
      <c r="A81" s="152">
        <v>79</v>
      </c>
      <c r="B81" s="153"/>
      <c r="C81" s="153"/>
      <c r="D81" s="154" t="s">
        <v>713</v>
      </c>
      <c r="E81" s="154"/>
      <c r="F81" s="154"/>
      <c r="G81" s="154" t="s">
        <v>52</v>
      </c>
      <c r="H81" s="154" t="s">
        <v>714</v>
      </c>
      <c r="I81" s="158" t="str">
        <f>'Wistron Data'!$D81</f>
        <v>NPD17BT0110</v>
      </c>
      <c r="J81" s="158" t="str">
        <f>[贸易条款]</f>
        <v>DDU</v>
      </c>
      <c r="K81" s="158" t="str">
        <f>VLOOKUP(L81,MCID!N:O,2,0)</f>
        <v>DAO</v>
      </c>
      <c r="L81" s="154" t="s">
        <v>108</v>
      </c>
      <c r="M81" s="154" t="s">
        <v>367</v>
      </c>
      <c r="N81" s="154" t="s">
        <v>715</v>
      </c>
      <c r="O81" s="154">
        <v>89</v>
      </c>
      <c r="P81" s="154"/>
      <c r="Q81" s="154" t="s">
        <v>716</v>
      </c>
      <c r="R81" s="154" t="s">
        <v>717</v>
      </c>
      <c r="S81" s="154" t="s">
        <v>216</v>
      </c>
      <c r="T81" s="154"/>
      <c r="U81" s="154"/>
      <c r="V81" s="154"/>
      <c r="W81" s="154" t="s">
        <v>327</v>
      </c>
      <c r="X81" s="154"/>
      <c r="Y81" s="162"/>
    </row>
    <row r="82" spans="1:25">
      <c r="A82" s="152">
        <v>80</v>
      </c>
      <c r="B82" s="153"/>
      <c r="C82" s="153"/>
      <c r="D82" s="154" t="s">
        <v>718</v>
      </c>
      <c r="E82" s="154"/>
      <c r="F82" s="154"/>
      <c r="G82" s="154" t="s">
        <v>27</v>
      </c>
      <c r="H82" s="154" t="s">
        <v>719</v>
      </c>
      <c r="I82" s="158" t="str">
        <f>'Wistron Data'!$D82</f>
        <v>NPD17BU0084</v>
      </c>
      <c r="J82" s="158" t="str">
        <f>[贸易条款]</f>
        <v>FCA</v>
      </c>
      <c r="K82" s="158" t="str">
        <f>VLOOKUP(L82,MCID!N:O,2,0)</f>
        <v>EMEA</v>
      </c>
      <c r="L82" s="154" t="s">
        <v>29</v>
      </c>
      <c r="M82" s="154" t="s">
        <v>638</v>
      </c>
      <c r="N82" s="154" t="s">
        <v>720</v>
      </c>
      <c r="O82" s="154">
        <v>89</v>
      </c>
      <c r="P82" s="154"/>
      <c r="Q82" s="154" t="s">
        <v>721</v>
      </c>
      <c r="R82" s="154" t="s">
        <v>722</v>
      </c>
      <c r="S82" s="154" t="s">
        <v>216</v>
      </c>
      <c r="T82" s="154"/>
      <c r="U82" s="154"/>
      <c r="V82" s="154"/>
      <c r="W82" s="154" t="s">
        <v>347</v>
      </c>
      <c r="X82" s="154"/>
      <c r="Y82" s="162"/>
    </row>
    <row r="83" spans="1:25" hidden="1">
      <c r="A83" s="152">
        <v>81</v>
      </c>
      <c r="B83" s="153"/>
      <c r="C83" s="153"/>
      <c r="D83" s="154" t="s">
        <v>723</v>
      </c>
      <c r="E83" s="154"/>
      <c r="F83" s="154"/>
      <c r="G83" s="154" t="s">
        <v>27</v>
      </c>
      <c r="H83" s="154" t="s">
        <v>724</v>
      </c>
      <c r="I83" s="158" t="str">
        <f>'Wistron Data'!$D83</f>
        <v>NPD17BS0040</v>
      </c>
      <c r="J83" s="158" t="str">
        <f>[贸易条款]</f>
        <v>FCA</v>
      </c>
      <c r="K83" s="158" t="str">
        <f>VLOOKUP(L83,MCID!N:O,2,0)</f>
        <v>DAO</v>
      </c>
      <c r="L83" s="154" t="s">
        <v>182</v>
      </c>
      <c r="M83" s="154" t="s">
        <v>558</v>
      </c>
      <c r="N83" s="154" t="s">
        <v>725</v>
      </c>
      <c r="O83" s="154">
        <v>168</v>
      </c>
      <c r="P83" s="154"/>
      <c r="Q83" s="154" t="s">
        <v>381</v>
      </c>
      <c r="R83" s="154" t="s">
        <v>382</v>
      </c>
      <c r="S83" s="154" t="s">
        <v>383</v>
      </c>
      <c r="T83" s="154"/>
      <c r="U83" s="154"/>
      <c r="V83" s="154"/>
      <c r="W83" s="154" t="s">
        <v>430</v>
      </c>
      <c r="X83" s="154"/>
      <c r="Y83" s="162"/>
    </row>
    <row r="84" spans="1:25" hidden="1">
      <c r="A84" s="152">
        <v>82</v>
      </c>
      <c r="B84" s="153"/>
      <c r="C84" s="153"/>
      <c r="D84" s="154" t="s">
        <v>726</v>
      </c>
      <c r="E84" s="154"/>
      <c r="F84" s="154"/>
      <c r="G84" s="154" t="s">
        <v>52</v>
      </c>
      <c r="H84" s="154" t="s">
        <v>727</v>
      </c>
      <c r="I84" s="158" t="str">
        <f>'Wistron Data'!$D84</f>
        <v>NPD17BT0135</v>
      </c>
      <c r="J84" s="158" t="str">
        <f>[贸易条款]</f>
        <v>DDU</v>
      </c>
      <c r="K84" s="158" t="str">
        <f>VLOOKUP(L84,MCID!N:O,2,0)</f>
        <v>DAO</v>
      </c>
      <c r="L84" s="154" t="s">
        <v>108</v>
      </c>
      <c r="M84" s="154" t="s">
        <v>638</v>
      </c>
      <c r="N84" s="154" t="s">
        <v>728</v>
      </c>
      <c r="O84" s="154">
        <v>91</v>
      </c>
      <c r="P84" s="154"/>
      <c r="Q84" s="154" t="s">
        <v>729</v>
      </c>
      <c r="R84" s="154" t="s">
        <v>730</v>
      </c>
      <c r="S84" s="154" t="s">
        <v>216</v>
      </c>
      <c r="T84" s="154"/>
      <c r="U84" s="154"/>
      <c r="V84" s="154"/>
      <c r="W84" s="154" t="s">
        <v>327</v>
      </c>
      <c r="X84" s="154"/>
      <c r="Y84" s="162"/>
    </row>
    <row r="85" spans="1:25" hidden="1">
      <c r="A85" s="152">
        <v>83</v>
      </c>
      <c r="B85" s="153"/>
      <c r="C85" s="153"/>
      <c r="D85" s="154" t="s">
        <v>731</v>
      </c>
      <c r="E85" s="154"/>
      <c r="F85" s="154"/>
      <c r="G85" s="154" t="s">
        <v>27</v>
      </c>
      <c r="H85" s="154" t="s">
        <v>732</v>
      </c>
      <c r="I85" s="158" t="str">
        <f>'Wistron Data'!$D85</f>
        <v>NPD17BU0039</v>
      </c>
      <c r="J85" s="158" t="str">
        <f>[贸易条款]</f>
        <v>FCA</v>
      </c>
      <c r="K85" s="158" t="str">
        <f>VLOOKUP(L85,MCID!N:O,2,0)</f>
        <v>DAO</v>
      </c>
      <c r="L85" s="154" t="s">
        <v>110</v>
      </c>
      <c r="M85" s="154" t="s">
        <v>434</v>
      </c>
      <c r="N85" s="154" t="s">
        <v>733</v>
      </c>
      <c r="O85" s="154">
        <v>95</v>
      </c>
      <c r="P85" s="154"/>
      <c r="Q85" s="154" t="s">
        <v>734</v>
      </c>
      <c r="R85" s="154" t="s">
        <v>735</v>
      </c>
      <c r="S85" s="154" t="s">
        <v>216</v>
      </c>
      <c r="T85" s="154"/>
      <c r="U85" s="154"/>
      <c r="V85" s="154"/>
      <c r="W85" s="154" t="s">
        <v>423</v>
      </c>
      <c r="X85" s="154"/>
      <c r="Y85" s="162"/>
    </row>
    <row r="86" spans="1:25" hidden="1">
      <c r="A86" s="152">
        <v>84</v>
      </c>
      <c r="B86" s="153"/>
      <c r="C86" s="153"/>
      <c r="D86" s="154" t="s">
        <v>736</v>
      </c>
      <c r="E86" s="154"/>
      <c r="F86" s="154"/>
      <c r="G86" s="154" t="s">
        <v>52</v>
      </c>
      <c r="H86" s="154" t="s">
        <v>737</v>
      </c>
      <c r="I86" s="158" t="str">
        <f>'Wistron Data'!$D86</f>
        <v>NPD17BT0137</v>
      </c>
      <c r="J86" s="158" t="str">
        <f>[贸易条款]</f>
        <v>DDU</v>
      </c>
      <c r="K86" s="158" t="str">
        <f>VLOOKUP(L86,MCID!N:O,2,0)</f>
        <v>DAO</v>
      </c>
      <c r="L86" s="154" t="s">
        <v>181</v>
      </c>
      <c r="M86" s="154" t="s">
        <v>363</v>
      </c>
      <c r="N86" s="154" t="s">
        <v>738</v>
      </c>
      <c r="O86" s="154">
        <v>900</v>
      </c>
      <c r="P86" s="154"/>
      <c r="Q86" s="154" t="s">
        <v>359</v>
      </c>
      <c r="R86" s="154" t="s">
        <v>359</v>
      </c>
      <c r="S86" s="154" t="s">
        <v>316</v>
      </c>
      <c r="T86" s="154"/>
      <c r="U86" s="154"/>
      <c r="V86" s="154"/>
      <c r="W86" s="154" t="s">
        <v>317</v>
      </c>
      <c r="X86" s="154"/>
      <c r="Y86" s="162"/>
    </row>
    <row r="87" spans="1:25" hidden="1">
      <c r="A87" s="152">
        <v>85</v>
      </c>
      <c r="B87" s="153"/>
      <c r="C87" s="153"/>
      <c r="D87" s="154" t="s">
        <v>739</v>
      </c>
      <c r="E87" s="154"/>
      <c r="F87" s="154"/>
      <c r="G87" s="154" t="s">
        <v>27</v>
      </c>
      <c r="H87" s="154" t="s">
        <v>740</v>
      </c>
      <c r="I87" s="158" t="str">
        <f>'Wistron Data'!$D87</f>
        <v>NPD17BU0004</v>
      </c>
      <c r="J87" s="158" t="str">
        <f>[贸易条款]</f>
        <v>FCA</v>
      </c>
      <c r="K87" s="158" t="str">
        <f>VLOOKUP(L87,MCID!N:O,2,0)</f>
        <v>DAO</v>
      </c>
      <c r="L87" s="154" t="s">
        <v>93</v>
      </c>
      <c r="M87" s="154" t="s">
        <v>343</v>
      </c>
      <c r="N87" s="154" t="s">
        <v>741</v>
      </c>
      <c r="O87" s="154">
        <v>90</v>
      </c>
      <c r="P87" s="154"/>
      <c r="Q87" s="154" t="s">
        <v>742</v>
      </c>
      <c r="R87" s="154" t="s">
        <v>742</v>
      </c>
      <c r="S87" s="154" t="s">
        <v>216</v>
      </c>
      <c r="T87" s="154"/>
      <c r="U87" s="154"/>
      <c r="V87" s="154"/>
      <c r="W87" s="154" t="s">
        <v>340</v>
      </c>
      <c r="X87" s="154"/>
      <c r="Y87" s="162"/>
    </row>
    <row r="88" spans="1:25" hidden="1">
      <c r="A88" s="152">
        <v>86</v>
      </c>
      <c r="B88" s="153"/>
      <c r="C88" s="153"/>
      <c r="D88" s="154" t="s">
        <v>743</v>
      </c>
      <c r="E88" s="154"/>
      <c r="F88" s="154"/>
      <c r="G88" s="154" t="s">
        <v>52</v>
      </c>
      <c r="H88" s="154" t="s">
        <v>744</v>
      </c>
      <c r="I88" s="158" t="str">
        <f>'Wistron Data'!$D88</f>
        <v>NPD17BT0120</v>
      </c>
      <c r="J88" s="158" t="str">
        <f>[贸易条款]</f>
        <v>DDU</v>
      </c>
      <c r="K88" s="158" t="str">
        <f>VLOOKUP(L88,MCID!N:O,2,0)</f>
        <v>DAO</v>
      </c>
      <c r="L88" s="154" t="s">
        <v>108</v>
      </c>
      <c r="M88" s="154" t="s">
        <v>379</v>
      </c>
      <c r="N88" s="154" t="s">
        <v>745</v>
      </c>
      <c r="O88" s="154">
        <v>88</v>
      </c>
      <c r="P88" s="154"/>
      <c r="Q88" s="154" t="s">
        <v>746</v>
      </c>
      <c r="R88" s="154" t="s">
        <v>747</v>
      </c>
      <c r="S88" s="154" t="s">
        <v>216</v>
      </c>
      <c r="T88" s="154"/>
      <c r="U88" s="154"/>
      <c r="V88" s="154"/>
      <c r="W88" s="154" t="s">
        <v>327</v>
      </c>
      <c r="X88" s="154"/>
      <c r="Y88" s="162"/>
    </row>
    <row r="89" spans="1:25" hidden="1">
      <c r="A89" s="152">
        <v>87</v>
      </c>
      <c r="B89" s="153"/>
      <c r="C89" s="153"/>
      <c r="D89" s="154" t="s">
        <v>748</v>
      </c>
      <c r="E89" s="154"/>
      <c r="F89" s="154"/>
      <c r="G89" s="154" t="s">
        <v>52</v>
      </c>
      <c r="H89" s="154" t="s">
        <v>749</v>
      </c>
      <c r="I89" s="158" t="str">
        <f>'Wistron Data'!$D89</f>
        <v>NPD17BT0031</v>
      </c>
      <c r="J89" s="158" t="str">
        <f>[贸易条款]</f>
        <v>DDU</v>
      </c>
      <c r="K89" s="158" t="str">
        <f>VLOOKUP(L89,MCID!N:O,2,0)</f>
        <v>DAO</v>
      </c>
      <c r="L89" s="154" t="s">
        <v>181</v>
      </c>
      <c r="M89" s="154" t="s">
        <v>363</v>
      </c>
      <c r="N89" s="154" t="s">
        <v>750</v>
      </c>
      <c r="O89" s="154">
        <v>900</v>
      </c>
      <c r="P89" s="154"/>
      <c r="Q89" s="154" t="s">
        <v>359</v>
      </c>
      <c r="R89" s="154" t="s">
        <v>359</v>
      </c>
      <c r="S89" s="154" t="s">
        <v>316</v>
      </c>
      <c r="T89" s="154"/>
      <c r="U89" s="154"/>
      <c r="V89" s="154"/>
      <c r="W89" s="154" t="s">
        <v>317</v>
      </c>
      <c r="X89" s="154"/>
      <c r="Y89" s="162"/>
    </row>
    <row r="90" spans="1:25" hidden="1">
      <c r="A90" s="152">
        <v>88</v>
      </c>
      <c r="B90" s="153"/>
      <c r="C90" s="153"/>
      <c r="D90" s="154" t="s">
        <v>751</v>
      </c>
      <c r="E90" s="154"/>
      <c r="F90" s="154"/>
      <c r="G90" s="154" t="s">
        <v>52</v>
      </c>
      <c r="H90" s="154" t="s">
        <v>752</v>
      </c>
      <c r="I90" s="158" t="str">
        <f>'Wistron Data'!$D90</f>
        <v>NPD17BR0096</v>
      </c>
      <c r="J90" s="158" t="str">
        <f>[贸易条款]</f>
        <v>DDU</v>
      </c>
      <c r="K90" s="158" t="str">
        <f>VLOOKUP(L90,MCID!N:O,2,0)</f>
        <v>DAO</v>
      </c>
      <c r="L90" s="154" t="s">
        <v>181</v>
      </c>
      <c r="M90" s="154" t="s">
        <v>753</v>
      </c>
      <c r="N90" s="154" t="s">
        <v>754</v>
      </c>
      <c r="O90" s="154">
        <v>20</v>
      </c>
      <c r="P90" s="154"/>
      <c r="Q90" s="154" t="s">
        <v>359</v>
      </c>
      <c r="R90" s="154" t="s">
        <v>359</v>
      </c>
      <c r="S90" s="154" t="s">
        <v>383</v>
      </c>
      <c r="T90" s="154"/>
      <c r="U90" s="154"/>
      <c r="V90" s="154"/>
      <c r="W90" s="154" t="s">
        <v>317</v>
      </c>
      <c r="X90" s="154"/>
      <c r="Y90" s="162"/>
    </row>
    <row r="91" spans="1:25" hidden="1">
      <c r="A91" s="152">
        <v>89</v>
      </c>
      <c r="B91" s="153"/>
      <c r="C91" s="153"/>
      <c r="D91" s="154" t="s">
        <v>755</v>
      </c>
      <c r="E91" s="154"/>
      <c r="F91" s="154"/>
      <c r="G91" s="154" t="s">
        <v>27</v>
      </c>
      <c r="H91" s="154" t="s">
        <v>756</v>
      </c>
      <c r="I91" s="158" t="str">
        <f>'Wistron Data'!$D91</f>
        <v>NPD17BU0073</v>
      </c>
      <c r="J91" s="158" t="str">
        <f>[贸易条款]</f>
        <v>FCA</v>
      </c>
      <c r="K91" s="158" t="str">
        <f>VLOOKUP(L91,MCID!N:O,2,0)</f>
        <v>DAO</v>
      </c>
      <c r="L91" s="154" t="s">
        <v>101</v>
      </c>
      <c r="M91" s="154" t="s">
        <v>757</v>
      </c>
      <c r="N91" s="154" t="s">
        <v>758</v>
      </c>
      <c r="O91" s="154">
        <v>183</v>
      </c>
      <c r="P91" s="154"/>
      <c r="Q91" s="154" t="s">
        <v>759</v>
      </c>
      <c r="R91" s="154" t="s">
        <v>760</v>
      </c>
      <c r="S91" s="154" t="s">
        <v>216</v>
      </c>
      <c r="T91" s="154"/>
      <c r="U91" s="154"/>
      <c r="V91" s="154"/>
      <c r="W91" s="154" t="s">
        <v>445</v>
      </c>
      <c r="X91" s="154"/>
      <c r="Y91" s="162"/>
    </row>
    <row r="92" spans="1:25" hidden="1">
      <c r="A92" s="152">
        <v>90</v>
      </c>
      <c r="B92" s="153"/>
      <c r="C92" s="153"/>
      <c r="D92" s="154" t="s">
        <v>761</v>
      </c>
      <c r="E92" s="154"/>
      <c r="F92" s="154"/>
      <c r="G92" s="154" t="s">
        <v>52</v>
      </c>
      <c r="H92" s="154" t="s">
        <v>762</v>
      </c>
      <c r="I92" s="158" t="str">
        <f>'Wistron Data'!$D92</f>
        <v>NPD17BT0156</v>
      </c>
      <c r="J92" s="158" t="str">
        <f>[贸易条款]</f>
        <v>DDU</v>
      </c>
      <c r="K92" s="158" t="str">
        <f>VLOOKUP(L92,MCID!N:O,2,0)</f>
        <v>DAO</v>
      </c>
      <c r="L92" s="154" t="s">
        <v>108</v>
      </c>
      <c r="M92" s="154" t="s">
        <v>763</v>
      </c>
      <c r="N92" s="154" t="s">
        <v>764</v>
      </c>
      <c r="O92" s="154">
        <v>184</v>
      </c>
      <c r="P92" s="154"/>
      <c r="Q92" s="154" t="s">
        <v>765</v>
      </c>
      <c r="R92" s="154" t="s">
        <v>766</v>
      </c>
      <c r="S92" s="154" t="s">
        <v>216</v>
      </c>
      <c r="T92" s="154"/>
      <c r="U92" s="154"/>
      <c r="V92" s="154"/>
      <c r="W92" s="154" t="s">
        <v>327</v>
      </c>
      <c r="X92" s="154"/>
      <c r="Y92" s="162"/>
    </row>
    <row r="93" spans="1:25">
      <c r="A93" s="152">
        <v>91</v>
      </c>
      <c r="B93" s="153"/>
      <c r="C93" s="153"/>
      <c r="D93" s="154" t="s">
        <v>767</v>
      </c>
      <c r="E93" s="154"/>
      <c r="F93" s="154"/>
      <c r="G93" s="154" t="s">
        <v>27</v>
      </c>
      <c r="H93" s="154" t="s">
        <v>768</v>
      </c>
      <c r="I93" s="158" t="str">
        <f>'Wistron Data'!$D93</f>
        <v>NPD17BU0056</v>
      </c>
      <c r="J93" s="158" t="str">
        <f>[贸易条款]</f>
        <v>FCA</v>
      </c>
      <c r="K93" s="158" t="str">
        <f>VLOOKUP(L93,MCID!N:O,2,0)</f>
        <v>EMEA</v>
      </c>
      <c r="L93" s="154" t="s">
        <v>13</v>
      </c>
      <c r="M93" s="154" t="s">
        <v>434</v>
      </c>
      <c r="N93" s="154" t="s">
        <v>769</v>
      </c>
      <c r="O93" s="154">
        <v>97</v>
      </c>
      <c r="P93" s="154"/>
      <c r="Q93" s="154" t="s">
        <v>770</v>
      </c>
      <c r="R93" s="154" t="s">
        <v>771</v>
      </c>
      <c r="S93" s="154" t="s">
        <v>216</v>
      </c>
      <c r="T93" s="154"/>
      <c r="U93" s="154"/>
      <c r="V93" s="154"/>
      <c r="W93" s="154" t="s">
        <v>396</v>
      </c>
      <c r="X93" s="154"/>
      <c r="Y93" s="162"/>
    </row>
    <row r="94" spans="1:25">
      <c r="A94" s="152">
        <v>92</v>
      </c>
      <c r="B94" s="153"/>
      <c r="C94" s="153"/>
      <c r="D94" s="154" t="s">
        <v>772</v>
      </c>
      <c r="E94" s="154"/>
      <c r="F94" s="154"/>
      <c r="G94" s="154" t="s">
        <v>27</v>
      </c>
      <c r="H94" s="154" t="s">
        <v>773</v>
      </c>
      <c r="I94" s="158" t="str">
        <f>'Wistron Data'!$D94</f>
        <v>NPD17BT0178</v>
      </c>
      <c r="J94" s="158" t="str">
        <f>[贸易条款]</f>
        <v>FCA</v>
      </c>
      <c r="K94" s="158" t="str">
        <f>VLOOKUP(L94,MCID!N:O,2,0)</f>
        <v>EMEA</v>
      </c>
      <c r="L94" s="154" t="s">
        <v>29</v>
      </c>
      <c r="M94" s="154" t="s">
        <v>774</v>
      </c>
      <c r="N94" s="154" t="s">
        <v>775</v>
      </c>
      <c r="O94" s="154">
        <v>197</v>
      </c>
      <c r="P94" s="154"/>
      <c r="Q94" s="154" t="s">
        <v>776</v>
      </c>
      <c r="R94" s="154" t="s">
        <v>777</v>
      </c>
      <c r="S94" s="154" t="s">
        <v>216</v>
      </c>
      <c r="T94" s="154"/>
      <c r="U94" s="154"/>
      <c r="V94" s="154"/>
      <c r="W94" s="154" t="s">
        <v>347</v>
      </c>
      <c r="X94" s="154"/>
      <c r="Y94" s="162"/>
    </row>
    <row r="95" spans="1:25" hidden="1">
      <c r="A95" s="152">
        <v>93</v>
      </c>
      <c r="B95" s="153"/>
      <c r="C95" s="153"/>
      <c r="D95" s="154" t="s">
        <v>778</v>
      </c>
      <c r="E95" s="154"/>
      <c r="F95" s="154"/>
      <c r="G95" s="154" t="s">
        <v>52</v>
      </c>
      <c r="H95" s="154" t="s">
        <v>779</v>
      </c>
      <c r="I95" s="158" t="str">
        <f>'Wistron Data'!$D95</f>
        <v>NPD17BS0133</v>
      </c>
      <c r="J95" s="158" t="str">
        <f>[贸易条款]</f>
        <v>DDU</v>
      </c>
      <c r="K95" s="158" t="str">
        <f>VLOOKUP(L95,MCID!N:O,2,0)</f>
        <v>DAO</v>
      </c>
      <c r="L95" s="154" t="s">
        <v>108</v>
      </c>
      <c r="M95" s="154" t="s">
        <v>582</v>
      </c>
      <c r="N95" s="154" t="s">
        <v>780</v>
      </c>
      <c r="O95" s="154">
        <v>40</v>
      </c>
      <c r="P95" s="154"/>
      <c r="Q95" s="154" t="s">
        <v>416</v>
      </c>
      <c r="R95" s="154" t="s">
        <v>416</v>
      </c>
      <c r="S95" s="154" t="s">
        <v>383</v>
      </c>
      <c r="T95" s="154"/>
      <c r="U95" s="154"/>
      <c r="V95" s="154"/>
      <c r="W95" s="154" t="s">
        <v>327</v>
      </c>
      <c r="X95" s="154"/>
      <c r="Y95" s="162"/>
    </row>
    <row r="96" spans="1:25" hidden="1">
      <c r="A96" s="152">
        <v>94</v>
      </c>
      <c r="B96" s="153"/>
      <c r="C96" s="153"/>
      <c r="D96" s="154" t="s">
        <v>781</v>
      </c>
      <c r="E96" s="154"/>
      <c r="F96" s="154"/>
      <c r="G96" s="154" t="s">
        <v>52</v>
      </c>
      <c r="H96" s="154" t="s">
        <v>782</v>
      </c>
      <c r="I96" s="158" t="str">
        <f>'Wistron Data'!$D96</f>
        <v>NPD17BU0066</v>
      </c>
      <c r="J96" s="158" t="str">
        <f>[贸易条款]</f>
        <v>DDU</v>
      </c>
      <c r="K96" s="158" t="str">
        <f>VLOOKUP(L96,MCID!N:O,2,0)</f>
        <v>DAO</v>
      </c>
      <c r="L96" s="154" t="s">
        <v>108</v>
      </c>
      <c r="M96" s="154" t="s">
        <v>323</v>
      </c>
      <c r="N96" s="154" t="s">
        <v>783</v>
      </c>
      <c r="O96" s="154">
        <v>93</v>
      </c>
      <c r="P96" s="154"/>
      <c r="Q96" s="154" t="s">
        <v>784</v>
      </c>
      <c r="R96" s="154" t="s">
        <v>785</v>
      </c>
      <c r="S96" s="154" t="s">
        <v>216</v>
      </c>
      <c r="T96" s="154"/>
      <c r="U96" s="154"/>
      <c r="V96" s="154"/>
      <c r="W96" s="154" t="s">
        <v>327</v>
      </c>
      <c r="X96" s="154"/>
      <c r="Y96" s="162"/>
    </row>
    <row r="97" spans="1:25" hidden="1">
      <c r="A97" s="152">
        <v>95</v>
      </c>
      <c r="B97" s="153"/>
      <c r="C97" s="153"/>
      <c r="D97" s="154" t="s">
        <v>786</v>
      </c>
      <c r="E97" s="154"/>
      <c r="F97" s="154"/>
      <c r="G97" s="154" t="s">
        <v>27</v>
      </c>
      <c r="H97" s="154" t="s">
        <v>787</v>
      </c>
      <c r="I97" s="158" t="str">
        <f>'Wistron Data'!$D97</f>
        <v>NPD17BT0184</v>
      </c>
      <c r="J97" s="158" t="str">
        <f>[贸易条款]</f>
        <v>FCA</v>
      </c>
      <c r="K97" s="158" t="str">
        <f>VLOOKUP(L97,MCID!N:O,2,0)</f>
        <v>APJ</v>
      </c>
      <c r="L97" s="154" t="s">
        <v>119</v>
      </c>
      <c r="M97" s="154" t="s">
        <v>367</v>
      </c>
      <c r="N97" s="154" t="s">
        <v>788</v>
      </c>
      <c r="O97" s="154">
        <v>90</v>
      </c>
      <c r="P97" s="154"/>
      <c r="Q97" s="154" t="s">
        <v>369</v>
      </c>
      <c r="R97" s="154" t="s">
        <v>370</v>
      </c>
      <c r="S97" s="154" t="s">
        <v>216</v>
      </c>
      <c r="T97" s="154"/>
      <c r="U97" s="154"/>
      <c r="V97" s="154"/>
      <c r="W97" s="154" t="s">
        <v>354</v>
      </c>
      <c r="X97" s="154"/>
      <c r="Y97" s="162"/>
    </row>
    <row r="98" spans="1:25">
      <c r="A98" s="152">
        <v>96</v>
      </c>
      <c r="B98" s="153"/>
      <c r="C98" s="153"/>
      <c r="D98" s="154" t="s">
        <v>789</v>
      </c>
      <c r="E98" s="154"/>
      <c r="F98" s="154"/>
      <c r="G98" s="154" t="s">
        <v>27</v>
      </c>
      <c r="H98" s="154" t="s">
        <v>790</v>
      </c>
      <c r="I98" s="158" t="str">
        <f>'Wistron Data'!$D98</f>
        <v>WPD17BU0036</v>
      </c>
      <c r="J98" s="158" t="str">
        <f>[贸易条款]</f>
        <v>FCA</v>
      </c>
      <c r="K98" s="158" t="str">
        <f>VLOOKUP(L98,MCID!N:O,2,0)</f>
        <v>EMEA</v>
      </c>
      <c r="L98" s="154" t="s">
        <v>29</v>
      </c>
      <c r="M98" s="154" t="s">
        <v>350</v>
      </c>
      <c r="N98" s="154" t="s">
        <v>791</v>
      </c>
      <c r="O98" s="154">
        <v>168</v>
      </c>
      <c r="P98" s="154"/>
      <c r="Q98" s="154" t="s">
        <v>539</v>
      </c>
      <c r="R98" s="154" t="s">
        <v>539</v>
      </c>
      <c r="S98" s="154" t="s">
        <v>216</v>
      </c>
      <c r="T98" s="154"/>
      <c r="U98" s="154"/>
      <c r="V98" s="154"/>
      <c r="W98" s="154" t="s">
        <v>347</v>
      </c>
      <c r="X98" s="154"/>
      <c r="Y98" s="162"/>
    </row>
    <row r="99" spans="1:25" hidden="1">
      <c r="A99" s="152">
        <v>97</v>
      </c>
      <c r="B99" s="153"/>
      <c r="C99" s="153"/>
      <c r="D99" s="154" t="s">
        <v>792</v>
      </c>
      <c r="E99" s="154"/>
      <c r="F99" s="154"/>
      <c r="G99" s="154" t="s">
        <v>52</v>
      </c>
      <c r="H99" s="154" t="s">
        <v>793</v>
      </c>
      <c r="I99" s="158" t="str">
        <f>'Wistron Data'!$D99</f>
        <v>NPD17BR0159</v>
      </c>
      <c r="J99" s="158" t="str">
        <f>[贸易条款]</f>
        <v>DDU</v>
      </c>
      <c r="K99" s="158" t="str">
        <f>VLOOKUP(L99,MCID!N:O,2,0)</f>
        <v>DAO</v>
      </c>
      <c r="L99" s="154" t="s">
        <v>181</v>
      </c>
      <c r="M99" s="154" t="s">
        <v>794</v>
      </c>
      <c r="N99" s="154" t="s">
        <v>795</v>
      </c>
      <c r="O99" s="154">
        <v>10</v>
      </c>
      <c r="P99" s="154"/>
      <c r="Q99" s="154" t="s">
        <v>416</v>
      </c>
      <c r="R99" s="154" t="s">
        <v>416</v>
      </c>
      <c r="S99" s="154" t="s">
        <v>383</v>
      </c>
      <c r="T99" s="154"/>
      <c r="U99" s="154"/>
      <c r="V99" s="154"/>
      <c r="W99" s="154" t="s">
        <v>317</v>
      </c>
      <c r="X99" s="154"/>
      <c r="Y99" s="162"/>
    </row>
    <row r="100" spans="1:25" hidden="1">
      <c r="A100" s="152">
        <v>98</v>
      </c>
      <c r="B100" s="153"/>
      <c r="C100" s="153"/>
      <c r="D100" s="154" t="s">
        <v>796</v>
      </c>
      <c r="E100" s="154"/>
      <c r="F100" s="154"/>
      <c r="G100" s="154" t="s">
        <v>27</v>
      </c>
      <c r="H100" s="154" t="s">
        <v>797</v>
      </c>
      <c r="I100" s="158" t="str">
        <f>'Wistron Data'!$D100</f>
        <v>NPD17BU0081</v>
      </c>
      <c r="J100" s="158" t="str">
        <f>[贸易条款]</f>
        <v>FCA</v>
      </c>
      <c r="K100" s="158" t="str">
        <f>VLOOKUP(L100,MCID!N:O,2,0)</f>
        <v>DAO</v>
      </c>
      <c r="L100" s="154" t="s">
        <v>101</v>
      </c>
      <c r="M100" s="154" t="s">
        <v>434</v>
      </c>
      <c r="N100" s="154" t="s">
        <v>798</v>
      </c>
      <c r="O100" s="154">
        <v>102</v>
      </c>
      <c r="P100" s="154"/>
      <c r="Q100" s="154" t="s">
        <v>799</v>
      </c>
      <c r="R100" s="154" t="s">
        <v>800</v>
      </c>
      <c r="S100" s="154" t="s">
        <v>216</v>
      </c>
      <c r="T100" s="154"/>
      <c r="U100" s="154"/>
      <c r="V100" s="154"/>
      <c r="W100" s="154" t="s">
        <v>445</v>
      </c>
      <c r="X100" s="154"/>
      <c r="Y100" s="162"/>
    </row>
    <row r="101" spans="1:25" hidden="1">
      <c r="A101" s="152">
        <v>99</v>
      </c>
      <c r="B101" s="153"/>
      <c r="C101" s="153"/>
      <c r="D101" s="154" t="s">
        <v>801</v>
      </c>
      <c r="E101" s="154"/>
      <c r="F101" s="154"/>
      <c r="G101" s="154" t="s">
        <v>52</v>
      </c>
      <c r="H101" s="154" t="s">
        <v>802</v>
      </c>
      <c r="I101" s="158" t="str">
        <f>'Wistron Data'!$D101</f>
        <v>NPD17BU0027</v>
      </c>
      <c r="J101" s="158" t="str">
        <f>[贸易条款]</f>
        <v>DDU</v>
      </c>
      <c r="K101" s="158" t="str">
        <f>VLOOKUP(L101,MCID!N:O,2,0)</f>
        <v>DAO</v>
      </c>
      <c r="L101" s="154" t="s">
        <v>108</v>
      </c>
      <c r="M101" s="154" t="s">
        <v>386</v>
      </c>
      <c r="N101" s="154" t="s">
        <v>803</v>
      </c>
      <c r="O101" s="154">
        <v>189</v>
      </c>
      <c r="P101" s="154"/>
      <c r="Q101" s="154" t="s">
        <v>804</v>
      </c>
      <c r="R101" s="154" t="s">
        <v>805</v>
      </c>
      <c r="S101" s="154" t="s">
        <v>216</v>
      </c>
      <c r="T101" s="154"/>
      <c r="U101" s="154"/>
      <c r="V101" s="154"/>
      <c r="W101" s="154" t="s">
        <v>327</v>
      </c>
      <c r="X101" s="154"/>
      <c r="Y101" s="162"/>
    </row>
    <row r="102" spans="1:25" hidden="1">
      <c r="A102" s="152">
        <v>100</v>
      </c>
      <c r="B102" s="153"/>
      <c r="C102" s="153"/>
      <c r="D102" s="154" t="s">
        <v>806</v>
      </c>
      <c r="E102" s="154"/>
      <c r="F102" s="154"/>
      <c r="G102" s="154" t="s">
        <v>27</v>
      </c>
      <c r="H102" s="154" t="s">
        <v>807</v>
      </c>
      <c r="I102" s="158" t="str">
        <f>'Wistron Data'!$D102</f>
        <v>NPD17BT0165</v>
      </c>
      <c r="J102" s="158" t="str">
        <f>[贸易条款]</f>
        <v>FCA</v>
      </c>
      <c r="K102" s="158" t="str">
        <f>VLOOKUP(L102,MCID!N:O,2,0)</f>
        <v>APJ</v>
      </c>
      <c r="L102" s="154" t="s">
        <v>138</v>
      </c>
      <c r="M102" s="154" t="s">
        <v>808</v>
      </c>
      <c r="N102" s="154" t="s">
        <v>809</v>
      </c>
      <c r="O102" s="154">
        <v>125</v>
      </c>
      <c r="P102" s="154"/>
      <c r="Q102" s="154" t="s">
        <v>810</v>
      </c>
      <c r="R102" s="154" t="s">
        <v>811</v>
      </c>
      <c r="S102" s="154" t="s">
        <v>216</v>
      </c>
      <c r="T102" s="154"/>
      <c r="U102" s="154"/>
      <c r="V102" s="154"/>
      <c r="W102" s="154" t="s">
        <v>643</v>
      </c>
      <c r="X102" s="154"/>
      <c r="Y102" s="162"/>
    </row>
    <row r="103" spans="1:25" hidden="1">
      <c r="A103" s="152">
        <v>101</v>
      </c>
      <c r="B103" s="153"/>
      <c r="C103" s="153"/>
      <c r="D103" s="154" t="s">
        <v>812</v>
      </c>
      <c r="E103" s="154"/>
      <c r="F103" s="154"/>
      <c r="G103" s="154" t="s">
        <v>27</v>
      </c>
      <c r="H103" s="154" t="s">
        <v>813</v>
      </c>
      <c r="I103" s="158" t="str">
        <f>'Wistron Data'!$D103</f>
        <v>NPD17BT0159</v>
      </c>
      <c r="J103" s="158" t="str">
        <f>[贸易条款]</f>
        <v>FCA</v>
      </c>
      <c r="K103" s="158" t="str">
        <f>VLOOKUP(L103,MCID!N:O,2,0)</f>
        <v>APJ</v>
      </c>
      <c r="L103" s="154" t="s">
        <v>119</v>
      </c>
      <c r="M103" s="154" t="s">
        <v>576</v>
      </c>
      <c r="N103" s="154" t="s">
        <v>814</v>
      </c>
      <c r="O103" s="154">
        <v>90</v>
      </c>
      <c r="P103" s="154"/>
      <c r="Q103" s="154" t="s">
        <v>352</v>
      </c>
      <c r="R103" s="154" t="s">
        <v>353</v>
      </c>
      <c r="S103" s="154" t="s">
        <v>216</v>
      </c>
      <c r="T103" s="154"/>
      <c r="U103" s="154"/>
      <c r="V103" s="154"/>
      <c r="W103" s="154" t="s">
        <v>354</v>
      </c>
      <c r="X103" s="154"/>
      <c r="Y103" s="162"/>
    </row>
    <row r="104" spans="1:25" hidden="1">
      <c r="A104" s="152">
        <v>102</v>
      </c>
      <c r="B104" s="153"/>
      <c r="C104" s="153"/>
      <c r="D104" s="154" t="s">
        <v>815</v>
      </c>
      <c r="E104" s="154"/>
      <c r="F104" s="154"/>
      <c r="G104" s="154" t="s">
        <v>27</v>
      </c>
      <c r="H104" s="154" t="s">
        <v>816</v>
      </c>
      <c r="I104" s="158" t="str">
        <f>'Wistron Data'!$D104</f>
        <v>NPD17BU0074</v>
      </c>
      <c r="J104" s="158" t="str">
        <f>[贸易条款]</f>
        <v>FCA</v>
      </c>
      <c r="K104" s="158" t="str">
        <f>VLOOKUP(L104,MCID!N:O,2,0)</f>
        <v>DAO</v>
      </c>
      <c r="L104" s="154" t="s">
        <v>93</v>
      </c>
      <c r="M104" s="154" t="s">
        <v>434</v>
      </c>
      <c r="N104" s="154" t="s">
        <v>817</v>
      </c>
      <c r="O104" s="154">
        <v>89</v>
      </c>
      <c r="P104" s="154"/>
      <c r="Q104" s="154" t="s">
        <v>818</v>
      </c>
      <c r="R104" s="154" t="s">
        <v>819</v>
      </c>
      <c r="S104" s="154" t="s">
        <v>216</v>
      </c>
      <c r="T104" s="154"/>
      <c r="U104" s="154"/>
      <c r="V104" s="154"/>
      <c r="W104" s="154" t="s">
        <v>340</v>
      </c>
      <c r="X104" s="154"/>
      <c r="Y104" s="162"/>
    </row>
    <row r="105" spans="1:25" hidden="1">
      <c r="A105" s="152">
        <v>103</v>
      </c>
      <c r="B105" s="153"/>
      <c r="C105" s="153"/>
      <c r="D105" s="154" t="s">
        <v>820</v>
      </c>
      <c r="E105" s="154"/>
      <c r="F105" s="154"/>
      <c r="G105" s="154" t="s">
        <v>27</v>
      </c>
      <c r="H105" s="154" t="s">
        <v>821</v>
      </c>
      <c r="I105" s="158" t="str">
        <f>'Wistron Data'!$D105</f>
        <v>NPD17BT0173</v>
      </c>
      <c r="J105" s="158" t="str">
        <f>[贸易条款]</f>
        <v>FCA</v>
      </c>
      <c r="K105" s="158" t="str">
        <f>VLOOKUP(L105,MCID!N:O,2,0)</f>
        <v>DAO</v>
      </c>
      <c r="L105" s="154" t="s">
        <v>93</v>
      </c>
      <c r="M105" s="154" t="s">
        <v>323</v>
      </c>
      <c r="N105" s="154" t="s">
        <v>822</v>
      </c>
      <c r="O105" s="154">
        <v>93</v>
      </c>
      <c r="P105" s="154"/>
      <c r="Q105" s="154" t="s">
        <v>823</v>
      </c>
      <c r="R105" s="154" t="s">
        <v>824</v>
      </c>
      <c r="S105" s="154" t="s">
        <v>216</v>
      </c>
      <c r="T105" s="154"/>
      <c r="U105" s="154"/>
      <c r="V105" s="154"/>
      <c r="W105" s="154" t="s">
        <v>340</v>
      </c>
      <c r="X105" s="154"/>
      <c r="Y105" s="162"/>
    </row>
    <row r="106" spans="1:25" hidden="1">
      <c r="A106" s="152">
        <v>104</v>
      </c>
      <c r="B106" s="153"/>
      <c r="C106" s="153"/>
      <c r="D106" s="154" t="s">
        <v>825</v>
      </c>
      <c r="E106" s="154"/>
      <c r="F106" s="154"/>
      <c r="G106" s="154" t="s">
        <v>52</v>
      </c>
      <c r="H106" s="154" t="s">
        <v>826</v>
      </c>
      <c r="I106" s="158" t="str">
        <f>'Wistron Data'!$D106</f>
        <v>NPD17BU0051</v>
      </c>
      <c r="J106" s="158" t="str">
        <f>[贸易条款]</f>
        <v>DDU</v>
      </c>
      <c r="K106" s="158" t="str">
        <f>VLOOKUP(L106,MCID!N:O,2,0)</f>
        <v>DAO</v>
      </c>
      <c r="L106" s="154" t="s">
        <v>108</v>
      </c>
      <c r="M106" s="154" t="s">
        <v>392</v>
      </c>
      <c r="N106" s="154" t="s">
        <v>827</v>
      </c>
      <c r="O106" s="154">
        <v>99</v>
      </c>
      <c r="P106" s="154"/>
      <c r="Q106" s="154" t="s">
        <v>828</v>
      </c>
      <c r="R106" s="154" t="s">
        <v>829</v>
      </c>
      <c r="S106" s="154" t="s">
        <v>216</v>
      </c>
      <c r="T106" s="154"/>
      <c r="U106" s="154"/>
      <c r="V106" s="154"/>
      <c r="W106" s="154" t="s">
        <v>327</v>
      </c>
      <c r="X106" s="154"/>
      <c r="Y106" s="162"/>
    </row>
    <row r="107" spans="1:25" hidden="1">
      <c r="A107" s="152">
        <v>105</v>
      </c>
      <c r="B107" s="153"/>
      <c r="C107" s="153"/>
      <c r="D107" s="154" t="s">
        <v>830</v>
      </c>
      <c r="E107" s="154"/>
      <c r="F107" s="154"/>
      <c r="G107" s="154" t="s">
        <v>27</v>
      </c>
      <c r="H107" s="154" t="s">
        <v>831</v>
      </c>
      <c r="I107" s="158" t="str">
        <f>'Wistron Data'!$D107</f>
        <v>NPD17BU0065</v>
      </c>
      <c r="J107" s="158" t="str">
        <f>[贸易条款]</f>
        <v>FCA</v>
      </c>
      <c r="K107" s="158" t="str">
        <f>VLOOKUP(L107,MCID!N:O,2,0)</f>
        <v>DAO</v>
      </c>
      <c r="L107" s="154" t="s">
        <v>93</v>
      </c>
      <c r="M107" s="154" t="s">
        <v>832</v>
      </c>
      <c r="N107" s="154" t="s">
        <v>833</v>
      </c>
      <c r="O107" s="154">
        <v>93</v>
      </c>
      <c r="P107" s="154"/>
      <c r="Q107" s="154" t="s">
        <v>834</v>
      </c>
      <c r="R107" s="154" t="s">
        <v>835</v>
      </c>
      <c r="S107" s="154" t="s">
        <v>216</v>
      </c>
      <c r="T107" s="154"/>
      <c r="U107" s="154"/>
      <c r="V107" s="154"/>
      <c r="W107" s="154" t="s">
        <v>340</v>
      </c>
      <c r="X107" s="154"/>
      <c r="Y107" s="162"/>
    </row>
    <row r="108" spans="1:25" hidden="1">
      <c r="A108" s="152">
        <v>106</v>
      </c>
      <c r="B108" s="153"/>
      <c r="C108" s="153"/>
      <c r="D108" s="154" t="s">
        <v>836</v>
      </c>
      <c r="E108" s="154"/>
      <c r="F108" s="154"/>
      <c r="G108" s="154" t="s">
        <v>27</v>
      </c>
      <c r="H108" s="154" t="s">
        <v>837</v>
      </c>
      <c r="I108" s="158" t="str">
        <f>'Wistron Data'!$D108</f>
        <v>NPD17BU0020</v>
      </c>
      <c r="J108" s="158" t="str">
        <f>[贸易条款]</f>
        <v>FCA</v>
      </c>
      <c r="K108" s="158" t="str">
        <f>VLOOKUP(L108,MCID!N:O,2,0)</f>
        <v>DAO</v>
      </c>
      <c r="L108" s="154" t="s">
        <v>101</v>
      </c>
      <c r="M108" s="154" t="s">
        <v>838</v>
      </c>
      <c r="N108" s="154" t="s">
        <v>839</v>
      </c>
      <c r="O108" s="154">
        <v>281</v>
      </c>
      <c r="P108" s="154"/>
      <c r="Q108" s="154" t="s">
        <v>840</v>
      </c>
      <c r="R108" s="154" t="s">
        <v>841</v>
      </c>
      <c r="S108" s="154" t="s">
        <v>216</v>
      </c>
      <c r="T108" s="154"/>
      <c r="U108" s="154"/>
      <c r="V108" s="154"/>
      <c r="W108" s="154" t="s">
        <v>445</v>
      </c>
      <c r="X108" s="154"/>
      <c r="Y108" s="162"/>
    </row>
    <row r="109" spans="1:25" hidden="1">
      <c r="A109" s="152">
        <v>107</v>
      </c>
      <c r="B109" s="153"/>
      <c r="C109" s="153"/>
      <c r="D109" s="154" t="s">
        <v>842</v>
      </c>
      <c r="E109" s="154"/>
      <c r="F109" s="154"/>
      <c r="G109" s="154" t="s">
        <v>52</v>
      </c>
      <c r="H109" s="154" t="s">
        <v>843</v>
      </c>
      <c r="I109" s="158" t="str">
        <f>'Wistron Data'!$D109</f>
        <v>NPD17BS0011</v>
      </c>
      <c r="J109" s="158" t="str">
        <f>[贸易条款]</f>
        <v>DDU</v>
      </c>
      <c r="K109" s="158" t="str">
        <f>VLOOKUP(L109,MCID!N:O,2,0)</f>
        <v>DAO</v>
      </c>
      <c r="L109" s="154" t="s">
        <v>108</v>
      </c>
      <c r="M109" s="154" t="s">
        <v>844</v>
      </c>
      <c r="N109" s="154" t="s">
        <v>845</v>
      </c>
      <c r="O109" s="154">
        <v>28</v>
      </c>
      <c r="P109" s="154"/>
      <c r="Q109" s="154" t="s">
        <v>369</v>
      </c>
      <c r="R109" s="154" t="s">
        <v>370</v>
      </c>
      <c r="S109" s="154" t="s">
        <v>383</v>
      </c>
      <c r="T109" s="154"/>
      <c r="U109" s="154"/>
      <c r="V109" s="154"/>
      <c r="W109" s="154" t="s">
        <v>327</v>
      </c>
      <c r="X109" s="154"/>
      <c r="Y109" s="162"/>
    </row>
    <row r="110" spans="1:25" hidden="1">
      <c r="A110" s="152">
        <v>108</v>
      </c>
      <c r="B110" s="153"/>
      <c r="C110" s="153"/>
      <c r="D110" s="154" t="s">
        <v>846</v>
      </c>
      <c r="E110" s="154"/>
      <c r="F110" s="154"/>
      <c r="G110" s="154" t="s">
        <v>27</v>
      </c>
      <c r="H110" s="154" t="s">
        <v>847</v>
      </c>
      <c r="I110" s="158" t="str">
        <f>'Wistron Data'!$D110</f>
        <v>NPD17BU0069</v>
      </c>
      <c r="J110" s="158" t="str">
        <f>[贸易条款]</f>
        <v>FCA</v>
      </c>
      <c r="K110" s="158" t="str">
        <f>VLOOKUP(L110,MCID!N:O,2,0)</f>
        <v>APJ</v>
      </c>
      <c r="L110" s="154" t="s">
        <v>144</v>
      </c>
      <c r="M110" s="154" t="s">
        <v>848</v>
      </c>
      <c r="N110" s="154" t="s">
        <v>849</v>
      </c>
      <c r="O110" s="154">
        <v>85</v>
      </c>
      <c r="P110" s="154"/>
      <c r="Q110" s="154" t="s">
        <v>850</v>
      </c>
      <c r="R110" s="154" t="s">
        <v>851</v>
      </c>
      <c r="S110" s="154" t="s">
        <v>216</v>
      </c>
      <c r="T110" s="154"/>
      <c r="U110" s="154" t="s">
        <v>852</v>
      </c>
      <c r="V110" s="154"/>
      <c r="W110" s="154" t="s">
        <v>474</v>
      </c>
      <c r="X110" s="154"/>
      <c r="Y110" s="162"/>
    </row>
    <row r="111" spans="1:25">
      <c r="A111" s="152">
        <v>109</v>
      </c>
      <c r="B111" s="153"/>
      <c r="C111" s="153"/>
      <c r="D111" s="154" t="s">
        <v>853</v>
      </c>
      <c r="E111" s="154"/>
      <c r="F111" s="154"/>
      <c r="G111" s="154" t="s">
        <v>27</v>
      </c>
      <c r="H111" s="154" t="s">
        <v>854</v>
      </c>
      <c r="I111" s="158" t="str">
        <f>'Wistron Data'!$D111</f>
        <v>NPD17BU0014</v>
      </c>
      <c r="J111" s="158" t="str">
        <f>[贸易条款]</f>
        <v>FCA</v>
      </c>
      <c r="K111" s="158" t="str">
        <f>VLOOKUP(L111,MCID!N:O,2,0)</f>
        <v>EMEA</v>
      </c>
      <c r="L111" s="154" t="s">
        <v>29</v>
      </c>
      <c r="M111" s="154" t="s">
        <v>855</v>
      </c>
      <c r="N111" s="154" t="s">
        <v>856</v>
      </c>
      <c r="O111" s="154">
        <v>186</v>
      </c>
      <c r="P111" s="154"/>
      <c r="Q111" s="154" t="s">
        <v>857</v>
      </c>
      <c r="R111" s="154" t="s">
        <v>858</v>
      </c>
      <c r="S111" s="154" t="s">
        <v>216</v>
      </c>
      <c r="T111" s="154"/>
      <c r="U111" s="154"/>
      <c r="V111" s="154"/>
      <c r="W111" s="154" t="s">
        <v>347</v>
      </c>
      <c r="X111" s="154"/>
      <c r="Y111" s="162"/>
    </row>
    <row r="112" spans="1:25" hidden="1">
      <c r="A112" s="152">
        <v>110</v>
      </c>
      <c r="B112" s="153"/>
      <c r="C112" s="153"/>
      <c r="D112" s="154" t="s">
        <v>859</v>
      </c>
      <c r="E112" s="154"/>
      <c r="F112" s="154"/>
      <c r="G112" s="154" t="s">
        <v>27</v>
      </c>
      <c r="H112" s="154" t="s">
        <v>860</v>
      </c>
      <c r="I112" s="158" t="str">
        <f>'Wistron Data'!$D112</f>
        <v>NPD17BT0134</v>
      </c>
      <c r="J112" s="158" t="str">
        <f>[贸易条款]</f>
        <v>FCA</v>
      </c>
      <c r="K112" s="158" t="str">
        <f>VLOOKUP(L112,MCID!N:O,2,0)</f>
        <v>DAO</v>
      </c>
      <c r="L112" s="154" t="s">
        <v>93</v>
      </c>
      <c r="M112" s="154" t="s">
        <v>861</v>
      </c>
      <c r="N112" s="154" t="s">
        <v>862</v>
      </c>
      <c r="O112" s="154">
        <v>388</v>
      </c>
      <c r="P112" s="154"/>
      <c r="Q112" s="154" t="s">
        <v>863</v>
      </c>
      <c r="R112" s="154" t="s">
        <v>864</v>
      </c>
      <c r="S112" s="154" t="s">
        <v>216</v>
      </c>
      <c r="T112" s="154"/>
      <c r="U112" s="154"/>
      <c r="V112" s="154"/>
      <c r="W112" s="154" t="s">
        <v>340</v>
      </c>
      <c r="X112" s="154"/>
      <c r="Y112" s="162"/>
    </row>
    <row r="113" spans="1:25" hidden="1">
      <c r="A113" s="152">
        <v>111</v>
      </c>
      <c r="B113" s="153"/>
      <c r="C113" s="153"/>
      <c r="D113" s="154" t="s">
        <v>865</v>
      </c>
      <c r="E113" s="154"/>
      <c r="F113" s="154"/>
      <c r="G113" s="154" t="s">
        <v>27</v>
      </c>
      <c r="H113" s="154" t="s">
        <v>866</v>
      </c>
      <c r="I113" s="158" t="str">
        <f>'Wistron Data'!$D113</f>
        <v>NPD17BT0176</v>
      </c>
      <c r="J113" s="158" t="str">
        <f>[贸易条款]</f>
        <v>FCA</v>
      </c>
      <c r="K113" s="158" t="str">
        <f>VLOOKUP(L113,MCID!N:O,2,0)</f>
        <v>DAO</v>
      </c>
      <c r="L113" s="154" t="s">
        <v>101</v>
      </c>
      <c r="M113" s="154" t="s">
        <v>379</v>
      </c>
      <c r="N113" s="154" t="s">
        <v>867</v>
      </c>
      <c r="O113" s="154">
        <v>96</v>
      </c>
      <c r="P113" s="154"/>
      <c r="Q113" s="154" t="s">
        <v>868</v>
      </c>
      <c r="R113" s="154" t="s">
        <v>869</v>
      </c>
      <c r="S113" s="154" t="s">
        <v>216</v>
      </c>
      <c r="T113" s="154"/>
      <c r="U113" s="154"/>
      <c r="V113" s="154"/>
      <c r="W113" s="154" t="s">
        <v>445</v>
      </c>
      <c r="X113" s="154"/>
      <c r="Y113" s="162"/>
    </row>
    <row r="114" spans="1:25" hidden="1">
      <c r="A114" s="152">
        <v>112</v>
      </c>
      <c r="B114" s="153"/>
      <c r="C114" s="153"/>
      <c r="D114" s="154" t="s">
        <v>870</v>
      </c>
      <c r="E114" s="154"/>
      <c r="F114" s="154"/>
      <c r="G114" s="154" t="s">
        <v>52</v>
      </c>
      <c r="H114" s="154" t="s">
        <v>871</v>
      </c>
      <c r="I114" s="158" t="str">
        <f>'Wistron Data'!$D114</f>
        <v>NPD17BT0122</v>
      </c>
      <c r="J114" s="158" t="str">
        <f>[贸易条款]</f>
        <v>DDU</v>
      </c>
      <c r="K114" s="158" t="str">
        <f>VLOOKUP(L114,MCID!N:O,2,0)</f>
        <v>DAO</v>
      </c>
      <c r="L114" s="154" t="s">
        <v>181</v>
      </c>
      <c r="M114" s="154" t="s">
        <v>363</v>
      </c>
      <c r="N114" s="154" t="s">
        <v>872</v>
      </c>
      <c r="O114" s="154">
        <v>900</v>
      </c>
      <c r="P114" s="154"/>
      <c r="Q114" s="154" t="s">
        <v>359</v>
      </c>
      <c r="R114" s="154" t="s">
        <v>359</v>
      </c>
      <c r="S114" s="154" t="s">
        <v>316</v>
      </c>
      <c r="T114" s="154"/>
      <c r="U114" s="154"/>
      <c r="V114" s="154"/>
      <c r="W114" s="154" t="s">
        <v>317</v>
      </c>
      <c r="X114" s="154"/>
      <c r="Y114" s="162"/>
    </row>
    <row r="115" spans="1:25" hidden="1">
      <c r="A115" s="152">
        <v>113</v>
      </c>
      <c r="B115" s="153"/>
      <c r="C115" s="153"/>
      <c r="D115" s="154" t="s">
        <v>873</v>
      </c>
      <c r="E115" s="154"/>
      <c r="F115" s="154"/>
      <c r="G115" s="154" t="s">
        <v>27</v>
      </c>
      <c r="H115" s="154" t="s">
        <v>874</v>
      </c>
      <c r="I115" s="158" t="str">
        <f>'Wistron Data'!$D115</f>
        <v>NPD17BU0120</v>
      </c>
      <c r="J115" s="158" t="str">
        <f>[贸易条款]</f>
        <v>FCA</v>
      </c>
      <c r="K115" s="158" t="e">
        <f>VLOOKUP(L115,MCID!N:O,2,0)</f>
        <v>#N/A</v>
      </c>
      <c r="L115" s="154" t="s">
        <v>651</v>
      </c>
      <c r="M115" s="154" t="s">
        <v>875</v>
      </c>
      <c r="N115" s="154" t="s">
        <v>876</v>
      </c>
      <c r="O115" s="154">
        <v>64</v>
      </c>
      <c r="P115" s="154"/>
      <c r="Q115" s="154" t="s">
        <v>456</v>
      </c>
      <c r="R115" s="154" t="s">
        <v>457</v>
      </c>
      <c r="S115" s="154" t="s">
        <v>216</v>
      </c>
      <c r="T115" s="154"/>
      <c r="U115" s="154"/>
      <c r="V115" s="154"/>
      <c r="W115" s="154" t="s">
        <v>653</v>
      </c>
      <c r="X115" s="154"/>
      <c r="Y115" s="162"/>
    </row>
    <row r="116" spans="1:25">
      <c r="A116" s="152">
        <v>114</v>
      </c>
      <c r="B116" s="153"/>
      <c r="C116" s="153"/>
      <c r="D116" s="154" t="s">
        <v>877</v>
      </c>
      <c r="E116" s="154"/>
      <c r="F116" s="154"/>
      <c r="G116" s="154" t="s">
        <v>27</v>
      </c>
      <c r="H116" s="154" t="s">
        <v>878</v>
      </c>
      <c r="I116" s="158" t="str">
        <f>'Wistron Data'!$D116</f>
        <v>NPD17BU0150</v>
      </c>
      <c r="J116" s="158" t="str">
        <f>[贸易条款]</f>
        <v>FCA</v>
      </c>
      <c r="K116" s="158" t="str">
        <f>VLOOKUP(L116,MCID!N:O,2,0)</f>
        <v>EMEA</v>
      </c>
      <c r="L116" s="154" t="s">
        <v>29</v>
      </c>
      <c r="M116" s="154" t="s">
        <v>879</v>
      </c>
      <c r="N116" s="154" t="s">
        <v>880</v>
      </c>
      <c r="O116" s="154">
        <v>1</v>
      </c>
      <c r="P116" s="154"/>
      <c r="Q116" s="154" t="s">
        <v>369</v>
      </c>
      <c r="R116" s="154" t="s">
        <v>370</v>
      </c>
      <c r="S116" s="154" t="s">
        <v>216</v>
      </c>
      <c r="T116" s="154"/>
      <c r="U116" s="154"/>
      <c r="V116" s="154"/>
      <c r="W116" s="154" t="s">
        <v>347</v>
      </c>
      <c r="X116" s="154"/>
      <c r="Y116" s="162"/>
    </row>
    <row r="117" spans="1:25" hidden="1">
      <c r="A117" s="152">
        <v>115</v>
      </c>
      <c r="B117" s="153"/>
      <c r="C117" s="153"/>
      <c r="D117" s="154" t="s">
        <v>881</v>
      </c>
      <c r="E117" s="154"/>
      <c r="F117" s="154"/>
      <c r="G117" s="154" t="s">
        <v>52</v>
      </c>
      <c r="H117" s="154" t="s">
        <v>882</v>
      </c>
      <c r="I117" s="158" t="str">
        <f>'Wistron Data'!$D117</f>
        <v>NPD17BR0179</v>
      </c>
      <c r="J117" s="158" t="str">
        <f>[贸易条款]</f>
        <v>DDU</v>
      </c>
      <c r="K117" s="158" t="str">
        <f>VLOOKUP(L117,MCID!N:O,2,0)</f>
        <v>DAO</v>
      </c>
      <c r="L117" s="154" t="s">
        <v>181</v>
      </c>
      <c r="M117" s="154" t="s">
        <v>363</v>
      </c>
      <c r="N117" s="154" t="s">
        <v>883</v>
      </c>
      <c r="O117" s="154">
        <v>900</v>
      </c>
      <c r="P117" s="154"/>
      <c r="Q117" s="154" t="s">
        <v>359</v>
      </c>
      <c r="R117" s="154" t="s">
        <v>359</v>
      </c>
      <c r="S117" s="154" t="s">
        <v>316</v>
      </c>
      <c r="T117" s="154"/>
      <c r="U117" s="154"/>
      <c r="V117" s="154"/>
      <c r="W117" s="154" t="s">
        <v>317</v>
      </c>
      <c r="X117" s="154"/>
      <c r="Y117" s="162"/>
    </row>
    <row r="118" spans="1:25" hidden="1">
      <c r="A118" s="152">
        <v>116</v>
      </c>
      <c r="B118" s="153"/>
      <c r="C118" s="153"/>
      <c r="D118" s="154" t="s">
        <v>884</v>
      </c>
      <c r="E118" s="154"/>
      <c r="F118" s="154"/>
      <c r="G118" s="154" t="s">
        <v>27</v>
      </c>
      <c r="H118" s="154" t="s">
        <v>885</v>
      </c>
      <c r="I118" s="158" t="str">
        <f>'Wistron Data'!$D118</f>
        <v>NPD17BU0142</v>
      </c>
      <c r="J118" s="158" t="str">
        <f>[贸易条款]</f>
        <v>FCA</v>
      </c>
      <c r="K118" s="158" t="str">
        <f>VLOOKUP(L118,MCID!N:O,2,0)</f>
        <v>APJ</v>
      </c>
      <c r="L118" s="154" t="s">
        <v>185</v>
      </c>
      <c r="M118" s="154" t="s">
        <v>886</v>
      </c>
      <c r="N118" s="154" t="s">
        <v>887</v>
      </c>
      <c r="O118" s="154">
        <v>4</v>
      </c>
      <c r="P118" s="154"/>
      <c r="Q118" s="154" t="s">
        <v>369</v>
      </c>
      <c r="R118" s="154" t="s">
        <v>370</v>
      </c>
      <c r="S118" s="154" t="s">
        <v>216</v>
      </c>
      <c r="T118" s="154"/>
      <c r="U118" s="154"/>
      <c r="V118" s="154"/>
      <c r="W118" s="154" t="s">
        <v>888</v>
      </c>
      <c r="X118" s="154"/>
      <c r="Y118" s="162"/>
    </row>
    <row r="119" spans="1:25" hidden="1">
      <c r="A119" s="152">
        <v>117</v>
      </c>
      <c r="B119" s="153"/>
      <c r="C119" s="153"/>
      <c r="D119" s="154" t="s">
        <v>889</v>
      </c>
      <c r="E119" s="154"/>
      <c r="F119" s="154"/>
      <c r="G119" s="154" t="s">
        <v>27</v>
      </c>
      <c r="H119" s="154" t="s">
        <v>890</v>
      </c>
      <c r="I119" s="158" t="str">
        <f>'Wistron Data'!$D119</f>
        <v>NPD17BU0143</v>
      </c>
      <c r="J119" s="158" t="str">
        <f>[贸易条款]</f>
        <v>FCA</v>
      </c>
      <c r="K119" s="158" t="str">
        <f>VLOOKUP(L119,MCID!N:O,2,0)</f>
        <v>APJ</v>
      </c>
      <c r="L119" s="154" t="s">
        <v>136</v>
      </c>
      <c r="M119" s="154" t="s">
        <v>891</v>
      </c>
      <c r="N119" s="154" t="s">
        <v>892</v>
      </c>
      <c r="O119" s="154">
        <v>5</v>
      </c>
      <c r="P119" s="154"/>
      <c r="Q119" s="154" t="s">
        <v>893</v>
      </c>
      <c r="R119" s="154" t="s">
        <v>894</v>
      </c>
      <c r="S119" s="154" t="s">
        <v>216</v>
      </c>
      <c r="T119" s="154"/>
      <c r="U119" s="154"/>
      <c r="V119" s="154"/>
      <c r="W119" s="154" t="s">
        <v>895</v>
      </c>
      <c r="X119" s="154"/>
      <c r="Y119" s="162"/>
    </row>
    <row r="120" spans="1:25" hidden="1">
      <c r="A120" s="152">
        <v>118</v>
      </c>
      <c r="B120" s="153"/>
      <c r="C120" s="153"/>
      <c r="D120" s="154" t="s">
        <v>896</v>
      </c>
      <c r="E120" s="154"/>
      <c r="F120" s="154"/>
      <c r="G120" s="154" t="s">
        <v>27</v>
      </c>
      <c r="H120" s="154" t="s">
        <v>897</v>
      </c>
      <c r="I120" s="158" t="str">
        <f>'Wistron Data'!$D120</f>
        <v>NPD17BU0135</v>
      </c>
      <c r="J120" s="158" t="str">
        <f>[贸易条款]</f>
        <v>FCA</v>
      </c>
      <c r="K120" s="158" t="str">
        <f>VLOOKUP(L120,MCID!N:O,2,0)</f>
        <v>APJ</v>
      </c>
      <c r="L120" s="154" t="s">
        <v>122</v>
      </c>
      <c r="M120" s="154" t="s">
        <v>898</v>
      </c>
      <c r="N120" s="154" t="s">
        <v>899</v>
      </c>
      <c r="O120" s="154">
        <v>4</v>
      </c>
      <c r="P120" s="154"/>
      <c r="Q120" s="154" t="s">
        <v>900</v>
      </c>
      <c r="R120" s="154" t="s">
        <v>901</v>
      </c>
      <c r="S120" s="154" t="s">
        <v>216</v>
      </c>
      <c r="T120" s="154"/>
      <c r="U120" s="154"/>
      <c r="V120" s="154"/>
      <c r="W120" s="154" t="s">
        <v>902</v>
      </c>
      <c r="X120" s="154"/>
      <c r="Y120" s="162"/>
    </row>
    <row r="121" spans="1:25" hidden="1">
      <c r="A121" s="152">
        <v>119</v>
      </c>
      <c r="B121" s="153"/>
      <c r="C121" s="153"/>
      <c r="D121" s="154" t="s">
        <v>903</v>
      </c>
      <c r="E121" s="154"/>
      <c r="F121" s="154"/>
      <c r="G121" s="154" t="s">
        <v>27</v>
      </c>
      <c r="H121" s="154" t="s">
        <v>904</v>
      </c>
      <c r="I121" s="158" t="str">
        <f>'Wistron Data'!$D121</f>
        <v>WPD17BU0033</v>
      </c>
      <c r="J121" s="158" t="str">
        <f>[贸易条款]</f>
        <v>FCA</v>
      </c>
      <c r="K121" s="158" t="str">
        <f>VLOOKUP(L121,MCID!N:O,2,0)</f>
        <v>DAO</v>
      </c>
      <c r="L121" s="154" t="s">
        <v>93</v>
      </c>
      <c r="M121" s="154" t="s">
        <v>905</v>
      </c>
      <c r="N121" s="154" t="s">
        <v>906</v>
      </c>
      <c r="O121" s="154">
        <v>2</v>
      </c>
      <c r="P121" s="154"/>
      <c r="Q121" s="154" t="s">
        <v>539</v>
      </c>
      <c r="R121" s="154" t="s">
        <v>539</v>
      </c>
      <c r="S121" s="154" t="s">
        <v>216</v>
      </c>
      <c r="T121" s="154"/>
      <c r="U121" s="154"/>
      <c r="V121" s="154"/>
      <c r="W121" s="154" t="s">
        <v>340</v>
      </c>
      <c r="X121" s="154"/>
      <c r="Y121" s="162"/>
    </row>
    <row r="122" spans="1:25">
      <c r="A122" s="152">
        <v>120</v>
      </c>
      <c r="B122" s="153"/>
      <c r="C122" s="153"/>
      <c r="D122" s="154" t="s">
        <v>907</v>
      </c>
      <c r="E122" s="154"/>
      <c r="F122" s="154"/>
      <c r="G122" s="154" t="s">
        <v>52</v>
      </c>
      <c r="H122" s="154" t="s">
        <v>908</v>
      </c>
      <c r="I122" s="158" t="str">
        <f>'Wistron Data'!$D122</f>
        <v>NPD17BU0117</v>
      </c>
      <c r="J122" s="158" t="str">
        <f>[贸易条款]</f>
        <v>DDU</v>
      </c>
      <c r="K122" s="158" t="str">
        <f>VLOOKUP(L122,MCID!N:O,2,0)</f>
        <v>EMEA</v>
      </c>
      <c r="L122" s="154" t="s">
        <v>29</v>
      </c>
      <c r="M122" s="154" t="s">
        <v>572</v>
      </c>
      <c r="N122" s="154" t="s">
        <v>909</v>
      </c>
      <c r="O122" s="154">
        <v>30</v>
      </c>
      <c r="P122" s="154"/>
      <c r="Q122" s="154" t="s">
        <v>910</v>
      </c>
      <c r="R122" s="154" t="s">
        <v>911</v>
      </c>
      <c r="S122" s="154" t="s">
        <v>383</v>
      </c>
      <c r="T122" s="154"/>
      <c r="U122" s="154"/>
      <c r="V122" s="154"/>
      <c r="W122" s="154" t="s">
        <v>347</v>
      </c>
      <c r="X122" s="154"/>
      <c r="Y122" s="162"/>
    </row>
    <row r="123" spans="1:25" hidden="1">
      <c r="A123" s="152">
        <v>121</v>
      </c>
      <c r="B123" s="153"/>
      <c r="C123" s="153"/>
      <c r="D123" s="154" t="s">
        <v>912</v>
      </c>
      <c r="E123" s="154"/>
      <c r="F123" s="154"/>
      <c r="G123" s="154" t="s">
        <v>27</v>
      </c>
      <c r="H123" s="154" t="s">
        <v>913</v>
      </c>
      <c r="I123" s="158" t="str">
        <f>'Wistron Data'!$D123</f>
        <v>NPD17BU0152</v>
      </c>
      <c r="J123" s="158" t="str">
        <f>[贸易条款]</f>
        <v>FCA</v>
      </c>
      <c r="K123" s="158" t="str">
        <f>VLOOKUP(L123,MCID!N:O,2,0)</f>
        <v>APJ</v>
      </c>
      <c r="L123" s="154" t="s">
        <v>141</v>
      </c>
      <c r="M123" s="154" t="s">
        <v>914</v>
      </c>
      <c r="N123" s="154" t="s">
        <v>915</v>
      </c>
      <c r="O123" s="154">
        <v>1</v>
      </c>
      <c r="P123" s="154"/>
      <c r="Q123" s="154" t="s">
        <v>916</v>
      </c>
      <c r="R123" s="154" t="s">
        <v>917</v>
      </c>
      <c r="S123" s="154" t="s">
        <v>216</v>
      </c>
      <c r="T123" s="154"/>
      <c r="U123" s="154"/>
      <c r="V123" s="154"/>
      <c r="W123" s="154" t="s">
        <v>918</v>
      </c>
      <c r="X123" s="154"/>
      <c r="Y123" s="162"/>
    </row>
    <row r="124" spans="1:25" hidden="1">
      <c r="A124" s="152">
        <v>122</v>
      </c>
      <c r="B124" s="153"/>
      <c r="C124" s="153"/>
      <c r="D124" s="154" t="s">
        <v>919</v>
      </c>
      <c r="E124" s="154"/>
      <c r="F124" s="154"/>
      <c r="G124" s="154" t="s">
        <v>27</v>
      </c>
      <c r="H124" s="154" t="s">
        <v>920</v>
      </c>
      <c r="I124" s="158" t="str">
        <f>'Wistron Data'!$D124</f>
        <v>NPD17BU0153</v>
      </c>
      <c r="J124" s="158" t="str">
        <f>[贸易条款]</f>
        <v>FCA</v>
      </c>
      <c r="K124" s="158" t="str">
        <f>VLOOKUP(L124,MCID!N:O,2,0)</f>
        <v>APJ</v>
      </c>
      <c r="L124" s="154" t="s">
        <v>123</v>
      </c>
      <c r="M124" s="154" t="s">
        <v>921</v>
      </c>
      <c r="N124" s="154" t="s">
        <v>906</v>
      </c>
      <c r="O124" s="154">
        <v>1</v>
      </c>
      <c r="P124" s="154"/>
      <c r="Q124" s="154" t="s">
        <v>922</v>
      </c>
      <c r="R124" s="154" t="s">
        <v>923</v>
      </c>
      <c r="S124" s="154" t="s">
        <v>216</v>
      </c>
      <c r="T124" s="154"/>
      <c r="U124" s="154"/>
      <c r="V124" s="154"/>
      <c r="W124" s="154" t="s">
        <v>902</v>
      </c>
      <c r="X124" s="154"/>
      <c r="Y124" s="162"/>
    </row>
    <row r="125" spans="1:25" hidden="1">
      <c r="A125" s="152">
        <v>123</v>
      </c>
      <c r="B125" s="153"/>
      <c r="C125" s="153"/>
      <c r="D125" s="154" t="s">
        <v>924</v>
      </c>
      <c r="E125" s="154"/>
      <c r="F125" s="154"/>
      <c r="G125" s="154" t="s">
        <v>27</v>
      </c>
      <c r="H125" s="154" t="s">
        <v>925</v>
      </c>
      <c r="I125" s="158" t="str">
        <f>'Wistron Data'!$D125</f>
        <v>NPD17BU0139</v>
      </c>
      <c r="J125" s="158" t="str">
        <f>[贸易条款]</f>
        <v>FCA</v>
      </c>
      <c r="K125" s="158" t="str">
        <f>VLOOKUP(L125,MCID!N:O,2,0)</f>
        <v>DAO</v>
      </c>
      <c r="L125" s="154" t="s">
        <v>93</v>
      </c>
      <c r="M125" s="154" t="s">
        <v>926</v>
      </c>
      <c r="N125" s="154" t="s">
        <v>927</v>
      </c>
      <c r="O125" s="154">
        <v>128</v>
      </c>
      <c r="P125" s="154"/>
      <c r="Q125" s="154" t="s">
        <v>928</v>
      </c>
      <c r="R125" s="154" t="s">
        <v>929</v>
      </c>
      <c r="S125" s="154" t="s">
        <v>216</v>
      </c>
      <c r="T125" s="154"/>
      <c r="U125" s="154"/>
      <c r="V125" s="154"/>
      <c r="W125" s="154" t="s">
        <v>340</v>
      </c>
      <c r="X125" s="154"/>
      <c r="Y125" s="162"/>
    </row>
    <row r="126" spans="1:25" hidden="1">
      <c r="A126" s="152">
        <v>124</v>
      </c>
      <c r="B126" s="153"/>
      <c r="C126" s="153"/>
      <c r="D126" s="154" t="s">
        <v>930</v>
      </c>
      <c r="E126" s="154"/>
      <c r="F126" s="154"/>
      <c r="G126" s="154" t="s">
        <v>27</v>
      </c>
      <c r="H126" s="154" t="s">
        <v>931</v>
      </c>
      <c r="I126" s="158" t="str">
        <f>'Wistron Data'!$D126</f>
        <v>NPD17BU0144</v>
      </c>
      <c r="J126" s="158" t="str">
        <f>[贸易条款]</f>
        <v>FCA</v>
      </c>
      <c r="K126" s="158" t="str">
        <f>VLOOKUP(L126,MCID!N:O,2,0)</f>
        <v>APJ</v>
      </c>
      <c r="L126" s="154" t="s">
        <v>145</v>
      </c>
      <c r="M126" s="154" t="s">
        <v>932</v>
      </c>
      <c r="N126" s="154" t="s">
        <v>933</v>
      </c>
      <c r="O126" s="154">
        <v>59</v>
      </c>
      <c r="P126" s="154"/>
      <c r="Q126" s="154" t="s">
        <v>462</v>
      </c>
      <c r="R126" s="154" t="s">
        <v>463</v>
      </c>
      <c r="S126" s="154" t="s">
        <v>216</v>
      </c>
      <c r="T126" s="154"/>
      <c r="U126" s="154"/>
      <c r="V126" s="154"/>
      <c r="W126" s="154" t="s">
        <v>464</v>
      </c>
      <c r="X126" s="154"/>
      <c r="Y126" s="162"/>
    </row>
    <row r="127" spans="1:25">
      <c r="A127" s="152">
        <v>125</v>
      </c>
      <c r="B127" s="153"/>
      <c r="C127" s="153"/>
      <c r="D127" s="154" t="s">
        <v>934</v>
      </c>
      <c r="E127" s="154"/>
      <c r="F127" s="154"/>
      <c r="G127" s="154" t="s">
        <v>52</v>
      </c>
      <c r="H127" s="154" t="s">
        <v>935</v>
      </c>
      <c r="I127" s="158" t="str">
        <f>'Wistron Data'!$D127</f>
        <v>NPD17BU0123</v>
      </c>
      <c r="J127" s="158" t="str">
        <f>[贸易条款]</f>
        <v>DDU</v>
      </c>
      <c r="K127" s="158" t="str">
        <f>VLOOKUP(L127,MCID!N:O,2,0)</f>
        <v>EMEA</v>
      </c>
      <c r="L127" s="154" t="s">
        <v>29</v>
      </c>
      <c r="M127" s="154" t="s">
        <v>434</v>
      </c>
      <c r="N127" s="154" t="s">
        <v>936</v>
      </c>
      <c r="O127" s="154">
        <v>90</v>
      </c>
      <c r="P127" s="154"/>
      <c r="Q127" s="154" t="s">
        <v>910</v>
      </c>
      <c r="R127" s="154" t="s">
        <v>911</v>
      </c>
      <c r="S127" s="154" t="s">
        <v>383</v>
      </c>
      <c r="T127" s="154"/>
      <c r="U127" s="154"/>
      <c r="V127" s="154"/>
      <c r="W127" s="154" t="s">
        <v>347</v>
      </c>
      <c r="X127" s="154"/>
      <c r="Y127" s="162"/>
    </row>
    <row r="128" spans="1:25">
      <c r="A128" s="152">
        <v>126</v>
      </c>
      <c r="B128" s="153"/>
      <c r="C128" s="153"/>
      <c r="D128" s="154" t="s">
        <v>937</v>
      </c>
      <c r="E128" s="154"/>
      <c r="F128" s="154"/>
      <c r="G128" s="154" t="s">
        <v>27</v>
      </c>
      <c r="H128" s="154" t="s">
        <v>938</v>
      </c>
      <c r="I128" s="158" t="str">
        <f>'Wistron Data'!$D128</f>
        <v>NPD17BU0157</v>
      </c>
      <c r="J128" s="158" t="str">
        <f>[贸易条款]</f>
        <v>FCA</v>
      </c>
      <c r="K128" s="158" t="str">
        <f>VLOOKUP(L128,MCID!N:O,2,0)</f>
        <v>EMEA</v>
      </c>
      <c r="L128" s="154" t="s">
        <v>64</v>
      </c>
      <c r="M128" s="154" t="s">
        <v>939</v>
      </c>
      <c r="N128" s="154" t="s">
        <v>906</v>
      </c>
      <c r="O128" s="154">
        <v>1</v>
      </c>
      <c r="P128" s="154"/>
      <c r="Q128" s="154" t="s">
        <v>369</v>
      </c>
      <c r="R128" s="154" t="s">
        <v>370</v>
      </c>
      <c r="S128" s="154" t="s">
        <v>216</v>
      </c>
      <c r="T128" s="154"/>
      <c r="U128" s="154" t="s">
        <v>940</v>
      </c>
      <c r="V128" s="154"/>
      <c r="W128" s="154" t="s">
        <v>941</v>
      </c>
      <c r="X128" s="154"/>
      <c r="Y128" s="162"/>
    </row>
    <row r="129" spans="1:25">
      <c r="A129" s="152">
        <v>127</v>
      </c>
      <c r="B129" s="153"/>
      <c r="C129" s="153"/>
      <c r="D129" s="154" t="s">
        <v>942</v>
      </c>
      <c r="E129" s="154"/>
      <c r="F129" s="154"/>
      <c r="G129" s="154" t="s">
        <v>27</v>
      </c>
      <c r="H129" s="154" t="s">
        <v>943</v>
      </c>
      <c r="I129" s="158" t="str">
        <f>'Wistron Data'!$D129</f>
        <v>NPD17BU0156</v>
      </c>
      <c r="J129" s="158" t="str">
        <f>[贸易条款]</f>
        <v>FCA</v>
      </c>
      <c r="K129" s="158" t="str">
        <f>VLOOKUP(L129,MCID!N:O,2,0)</f>
        <v>EMEA</v>
      </c>
      <c r="L129" s="154" t="s">
        <v>53</v>
      </c>
      <c r="M129" s="154" t="s">
        <v>939</v>
      </c>
      <c r="N129" s="154" t="s">
        <v>906</v>
      </c>
      <c r="O129" s="154">
        <v>1</v>
      </c>
      <c r="P129" s="154"/>
      <c r="Q129" s="154" t="s">
        <v>369</v>
      </c>
      <c r="R129" s="154" t="s">
        <v>370</v>
      </c>
      <c r="S129" s="154" t="s">
        <v>216</v>
      </c>
      <c r="T129" s="154"/>
      <c r="U129" s="154"/>
      <c r="V129" s="154"/>
      <c r="W129" s="154" t="s">
        <v>944</v>
      </c>
      <c r="X129" s="154"/>
      <c r="Y129" s="162"/>
    </row>
    <row r="130" spans="1:25" hidden="1">
      <c r="A130" s="152">
        <v>128</v>
      </c>
      <c r="B130" s="153"/>
      <c r="C130" s="153"/>
      <c r="D130" s="154" t="s">
        <v>945</v>
      </c>
      <c r="E130" s="154"/>
      <c r="F130" s="154"/>
      <c r="G130" s="154" t="s">
        <v>27</v>
      </c>
      <c r="H130" s="154" t="s">
        <v>946</v>
      </c>
      <c r="I130" s="158" t="str">
        <f>'Wistron Data'!$D130</f>
        <v>NPD17BU0141</v>
      </c>
      <c r="J130" s="158" t="str">
        <f>[贸易条款]</f>
        <v>FCA</v>
      </c>
      <c r="K130" s="158" t="str">
        <f>VLOOKUP(L130,MCID!N:O,2,0)</f>
        <v>APJ</v>
      </c>
      <c r="L130" s="154" t="s">
        <v>132</v>
      </c>
      <c r="M130" s="154" t="s">
        <v>947</v>
      </c>
      <c r="N130" s="154" t="s">
        <v>948</v>
      </c>
      <c r="O130" s="154">
        <v>11</v>
      </c>
      <c r="P130" s="154"/>
      <c r="Q130" s="154" t="s">
        <v>949</v>
      </c>
      <c r="R130" s="154" t="s">
        <v>950</v>
      </c>
      <c r="S130" s="154" t="s">
        <v>216</v>
      </c>
      <c r="T130" s="154"/>
      <c r="U130" s="154"/>
      <c r="V130" s="154"/>
      <c r="W130" s="154" t="s">
        <v>951</v>
      </c>
      <c r="X130" s="154"/>
      <c r="Y130" s="162"/>
    </row>
    <row r="131" spans="1:25" hidden="1">
      <c r="A131" s="152">
        <v>129</v>
      </c>
      <c r="B131" s="153"/>
      <c r="C131" s="153"/>
      <c r="D131" s="154" t="s">
        <v>952</v>
      </c>
      <c r="E131" s="154"/>
      <c r="F131" s="154"/>
      <c r="G131" s="154" t="s">
        <v>27</v>
      </c>
      <c r="H131" s="154" t="s">
        <v>953</v>
      </c>
      <c r="I131" s="158" t="str">
        <f>'Wistron Data'!$D131</f>
        <v>NPD17BU0097</v>
      </c>
      <c r="J131" s="158" t="str">
        <f>[贸易条款]</f>
        <v>FCA</v>
      </c>
      <c r="K131" s="158" t="str">
        <f>VLOOKUP(L131,MCID!N:O,2,0)</f>
        <v>DAO</v>
      </c>
      <c r="L131" s="154" t="s">
        <v>110</v>
      </c>
      <c r="M131" s="154" t="s">
        <v>954</v>
      </c>
      <c r="N131" s="154" t="s">
        <v>955</v>
      </c>
      <c r="O131" s="154">
        <v>194</v>
      </c>
      <c r="P131" s="154"/>
      <c r="Q131" s="154" t="s">
        <v>956</v>
      </c>
      <c r="R131" s="154" t="s">
        <v>957</v>
      </c>
      <c r="S131" s="154" t="s">
        <v>216</v>
      </c>
      <c r="T131" s="154"/>
      <c r="U131" s="154"/>
      <c r="V131" s="154"/>
      <c r="W131" s="154" t="s">
        <v>423</v>
      </c>
      <c r="X131" s="154"/>
      <c r="Y131" s="162"/>
    </row>
    <row r="132" spans="1:25" hidden="1">
      <c r="A132" s="152">
        <v>130</v>
      </c>
      <c r="B132" s="153"/>
      <c r="C132" s="153"/>
      <c r="D132" s="154" t="s">
        <v>958</v>
      </c>
      <c r="E132" s="154"/>
      <c r="F132" s="154"/>
      <c r="G132" s="154" t="s">
        <v>27</v>
      </c>
      <c r="H132" s="154" t="s">
        <v>959</v>
      </c>
      <c r="I132" s="158" t="str">
        <f>'Wistron Data'!$D132</f>
        <v>NPD17BU0136</v>
      </c>
      <c r="J132" s="158" t="str">
        <f>[贸易条款]</f>
        <v>FCA</v>
      </c>
      <c r="K132" s="158" t="str">
        <f>VLOOKUP(L132,MCID!N:O,2,0)</f>
        <v>APJ</v>
      </c>
      <c r="L132" s="154" t="s">
        <v>119</v>
      </c>
      <c r="M132" s="154" t="s">
        <v>844</v>
      </c>
      <c r="N132" s="154" t="s">
        <v>960</v>
      </c>
      <c r="O132" s="154">
        <v>27</v>
      </c>
      <c r="P132" s="154"/>
      <c r="Q132" s="154" t="s">
        <v>493</v>
      </c>
      <c r="R132" s="154" t="s">
        <v>494</v>
      </c>
      <c r="S132" s="154" t="s">
        <v>216</v>
      </c>
      <c r="T132" s="154"/>
      <c r="U132" s="154"/>
      <c r="V132" s="154"/>
      <c r="W132" s="154" t="s">
        <v>354</v>
      </c>
      <c r="X132" s="154"/>
      <c r="Y132" s="162"/>
    </row>
    <row r="133" spans="1:25">
      <c r="A133" s="152">
        <v>131</v>
      </c>
      <c r="B133" s="153"/>
      <c r="C133" s="153"/>
      <c r="D133" s="154" t="s">
        <v>961</v>
      </c>
      <c r="E133" s="154"/>
      <c r="F133" s="154"/>
      <c r="G133" s="154" t="s">
        <v>27</v>
      </c>
      <c r="H133" s="154" t="s">
        <v>962</v>
      </c>
      <c r="I133" s="158" t="str">
        <f>'Wistron Data'!$D133</f>
        <v>WPD17BU0098</v>
      </c>
      <c r="J133" s="158" t="str">
        <f>[贸易条款]</f>
        <v>FCA</v>
      </c>
      <c r="K133" s="158" t="str">
        <f>VLOOKUP(L133,MCID!N:O,2,0)</f>
        <v>EMEA</v>
      </c>
      <c r="L133" s="154" t="s">
        <v>29</v>
      </c>
      <c r="M133" s="154" t="s">
        <v>963</v>
      </c>
      <c r="N133" s="154" t="s">
        <v>964</v>
      </c>
      <c r="O133" s="154">
        <v>344</v>
      </c>
      <c r="P133" s="154"/>
      <c r="Q133" s="154" t="s">
        <v>539</v>
      </c>
      <c r="R133" s="154" t="s">
        <v>539</v>
      </c>
      <c r="S133" s="154" t="s">
        <v>642</v>
      </c>
      <c r="T133" s="154"/>
      <c r="U133" s="154"/>
      <c r="V133" s="154"/>
      <c r="W133" s="154" t="s">
        <v>347</v>
      </c>
      <c r="X133" s="154"/>
      <c r="Y133" s="162"/>
    </row>
    <row r="134" spans="1:25">
      <c r="A134" s="152">
        <v>132</v>
      </c>
      <c r="B134" s="153"/>
      <c r="C134" s="153"/>
      <c r="D134" s="154" t="s">
        <v>965</v>
      </c>
      <c r="E134" s="154"/>
      <c r="F134" s="154"/>
      <c r="G134" s="154" t="s">
        <v>27</v>
      </c>
      <c r="H134" s="154" t="s">
        <v>966</v>
      </c>
      <c r="I134" s="158" t="str">
        <f>'Wistron Data'!$D134</f>
        <v>NPD17BU0094</v>
      </c>
      <c r="J134" s="158" t="str">
        <f>[贸易条款]</f>
        <v>FCA</v>
      </c>
      <c r="K134" s="158" t="str">
        <f>VLOOKUP(L134,MCID!N:O,2,0)</f>
        <v>EMEA</v>
      </c>
      <c r="L134" s="154" t="s">
        <v>13</v>
      </c>
      <c r="M134" s="154" t="s">
        <v>392</v>
      </c>
      <c r="N134" s="154" t="s">
        <v>967</v>
      </c>
      <c r="O134" s="154">
        <v>88</v>
      </c>
      <c r="P134" s="154"/>
      <c r="Q134" s="154" t="s">
        <v>968</v>
      </c>
      <c r="R134" s="154" t="s">
        <v>969</v>
      </c>
      <c r="S134" s="154" t="s">
        <v>216</v>
      </c>
      <c r="T134" s="154"/>
      <c r="U134" s="154"/>
      <c r="V134" s="154"/>
      <c r="W134" s="154" t="s">
        <v>396</v>
      </c>
      <c r="X134" s="154"/>
      <c r="Y134" s="162"/>
    </row>
    <row r="135" spans="1:25">
      <c r="A135" s="152">
        <v>133</v>
      </c>
      <c r="B135" s="153"/>
      <c r="C135" s="153"/>
      <c r="D135" s="154" t="s">
        <v>970</v>
      </c>
      <c r="E135" s="154"/>
      <c r="F135" s="154"/>
      <c r="G135" s="154" t="s">
        <v>27</v>
      </c>
      <c r="H135" s="154" t="s">
        <v>971</v>
      </c>
      <c r="I135" s="158" t="str">
        <f>'Wistron Data'!$D135</f>
        <v>NPD17BU0113</v>
      </c>
      <c r="J135" s="158" t="str">
        <f>[贸易条款]</f>
        <v>FCA</v>
      </c>
      <c r="K135" s="158" t="str">
        <f>VLOOKUP(L135,MCID!N:O,2,0)</f>
        <v>EMEA</v>
      </c>
      <c r="L135" s="154" t="s">
        <v>29</v>
      </c>
      <c r="M135" s="154" t="s">
        <v>434</v>
      </c>
      <c r="N135" s="154" t="s">
        <v>972</v>
      </c>
      <c r="O135" s="154">
        <v>92</v>
      </c>
      <c r="P135" s="154"/>
      <c r="Q135" s="154" t="s">
        <v>973</v>
      </c>
      <c r="R135" s="154" t="s">
        <v>974</v>
      </c>
      <c r="S135" s="154" t="s">
        <v>216</v>
      </c>
      <c r="T135" s="154"/>
      <c r="U135" s="154"/>
      <c r="V135" s="154"/>
      <c r="W135" s="154" t="s">
        <v>347</v>
      </c>
      <c r="X135" s="154"/>
      <c r="Y135" s="162"/>
    </row>
    <row r="136" spans="1:25" hidden="1">
      <c r="A136" s="152">
        <v>134</v>
      </c>
      <c r="B136" s="153"/>
      <c r="C136" s="153"/>
      <c r="D136" s="154" t="s">
        <v>975</v>
      </c>
      <c r="E136" s="154"/>
      <c r="F136" s="154"/>
      <c r="G136" s="154" t="s">
        <v>27</v>
      </c>
      <c r="H136" s="154" t="s">
        <v>976</v>
      </c>
      <c r="I136" s="158" t="str">
        <f>'Wistron Data'!$D136</f>
        <v>NPD17BU0138</v>
      </c>
      <c r="J136" s="158" t="str">
        <f>[贸易条款]</f>
        <v>FCA</v>
      </c>
      <c r="K136" s="158" t="str">
        <f>VLOOKUP(L136,MCID!N:O,2,0)</f>
        <v>APJ</v>
      </c>
      <c r="L136" s="154" t="s">
        <v>138</v>
      </c>
      <c r="M136" s="154" t="s">
        <v>977</v>
      </c>
      <c r="N136" s="154" t="s">
        <v>978</v>
      </c>
      <c r="O136" s="154">
        <v>155</v>
      </c>
      <c r="P136" s="154"/>
      <c r="Q136" s="154" t="s">
        <v>979</v>
      </c>
      <c r="R136" s="154" t="s">
        <v>980</v>
      </c>
      <c r="S136" s="154" t="s">
        <v>216</v>
      </c>
      <c r="T136" s="154"/>
      <c r="U136" s="154"/>
      <c r="V136" s="154"/>
      <c r="W136" s="154" t="s">
        <v>643</v>
      </c>
      <c r="X136" s="154"/>
      <c r="Y136" s="162"/>
    </row>
    <row r="137" spans="1:25" hidden="1">
      <c r="A137" s="152">
        <v>135</v>
      </c>
      <c r="B137" s="153"/>
      <c r="C137" s="153"/>
      <c r="D137" s="154" t="s">
        <v>981</v>
      </c>
      <c r="E137" s="154"/>
      <c r="F137" s="154"/>
      <c r="G137" s="154" t="s">
        <v>27</v>
      </c>
      <c r="H137" s="154" t="s">
        <v>982</v>
      </c>
      <c r="I137" s="158" t="str">
        <f>'Wistron Data'!$D137</f>
        <v>NPD17BU0147</v>
      </c>
      <c r="J137" s="158" t="str">
        <f>[贸易条款]</f>
        <v>FCA</v>
      </c>
      <c r="K137" s="158" t="str">
        <f>VLOOKUP(L137,MCID!N:O,2,0)</f>
        <v>APJ</v>
      </c>
      <c r="L137" s="154" t="s">
        <v>130</v>
      </c>
      <c r="M137" s="154" t="s">
        <v>983</v>
      </c>
      <c r="N137" s="154" t="s">
        <v>984</v>
      </c>
      <c r="O137" s="154">
        <v>62</v>
      </c>
      <c r="P137" s="154"/>
      <c r="Q137" s="154" t="s">
        <v>456</v>
      </c>
      <c r="R137" s="154" t="s">
        <v>457</v>
      </c>
      <c r="S137" s="154" t="s">
        <v>216</v>
      </c>
      <c r="T137" s="154"/>
      <c r="U137" s="154"/>
      <c r="V137" s="154"/>
      <c r="W137" s="154" t="s">
        <v>985</v>
      </c>
      <c r="X137" s="154"/>
      <c r="Y137" s="162"/>
    </row>
    <row r="138" spans="1:25">
      <c r="A138" s="152">
        <v>136</v>
      </c>
      <c r="B138" s="153"/>
      <c r="C138" s="153"/>
      <c r="D138" s="154" t="s">
        <v>986</v>
      </c>
      <c r="E138" s="154"/>
      <c r="F138" s="154"/>
      <c r="G138" s="154" t="s">
        <v>27</v>
      </c>
      <c r="H138" s="154" t="s">
        <v>987</v>
      </c>
      <c r="I138" s="158" t="str">
        <f>'Wistron Data'!$D138</f>
        <v>NPD17BU0130</v>
      </c>
      <c r="J138" s="158" t="str">
        <f>[贸易条款]</f>
        <v>FCA</v>
      </c>
      <c r="K138" s="158" t="str">
        <f>VLOOKUP(L138,MCID!N:O,2,0)</f>
        <v>EMEA</v>
      </c>
      <c r="L138" s="154" t="s">
        <v>86</v>
      </c>
      <c r="M138" s="154" t="s">
        <v>794</v>
      </c>
      <c r="N138" s="154" t="s">
        <v>988</v>
      </c>
      <c r="O138" s="154">
        <v>15</v>
      </c>
      <c r="P138" s="154"/>
      <c r="Q138" s="154" t="s">
        <v>989</v>
      </c>
      <c r="R138" s="154" t="s">
        <v>990</v>
      </c>
      <c r="S138" s="154" t="s">
        <v>216</v>
      </c>
      <c r="T138" s="154"/>
      <c r="U138" s="154" t="s">
        <v>991</v>
      </c>
      <c r="V138" s="154"/>
      <c r="W138" s="154" t="s">
        <v>992</v>
      </c>
      <c r="X138" s="154"/>
      <c r="Y138" s="162"/>
    </row>
    <row r="139" spans="1:25" hidden="1">
      <c r="A139" s="152">
        <v>137</v>
      </c>
      <c r="B139" s="153"/>
      <c r="C139" s="153"/>
      <c r="D139" s="154" t="s">
        <v>993</v>
      </c>
      <c r="E139" s="154"/>
      <c r="F139" s="154"/>
      <c r="G139" s="154" t="s">
        <v>27</v>
      </c>
      <c r="H139" s="154" t="s">
        <v>994</v>
      </c>
      <c r="I139" s="158" t="str">
        <f>'Wistron Data'!$D139</f>
        <v>WPD17BU0034</v>
      </c>
      <c r="J139" s="158" t="str">
        <f>[贸易条款]</f>
        <v>FCA</v>
      </c>
      <c r="K139" s="158" t="e">
        <f>VLOOKUP(L139,MCID!N:O,2,0)</f>
        <v>#N/A</v>
      </c>
      <c r="L139" s="154" t="s">
        <v>453</v>
      </c>
      <c r="M139" s="154" t="s">
        <v>995</v>
      </c>
      <c r="N139" s="154" t="s">
        <v>996</v>
      </c>
      <c r="O139" s="154">
        <v>35</v>
      </c>
      <c r="P139" s="154"/>
      <c r="Q139" s="154" t="s">
        <v>539</v>
      </c>
      <c r="R139" s="154" t="s">
        <v>539</v>
      </c>
      <c r="S139" s="154" t="s">
        <v>216</v>
      </c>
      <c r="T139" s="154"/>
      <c r="U139" s="154"/>
      <c r="V139" s="154"/>
      <c r="W139" s="154" t="s">
        <v>458</v>
      </c>
      <c r="X139" s="154"/>
      <c r="Y139" s="162"/>
    </row>
    <row r="140" spans="1:25" hidden="1">
      <c r="A140" s="152">
        <v>138</v>
      </c>
      <c r="B140" s="153"/>
      <c r="C140" s="153"/>
      <c r="D140" s="154" t="s">
        <v>997</v>
      </c>
      <c r="E140" s="154"/>
      <c r="F140" s="154"/>
      <c r="G140" s="154" t="s">
        <v>27</v>
      </c>
      <c r="H140" s="154" t="s">
        <v>998</v>
      </c>
      <c r="I140" s="158" t="str">
        <f>'Wistron Data'!$D140</f>
        <v>WPD17BU0132</v>
      </c>
      <c r="J140" s="158" t="str">
        <f>[贸易条款]</f>
        <v>FCA</v>
      </c>
      <c r="K140" s="158" t="str">
        <f>VLOOKUP(L140,MCID!N:O,2,0)</f>
        <v>DAO</v>
      </c>
      <c r="L140" s="154" t="s">
        <v>101</v>
      </c>
      <c r="M140" s="154" t="s">
        <v>905</v>
      </c>
      <c r="N140" s="154" t="s">
        <v>880</v>
      </c>
      <c r="O140" s="154">
        <v>2</v>
      </c>
      <c r="P140" s="154"/>
      <c r="Q140" s="154" t="s">
        <v>539</v>
      </c>
      <c r="R140" s="154" t="s">
        <v>539</v>
      </c>
      <c r="S140" s="154" t="s">
        <v>216</v>
      </c>
      <c r="T140" s="154"/>
      <c r="U140" s="154"/>
      <c r="V140" s="154"/>
      <c r="W140" s="154" t="s">
        <v>445</v>
      </c>
      <c r="X140" s="154"/>
      <c r="Y140" s="162"/>
    </row>
    <row r="141" spans="1:25" hidden="1">
      <c r="A141" s="152">
        <v>139</v>
      </c>
      <c r="B141" s="153"/>
      <c r="C141" s="153"/>
      <c r="D141" s="154" t="s">
        <v>999</v>
      </c>
      <c r="E141" s="154"/>
      <c r="F141" s="154"/>
      <c r="G141" s="154" t="s">
        <v>52</v>
      </c>
      <c r="H141" s="154" t="s">
        <v>1000</v>
      </c>
      <c r="I141" s="158" t="str">
        <f>'Wistron Data'!$D141</f>
        <v>WPD17BU0158</v>
      </c>
      <c r="J141" s="158" t="str">
        <f>[贸易条款]</f>
        <v>DDU</v>
      </c>
      <c r="K141" s="158" t="str">
        <f>VLOOKUP(L141,MCID!N:O,2,0)</f>
        <v>DAO</v>
      </c>
      <c r="L141" s="154" t="s">
        <v>181</v>
      </c>
      <c r="M141" s="154" t="s">
        <v>1001</v>
      </c>
      <c r="N141" s="154" t="s">
        <v>1002</v>
      </c>
      <c r="O141" s="154">
        <v>9</v>
      </c>
      <c r="P141" s="154"/>
      <c r="Q141" s="154" t="s">
        <v>539</v>
      </c>
      <c r="R141" s="154" t="s">
        <v>539</v>
      </c>
      <c r="S141" s="154" t="s">
        <v>216</v>
      </c>
      <c r="T141" s="154"/>
      <c r="U141" s="154"/>
      <c r="V141" s="154"/>
      <c r="W141" s="154" t="s">
        <v>317</v>
      </c>
      <c r="X141" s="154"/>
      <c r="Y141" s="162"/>
    </row>
    <row r="142" spans="1:25" hidden="1">
      <c r="A142" s="152">
        <v>140</v>
      </c>
      <c r="B142" s="153"/>
      <c r="C142" s="153"/>
      <c r="D142" s="154" t="s">
        <v>1003</v>
      </c>
      <c r="E142" s="154"/>
      <c r="F142" s="154"/>
      <c r="G142" s="154" t="s">
        <v>27</v>
      </c>
      <c r="H142" s="154" t="s">
        <v>1004</v>
      </c>
      <c r="I142" s="158" t="str">
        <f>'Wistron Data'!$D142</f>
        <v>NPD17BU0133</v>
      </c>
      <c r="J142" s="158" t="str">
        <f>[贸易条款]</f>
        <v>FCA</v>
      </c>
      <c r="K142" s="158" t="str">
        <f>VLOOKUP(L142,MCID!N:O,2,0)</f>
        <v>APJ</v>
      </c>
      <c r="L142" s="154" t="s">
        <v>183</v>
      </c>
      <c r="M142" s="154" t="s">
        <v>454</v>
      </c>
      <c r="N142" s="154" t="s">
        <v>1005</v>
      </c>
      <c r="O142" s="154">
        <v>71</v>
      </c>
      <c r="P142" s="154"/>
      <c r="Q142" s="154" t="s">
        <v>1006</v>
      </c>
      <c r="R142" s="154" t="s">
        <v>1007</v>
      </c>
      <c r="S142" s="154" t="s">
        <v>216</v>
      </c>
      <c r="T142" s="154"/>
      <c r="U142" s="154"/>
      <c r="V142" s="154"/>
      <c r="W142" s="154" t="s">
        <v>1008</v>
      </c>
      <c r="X142" s="154"/>
      <c r="Y142" s="162"/>
    </row>
    <row r="143" spans="1:25">
      <c r="A143" s="152">
        <v>141</v>
      </c>
      <c r="B143" s="153"/>
      <c r="C143" s="153"/>
      <c r="D143" s="154" t="s">
        <v>1009</v>
      </c>
      <c r="E143" s="154"/>
      <c r="F143" s="154"/>
      <c r="G143" s="154" t="s">
        <v>27</v>
      </c>
      <c r="H143" s="154" t="s">
        <v>1010</v>
      </c>
      <c r="I143" s="158" t="str">
        <f>'Wistron Data'!$D143</f>
        <v>NPD17BU0151</v>
      </c>
      <c r="J143" s="158" t="str">
        <f>[贸易条款]</f>
        <v>FCA</v>
      </c>
      <c r="K143" s="158" t="str">
        <f>VLOOKUP(L143,MCID!N:O,2,0)</f>
        <v>EMEA</v>
      </c>
      <c r="L143" s="154" t="s">
        <v>29</v>
      </c>
      <c r="M143" s="154" t="s">
        <v>434</v>
      </c>
      <c r="N143" s="154" t="s">
        <v>1011</v>
      </c>
      <c r="O143" s="154">
        <v>84</v>
      </c>
      <c r="P143" s="154"/>
      <c r="Q143" s="154" t="s">
        <v>1012</v>
      </c>
      <c r="R143" s="154" t="s">
        <v>1013</v>
      </c>
      <c r="S143" s="154" t="s">
        <v>216</v>
      </c>
      <c r="T143" s="154"/>
      <c r="U143" s="154"/>
      <c r="V143" s="154"/>
      <c r="W143" s="154" t="s">
        <v>347</v>
      </c>
      <c r="X143" s="154"/>
      <c r="Y143" s="162"/>
    </row>
    <row r="144" spans="1:25" hidden="1">
      <c r="A144" s="152">
        <v>142</v>
      </c>
      <c r="B144" s="153"/>
      <c r="C144" s="153"/>
      <c r="D144" s="154" t="s">
        <v>1014</v>
      </c>
      <c r="E144" s="154"/>
      <c r="F144" s="154"/>
      <c r="G144" s="154" t="s">
        <v>27</v>
      </c>
      <c r="H144" s="154" t="s">
        <v>1015</v>
      </c>
      <c r="I144" s="158" t="str">
        <f>'Wistron Data'!$D144</f>
        <v>NPD17BU0095</v>
      </c>
      <c r="J144" s="158" t="str">
        <f>[贸易条款]</f>
        <v>FCA</v>
      </c>
      <c r="K144" s="158" t="str">
        <f>VLOOKUP(L144,MCID!N:O,2,0)</f>
        <v>DAO</v>
      </c>
      <c r="L144" s="154" t="s">
        <v>93</v>
      </c>
      <c r="M144" s="154" t="s">
        <v>1016</v>
      </c>
      <c r="N144" s="154" t="s">
        <v>1017</v>
      </c>
      <c r="O144" s="154">
        <v>393</v>
      </c>
      <c r="P144" s="154"/>
      <c r="Q144" s="154" t="s">
        <v>1018</v>
      </c>
      <c r="R144" s="154" t="s">
        <v>1019</v>
      </c>
      <c r="S144" s="154" t="s">
        <v>216</v>
      </c>
      <c r="T144" s="154"/>
      <c r="U144" s="154"/>
      <c r="V144" s="154"/>
      <c r="W144" s="154" t="s">
        <v>340</v>
      </c>
      <c r="X144" s="154"/>
      <c r="Y144" s="162"/>
    </row>
    <row r="145" spans="1:25" hidden="1">
      <c r="A145" s="152">
        <v>143</v>
      </c>
      <c r="B145" s="153"/>
      <c r="C145" s="153"/>
      <c r="D145" s="154" t="s">
        <v>1020</v>
      </c>
      <c r="E145" s="154"/>
      <c r="F145" s="154"/>
      <c r="G145" s="154" t="s">
        <v>27</v>
      </c>
      <c r="H145" s="154" t="s">
        <v>1021</v>
      </c>
      <c r="I145" s="158" t="str">
        <f>'Wistron Data'!$D145</f>
        <v>NPD17BU0154</v>
      </c>
      <c r="J145" s="158" t="str">
        <f>[贸易条款]</f>
        <v>FCA</v>
      </c>
      <c r="K145" s="158" t="str">
        <f>VLOOKUP(L145,MCID!N:O,2,0)</f>
        <v>APJ</v>
      </c>
      <c r="L145" s="154" t="s">
        <v>137</v>
      </c>
      <c r="M145" s="154" t="s">
        <v>1022</v>
      </c>
      <c r="N145" s="154" t="s">
        <v>1023</v>
      </c>
      <c r="O145" s="154">
        <v>3</v>
      </c>
      <c r="P145" s="154"/>
      <c r="Q145" s="154" t="s">
        <v>359</v>
      </c>
      <c r="R145" s="154" t="s">
        <v>359</v>
      </c>
      <c r="S145" s="154" t="s">
        <v>216</v>
      </c>
      <c r="T145" s="154"/>
      <c r="U145" s="154"/>
      <c r="V145" s="154"/>
      <c r="W145" s="154" t="s">
        <v>1024</v>
      </c>
      <c r="X145" s="154"/>
      <c r="Y145" s="162"/>
    </row>
    <row r="146" spans="1:25" hidden="1">
      <c r="A146" s="152">
        <v>144</v>
      </c>
      <c r="B146" s="153"/>
      <c r="C146" s="153"/>
      <c r="D146" s="154" t="s">
        <v>1025</v>
      </c>
      <c r="E146" s="154"/>
      <c r="F146" s="154"/>
      <c r="G146" s="154" t="s">
        <v>27</v>
      </c>
      <c r="H146" s="154" t="s">
        <v>1026</v>
      </c>
      <c r="I146" s="158" t="str">
        <f>'Wistron Data'!$D146</f>
        <v>NPD17BU0149</v>
      </c>
      <c r="J146" s="158" t="str">
        <f>[贸易条款]</f>
        <v>FCA</v>
      </c>
      <c r="K146" s="158" t="e">
        <f>VLOOKUP(L146,MCID!N:O,2,0)</f>
        <v>#N/A</v>
      </c>
      <c r="L146" s="154" t="s">
        <v>433</v>
      </c>
      <c r="M146" s="154" t="s">
        <v>392</v>
      </c>
      <c r="N146" s="154" t="s">
        <v>1027</v>
      </c>
      <c r="O146" s="154">
        <v>99</v>
      </c>
      <c r="P146" s="154"/>
      <c r="Q146" s="154" t="s">
        <v>1028</v>
      </c>
      <c r="R146" s="154" t="s">
        <v>1028</v>
      </c>
      <c r="S146" s="154" t="s">
        <v>216</v>
      </c>
      <c r="T146" s="154"/>
      <c r="U146" s="154"/>
      <c r="V146" s="154"/>
      <c r="W146" s="154" t="s">
        <v>438</v>
      </c>
      <c r="X146" s="154"/>
      <c r="Y146" s="162"/>
    </row>
    <row r="147" spans="1:25" hidden="1">
      <c r="A147" s="152">
        <v>145</v>
      </c>
      <c r="B147" s="153"/>
      <c r="C147" s="153"/>
      <c r="D147" s="154" t="s">
        <v>1029</v>
      </c>
      <c r="E147" s="154"/>
      <c r="F147" s="154"/>
      <c r="G147" s="154" t="s">
        <v>27</v>
      </c>
      <c r="H147" s="154" t="s">
        <v>1030</v>
      </c>
      <c r="I147" s="158" t="str">
        <f>'Wistron Data'!$D147</f>
        <v>NPD17BU0140</v>
      </c>
      <c r="J147" s="158" t="str">
        <f>[贸易条款]</f>
        <v>FCA</v>
      </c>
      <c r="K147" s="158" t="str">
        <f>VLOOKUP(L147,MCID!N:O,2,0)</f>
        <v>APJ</v>
      </c>
      <c r="L147" s="154" t="s">
        <v>144</v>
      </c>
      <c r="M147" s="154" t="s">
        <v>983</v>
      </c>
      <c r="N147" s="154" t="s">
        <v>1031</v>
      </c>
      <c r="O147" s="154">
        <v>62</v>
      </c>
      <c r="P147" s="154"/>
      <c r="Q147" s="154" t="s">
        <v>1032</v>
      </c>
      <c r="R147" s="154" t="s">
        <v>1033</v>
      </c>
      <c r="S147" s="154" t="s">
        <v>216</v>
      </c>
      <c r="T147" s="154"/>
      <c r="U147" s="154" t="s">
        <v>1034</v>
      </c>
      <c r="V147" s="154"/>
      <c r="W147" s="154" t="s">
        <v>474</v>
      </c>
      <c r="X147" s="154"/>
      <c r="Y147" s="162"/>
    </row>
    <row r="148" spans="1:25" hidden="1">
      <c r="A148" s="152">
        <v>146</v>
      </c>
      <c r="B148" s="153"/>
      <c r="C148" s="153"/>
      <c r="D148" s="154" t="s">
        <v>1035</v>
      </c>
      <c r="E148" s="154"/>
      <c r="F148" s="154"/>
      <c r="G148" s="154" t="s">
        <v>27</v>
      </c>
      <c r="H148" s="154" t="s">
        <v>1036</v>
      </c>
      <c r="I148" s="158" t="str">
        <f>'Wistron Data'!$D148</f>
        <v>NPD17BU0148</v>
      </c>
      <c r="J148" s="158" t="str">
        <f>[贸易条款]</f>
        <v>FCA</v>
      </c>
      <c r="K148" s="158" t="e">
        <f>VLOOKUP(L148,MCID!N:O,2,0)</f>
        <v>#N/A</v>
      </c>
      <c r="L148" s="154" t="s">
        <v>453</v>
      </c>
      <c r="M148" s="154" t="s">
        <v>1037</v>
      </c>
      <c r="N148" s="154" t="s">
        <v>1038</v>
      </c>
      <c r="O148" s="154">
        <v>32</v>
      </c>
      <c r="P148" s="154"/>
      <c r="Q148" s="154" t="s">
        <v>1039</v>
      </c>
      <c r="R148" s="154" t="s">
        <v>1040</v>
      </c>
      <c r="S148" s="154" t="s">
        <v>216</v>
      </c>
      <c r="T148" s="154"/>
      <c r="U148" s="154"/>
      <c r="V148" s="154"/>
      <c r="W148" s="154" t="s">
        <v>458</v>
      </c>
      <c r="X148" s="154"/>
      <c r="Y148" s="162"/>
    </row>
    <row r="149" spans="1:25" hidden="1">
      <c r="A149" s="152">
        <v>147</v>
      </c>
      <c r="B149" s="153"/>
      <c r="C149" s="153"/>
      <c r="D149" s="154" t="s">
        <v>1041</v>
      </c>
      <c r="E149" s="154"/>
      <c r="F149" s="154"/>
      <c r="G149" s="154" t="s">
        <v>27</v>
      </c>
      <c r="H149" s="154" t="s">
        <v>1042</v>
      </c>
      <c r="I149" s="158" t="str">
        <f>'Wistron Data'!$D149</f>
        <v>WPD17BU0131</v>
      </c>
      <c r="J149" s="158" t="str">
        <f>[贸易条款]</f>
        <v>FCA</v>
      </c>
      <c r="K149" s="158" t="str">
        <f>VLOOKUP(L149,MCID!N:O,2,0)</f>
        <v>DAO</v>
      </c>
      <c r="L149" s="154" t="s">
        <v>110</v>
      </c>
      <c r="M149" s="154" t="s">
        <v>1043</v>
      </c>
      <c r="N149" s="154" t="s">
        <v>1044</v>
      </c>
      <c r="O149" s="154">
        <v>4</v>
      </c>
      <c r="P149" s="154"/>
      <c r="Q149" s="154" t="s">
        <v>539</v>
      </c>
      <c r="R149" s="154" t="s">
        <v>539</v>
      </c>
      <c r="S149" s="154" t="s">
        <v>216</v>
      </c>
      <c r="T149" s="154"/>
      <c r="U149" s="154"/>
      <c r="V149" s="154"/>
      <c r="W149" s="154" t="s">
        <v>423</v>
      </c>
      <c r="X149" s="154"/>
      <c r="Y149" s="162"/>
    </row>
    <row r="150" spans="1:25" hidden="1">
      <c r="A150" s="152">
        <v>148</v>
      </c>
      <c r="B150" s="153"/>
      <c r="C150" s="153"/>
      <c r="D150" s="154" t="s">
        <v>1045</v>
      </c>
      <c r="E150" s="154"/>
      <c r="F150" s="154"/>
      <c r="G150" s="154" t="s">
        <v>52</v>
      </c>
      <c r="H150" s="154" t="s">
        <v>1046</v>
      </c>
      <c r="I150" s="158" t="str">
        <f>'Wistron Data'!$D150</f>
        <v>WPD17BU0155</v>
      </c>
      <c r="J150" s="158" t="str">
        <f>[贸易条款]</f>
        <v>DDU</v>
      </c>
      <c r="K150" s="158" t="str">
        <f>VLOOKUP(L150,MCID!N:O,2,0)</f>
        <v>DAO</v>
      </c>
      <c r="L150" s="154" t="s">
        <v>108</v>
      </c>
      <c r="M150" s="154" t="s">
        <v>1047</v>
      </c>
      <c r="N150" s="154" t="s">
        <v>1048</v>
      </c>
      <c r="O150" s="154">
        <v>36</v>
      </c>
      <c r="P150" s="154"/>
      <c r="Q150" s="154" t="s">
        <v>539</v>
      </c>
      <c r="R150" s="154" t="s">
        <v>539</v>
      </c>
      <c r="S150" s="154" t="s">
        <v>216</v>
      </c>
      <c r="T150" s="154"/>
      <c r="U150" s="154"/>
      <c r="V150" s="154"/>
      <c r="W150" s="154" t="s">
        <v>327</v>
      </c>
      <c r="X150" s="154"/>
      <c r="Y150" s="162"/>
    </row>
    <row r="151" spans="1:25" hidden="1">
      <c r="A151" s="152">
        <v>149</v>
      </c>
      <c r="B151" s="153"/>
      <c r="C151" s="153"/>
      <c r="D151" s="154" t="s">
        <v>1049</v>
      </c>
      <c r="E151" s="154"/>
      <c r="F151" s="154"/>
      <c r="G151" s="154" t="s">
        <v>52</v>
      </c>
      <c r="H151" s="154" t="s">
        <v>1050</v>
      </c>
      <c r="I151" s="158" t="str">
        <f>'Wistron Data'!$D151</f>
        <v>NPD17BU0126</v>
      </c>
      <c r="J151" s="158" t="str">
        <f>[贸易条款]</f>
        <v>DDU</v>
      </c>
      <c r="K151" s="158" t="str">
        <f>VLOOKUP(L151,MCID!N:O,2,0)</f>
        <v>DAO</v>
      </c>
      <c r="L151" s="154" t="s">
        <v>108</v>
      </c>
      <c r="M151" s="154" t="s">
        <v>1051</v>
      </c>
      <c r="N151" s="154" t="s">
        <v>1052</v>
      </c>
      <c r="O151" s="154">
        <v>347</v>
      </c>
      <c r="P151" s="154"/>
      <c r="Q151" s="154" t="s">
        <v>1053</v>
      </c>
      <c r="R151" s="154" t="s">
        <v>1054</v>
      </c>
      <c r="S151" s="154" t="s">
        <v>216</v>
      </c>
      <c r="T151" s="154"/>
      <c r="U151" s="154"/>
      <c r="V151" s="154"/>
      <c r="W151" s="154" t="s">
        <v>327</v>
      </c>
      <c r="X151" s="154"/>
      <c r="Y151" s="162"/>
    </row>
    <row r="152" spans="1:25" hidden="1">
      <c r="A152" s="152">
        <v>150</v>
      </c>
      <c r="B152" s="153"/>
      <c r="C152" s="153"/>
      <c r="D152" s="154" t="s">
        <v>1055</v>
      </c>
      <c r="E152" s="154"/>
      <c r="F152" s="154"/>
      <c r="G152" s="154" t="s">
        <v>27</v>
      </c>
      <c r="H152" s="154" t="s">
        <v>1056</v>
      </c>
      <c r="I152" s="158" t="str">
        <f>'Wistron Data'!$D152</f>
        <v>NPD17BU0137</v>
      </c>
      <c r="J152" s="158" t="str">
        <f>[贸易条款]</f>
        <v>FCA</v>
      </c>
      <c r="K152" s="158" t="str">
        <f>VLOOKUP(L152,MCID!N:O,2,0)</f>
        <v>DAO</v>
      </c>
      <c r="L152" s="154" t="s">
        <v>101</v>
      </c>
      <c r="M152" s="154" t="s">
        <v>582</v>
      </c>
      <c r="N152" s="154" t="s">
        <v>1057</v>
      </c>
      <c r="O152" s="154">
        <v>44</v>
      </c>
      <c r="P152" s="154"/>
      <c r="Q152" s="154" t="s">
        <v>1058</v>
      </c>
      <c r="R152" s="154" t="s">
        <v>1059</v>
      </c>
      <c r="S152" s="154" t="s">
        <v>216</v>
      </c>
      <c r="T152" s="154"/>
      <c r="U152" s="154"/>
      <c r="V152" s="154"/>
      <c r="W152" s="154" t="s">
        <v>445</v>
      </c>
      <c r="X152" s="154"/>
      <c r="Y152" s="162"/>
    </row>
    <row r="153" spans="1:25" hidden="1">
      <c r="A153" s="152">
        <v>151</v>
      </c>
      <c r="B153" s="153"/>
      <c r="C153" s="153"/>
      <c r="D153" s="154" t="s">
        <v>1060</v>
      </c>
      <c r="E153" s="154"/>
      <c r="F153" s="154"/>
      <c r="G153" s="154" t="s">
        <v>27</v>
      </c>
      <c r="H153" s="154" t="s">
        <v>1061</v>
      </c>
      <c r="I153" s="158" t="str">
        <f>'Wistron Data'!$D153</f>
        <v>NPD17BU0146</v>
      </c>
      <c r="J153" s="158" t="str">
        <f>[贸易条款]</f>
        <v>FCA</v>
      </c>
      <c r="K153" s="158" t="str">
        <f>VLOOKUP(L153,MCID!N:O,2,0)</f>
        <v>APJ</v>
      </c>
      <c r="L153" s="154" t="s">
        <v>122</v>
      </c>
      <c r="M153" s="154" t="s">
        <v>1062</v>
      </c>
      <c r="N153" s="154" t="s">
        <v>1063</v>
      </c>
      <c r="O153" s="154">
        <v>3</v>
      </c>
      <c r="P153" s="154"/>
      <c r="Q153" s="154" t="s">
        <v>900</v>
      </c>
      <c r="R153" s="154" t="s">
        <v>901</v>
      </c>
      <c r="S153" s="154" t="s">
        <v>216</v>
      </c>
      <c r="T153" s="154"/>
      <c r="U153" s="154"/>
      <c r="V153" s="154"/>
      <c r="W153" s="154" t="s">
        <v>902</v>
      </c>
      <c r="X153" s="154"/>
      <c r="Y153" s="162"/>
    </row>
    <row r="154" spans="1:25" hidden="1">
      <c r="A154" s="152">
        <v>152</v>
      </c>
      <c r="B154" s="153"/>
      <c r="C154" s="153"/>
      <c r="D154" s="154" t="s">
        <v>1064</v>
      </c>
      <c r="E154" s="154"/>
      <c r="F154" s="154"/>
      <c r="G154" s="154" t="s">
        <v>52</v>
      </c>
      <c r="H154" s="154" t="s">
        <v>1065</v>
      </c>
      <c r="I154" s="158" t="str">
        <f>'Wistron Data'!$D154</f>
        <v>NPD17BU0145</v>
      </c>
      <c r="J154" s="158" t="str">
        <f>[贸易条款]</f>
        <v>DDU</v>
      </c>
      <c r="K154" s="158" t="str">
        <f>VLOOKUP(L154,MCID!N:O,2,0)</f>
        <v>DAO</v>
      </c>
      <c r="L154" s="154" t="s">
        <v>181</v>
      </c>
      <c r="M154" s="154" t="s">
        <v>1066</v>
      </c>
      <c r="N154" s="154" t="s">
        <v>1067</v>
      </c>
      <c r="O154" s="154">
        <v>99</v>
      </c>
      <c r="P154" s="154"/>
      <c r="Q154" s="154" t="s">
        <v>1068</v>
      </c>
      <c r="R154" s="154" t="s">
        <v>1069</v>
      </c>
      <c r="S154" s="154" t="s">
        <v>216</v>
      </c>
      <c r="T154" s="154"/>
      <c r="U154" s="154"/>
      <c r="V154" s="154"/>
      <c r="W154" s="154" t="s">
        <v>317</v>
      </c>
      <c r="X154" s="154"/>
      <c r="Y154" s="162"/>
    </row>
    <row r="155" spans="1:25" hidden="1">
      <c r="A155" s="152">
        <v>153</v>
      </c>
      <c r="B155" s="153"/>
      <c r="C155" s="153"/>
      <c r="D155" s="154" t="s">
        <v>1070</v>
      </c>
      <c r="E155" s="154"/>
      <c r="F155" s="154"/>
      <c r="G155" s="154" t="s">
        <v>27</v>
      </c>
      <c r="H155" s="154" t="s">
        <v>1071</v>
      </c>
      <c r="I155" s="158" t="str">
        <f>'Wistron Data'!$D155</f>
        <v>NPD17BU0134</v>
      </c>
      <c r="J155" s="158" t="str">
        <f>[贸易条款]</f>
        <v>FCA</v>
      </c>
      <c r="K155" s="158" t="str">
        <f>VLOOKUP(L155,MCID!N:O,2,0)</f>
        <v>APJ</v>
      </c>
      <c r="L155" s="154" t="s">
        <v>133</v>
      </c>
      <c r="M155" s="154" t="s">
        <v>1072</v>
      </c>
      <c r="N155" s="154" t="s">
        <v>1073</v>
      </c>
      <c r="O155" s="154">
        <v>13</v>
      </c>
      <c r="P155" s="154"/>
      <c r="Q155" s="154" t="s">
        <v>1074</v>
      </c>
      <c r="R155" s="154" t="s">
        <v>1075</v>
      </c>
      <c r="S155" s="154" t="s">
        <v>216</v>
      </c>
      <c r="T155" s="154"/>
      <c r="U155" s="154"/>
      <c r="V155" s="154"/>
      <c r="W155" s="154" t="s">
        <v>1076</v>
      </c>
      <c r="X155" s="154"/>
      <c r="Y155" s="162"/>
    </row>
    <row r="156" spans="1:25">
      <c r="A156" s="152">
        <v>154</v>
      </c>
      <c r="B156" s="153"/>
      <c r="C156" s="153"/>
      <c r="D156" s="154" t="s">
        <v>1077</v>
      </c>
      <c r="E156" s="154"/>
      <c r="F156" s="154"/>
      <c r="G156" s="154" t="s">
        <v>27</v>
      </c>
      <c r="H156" s="154" t="s">
        <v>1078</v>
      </c>
      <c r="I156" s="158" t="str">
        <f>'Wistron Data'!$D156</f>
        <v>WPD17BU0106</v>
      </c>
      <c r="J156" s="158" t="str">
        <f>[贸易条款]</f>
        <v>FCA</v>
      </c>
      <c r="K156" s="158" t="str">
        <f>VLOOKUP(L156,MCID!N:O,2,0)</f>
        <v>EMEA</v>
      </c>
      <c r="L156" s="154" t="s">
        <v>13</v>
      </c>
      <c r="M156" s="154" t="s">
        <v>1079</v>
      </c>
      <c r="N156" s="154" t="s">
        <v>1080</v>
      </c>
      <c r="O156" s="154">
        <v>11</v>
      </c>
      <c r="P156" s="154"/>
      <c r="Q156" s="154" t="s">
        <v>539</v>
      </c>
      <c r="R156" s="154" t="s">
        <v>539</v>
      </c>
      <c r="S156" s="154" t="s">
        <v>216</v>
      </c>
      <c r="T156" s="154"/>
      <c r="U156" s="154"/>
      <c r="V156" s="154"/>
      <c r="W156" s="154" t="s">
        <v>396</v>
      </c>
      <c r="X156" s="154"/>
      <c r="Y156" s="162"/>
    </row>
    <row r="157" spans="1:25">
      <c r="A157" s="152">
        <v>155</v>
      </c>
      <c r="B157" s="153"/>
      <c r="C157" s="153"/>
      <c r="D157" s="154" t="s">
        <v>1081</v>
      </c>
      <c r="E157" s="154"/>
      <c r="F157" s="154"/>
      <c r="G157" s="154" t="s">
        <v>52</v>
      </c>
      <c r="H157" s="154" t="s">
        <v>1082</v>
      </c>
      <c r="I157" s="158" t="str">
        <f>'Wistron Data'!$D157</f>
        <v>NPD17BT0138</v>
      </c>
      <c r="J157" s="158" t="str">
        <f>[贸易条款]</f>
        <v>DDU</v>
      </c>
      <c r="K157" s="158" t="str">
        <f>VLOOKUP(L157,MCID!N:O,2,0)</f>
        <v>EMEA</v>
      </c>
      <c r="L157" s="154" t="s">
        <v>29</v>
      </c>
      <c r="M157" s="154" t="s">
        <v>434</v>
      </c>
      <c r="N157" s="154" t="s">
        <v>1083</v>
      </c>
      <c r="O157" s="154">
        <v>90</v>
      </c>
      <c r="P157" s="154"/>
      <c r="Q157" s="154" t="s">
        <v>910</v>
      </c>
      <c r="R157" s="154" t="s">
        <v>911</v>
      </c>
      <c r="S157" s="154" t="s">
        <v>383</v>
      </c>
      <c r="T157" s="154"/>
      <c r="U157" s="154"/>
      <c r="V157" s="154"/>
      <c r="W157" s="154" t="s">
        <v>347</v>
      </c>
      <c r="X157" s="154"/>
      <c r="Y157" s="162"/>
    </row>
    <row r="158" spans="1:25" hidden="1">
      <c r="A158" s="152">
        <v>156</v>
      </c>
      <c r="B158" s="153"/>
      <c r="C158" s="153"/>
      <c r="D158" s="154" t="s">
        <v>1084</v>
      </c>
      <c r="E158" s="154"/>
      <c r="F158" s="154"/>
      <c r="G158" s="154" t="s">
        <v>27</v>
      </c>
      <c r="H158" s="154" t="s">
        <v>1085</v>
      </c>
      <c r="I158" s="158" t="str">
        <f>'Wistron Data'!$D158</f>
        <v>NPD17BU0096</v>
      </c>
      <c r="J158" s="158" t="str">
        <f>[贸易条款]</f>
        <v>FCA</v>
      </c>
      <c r="K158" s="158" t="str">
        <f>VLOOKUP(L158,MCID!N:O,2,0)</f>
        <v>DAO</v>
      </c>
      <c r="L158" s="154" t="s">
        <v>101</v>
      </c>
      <c r="M158" s="154" t="s">
        <v>855</v>
      </c>
      <c r="N158" s="154" t="s">
        <v>1086</v>
      </c>
      <c r="O158" s="154">
        <v>191</v>
      </c>
      <c r="P158" s="154"/>
      <c r="Q158" s="154" t="s">
        <v>1087</v>
      </c>
      <c r="R158" s="154" t="s">
        <v>1088</v>
      </c>
      <c r="S158" s="154" t="s">
        <v>216</v>
      </c>
      <c r="T158" s="154"/>
      <c r="U158" s="154"/>
      <c r="V158" s="154"/>
      <c r="W158" s="154" t="s">
        <v>445</v>
      </c>
      <c r="X158" s="154"/>
      <c r="Y158" s="162"/>
    </row>
    <row r="159" spans="1:25">
      <c r="A159" s="163">
        <v>157</v>
      </c>
      <c r="B159" s="164"/>
      <c r="C159" s="164"/>
      <c r="D159" s="165" t="s">
        <v>1089</v>
      </c>
      <c r="E159" s="165"/>
      <c r="F159" s="165"/>
      <c r="G159" s="165" t="s">
        <v>27</v>
      </c>
      <c r="H159" s="165" t="s">
        <v>1090</v>
      </c>
      <c r="I159" s="166" t="str">
        <f>'Wistron Data'!$D159</f>
        <v>NPD17BU0127</v>
      </c>
      <c r="J159" s="166" t="str">
        <f>[贸易条款]</f>
        <v>FCA</v>
      </c>
      <c r="K159" s="166" t="str">
        <f>VLOOKUP(L159,MCID!N:O,2,0)</f>
        <v>EMEA</v>
      </c>
      <c r="L159" s="165" t="s">
        <v>41</v>
      </c>
      <c r="M159" s="165" t="s">
        <v>582</v>
      </c>
      <c r="N159" s="165" t="s">
        <v>1091</v>
      </c>
      <c r="O159" s="165">
        <v>40</v>
      </c>
      <c r="P159" s="165"/>
      <c r="Q159" s="165" t="s">
        <v>910</v>
      </c>
      <c r="R159" s="165" t="s">
        <v>911</v>
      </c>
      <c r="S159" s="165" t="s">
        <v>216</v>
      </c>
      <c r="T159" s="165"/>
      <c r="U159" s="165"/>
      <c r="V159" s="165"/>
      <c r="W159" s="165" t="s">
        <v>1092</v>
      </c>
      <c r="X159" s="165"/>
      <c r="Y159" s="162"/>
    </row>
  </sheetData>
  <phoneticPr fontId="77" type="noConversion"/>
  <conditionalFormatting sqref="H1:H1048576">
    <cfRule type="duplicateValues" dxfId="186" priority="2"/>
  </conditionalFormatting>
  <conditionalFormatting sqref="H1:H159">
    <cfRule type="duplicateValues" dxfId="185" priority="749"/>
  </conditionalFormatting>
  <pageMargins left="0.7" right="0.7" top="0.75" bottom="0.75" header="0.3" footer="0.3"/>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sheetPr codeName="Sheet6"/>
  <dimension ref="A1:R27"/>
  <sheetViews>
    <sheetView topLeftCell="A16" workbookViewId="0">
      <selection activeCell="E2" sqref="E2:E8"/>
    </sheetView>
  </sheetViews>
  <sheetFormatPr defaultColWidth="9" defaultRowHeight="13.5"/>
  <cols>
    <col min="2" max="2" width="11.75" customWidth="1"/>
    <col min="5" max="5" width="10.75" customWidth="1"/>
    <col min="6" max="6" width="15.125" customWidth="1"/>
    <col min="7" max="8" width="11.125" customWidth="1"/>
    <col min="10" max="12" width="11.125" customWidth="1"/>
    <col min="14" max="15" width="11.125" customWidth="1"/>
    <col min="16" max="17" width="15.125" customWidth="1"/>
  </cols>
  <sheetData>
    <row r="1" spans="1:18" ht="14.25">
      <c r="A1" s="133" t="s">
        <v>1093</v>
      </c>
      <c r="B1" s="134" t="s">
        <v>1094</v>
      </c>
      <c r="C1" s="134" t="s">
        <v>1095</v>
      </c>
      <c r="D1" s="135" t="s">
        <v>1096</v>
      </c>
      <c r="E1" s="133" t="s">
        <v>1097</v>
      </c>
      <c r="F1" s="135" t="s">
        <v>1098</v>
      </c>
      <c r="G1" s="135" t="s">
        <v>1099</v>
      </c>
      <c r="H1" s="135" t="s">
        <v>1100</v>
      </c>
      <c r="I1" s="135" t="s">
        <v>292</v>
      </c>
      <c r="J1" s="135" t="s">
        <v>1101</v>
      </c>
      <c r="K1" s="135" t="s">
        <v>1102</v>
      </c>
      <c r="L1" s="135" t="s">
        <v>1103</v>
      </c>
      <c r="M1" s="135" t="s">
        <v>1104</v>
      </c>
      <c r="N1" s="135" t="s">
        <v>1105</v>
      </c>
      <c r="O1" s="135" t="s">
        <v>1106</v>
      </c>
      <c r="P1" s="135" t="s">
        <v>1107</v>
      </c>
      <c r="Q1" s="135" t="s">
        <v>1108</v>
      </c>
      <c r="R1" s="143" t="s">
        <v>1109</v>
      </c>
    </row>
    <row r="2" spans="1:18" ht="18.75">
      <c r="A2" s="136">
        <v>1</v>
      </c>
      <c r="B2" s="137" t="s">
        <v>1110</v>
      </c>
      <c r="C2" s="138">
        <v>43069</v>
      </c>
      <c r="D2" s="137" t="s">
        <v>1111</v>
      </c>
      <c r="E2" s="137" t="s">
        <v>1112</v>
      </c>
      <c r="F2" s="139" t="s">
        <v>1113</v>
      </c>
      <c r="G2" s="140" t="s">
        <v>663</v>
      </c>
      <c r="H2" s="139">
        <v>380</v>
      </c>
      <c r="I2" s="141" t="s">
        <v>664</v>
      </c>
      <c r="J2" s="139" t="s">
        <v>1114</v>
      </c>
      <c r="K2" s="141">
        <v>4</v>
      </c>
      <c r="L2" s="141">
        <v>0</v>
      </c>
      <c r="M2" s="141">
        <v>0</v>
      </c>
      <c r="N2" s="141" t="s">
        <v>29</v>
      </c>
      <c r="O2" s="141" t="s">
        <v>642</v>
      </c>
      <c r="P2" s="142"/>
      <c r="Q2" s="144">
        <v>41893.030949074098</v>
      </c>
      <c r="R2">
        <f>K2+L2+M2</f>
        <v>4</v>
      </c>
    </row>
    <row r="3" spans="1:18" ht="18.75">
      <c r="A3" s="136">
        <v>2</v>
      </c>
      <c r="B3" s="137" t="s">
        <v>1110</v>
      </c>
      <c r="C3" s="138">
        <v>43069</v>
      </c>
      <c r="D3" s="137" t="s">
        <v>1115</v>
      </c>
      <c r="E3" s="137" t="s">
        <v>1116</v>
      </c>
      <c r="F3" s="139" t="s">
        <v>1117</v>
      </c>
      <c r="G3" s="140" t="s">
        <v>390</v>
      </c>
      <c r="H3" s="139">
        <v>99</v>
      </c>
      <c r="I3" s="141" t="s">
        <v>391</v>
      </c>
      <c r="J3" s="139" t="s">
        <v>1114</v>
      </c>
      <c r="K3" s="141">
        <v>1</v>
      </c>
      <c r="L3" s="141">
        <v>0</v>
      </c>
      <c r="M3" s="141">
        <v>0</v>
      </c>
      <c r="N3" s="141" t="s">
        <v>13</v>
      </c>
      <c r="O3" s="141" t="s">
        <v>216</v>
      </c>
      <c r="Q3" s="145"/>
      <c r="R3">
        <f t="shared" ref="R3:R27" si="0">K3+L3+M3</f>
        <v>1</v>
      </c>
    </row>
    <row r="4" spans="1:18" ht="18.75">
      <c r="A4" s="136">
        <v>3</v>
      </c>
      <c r="B4" s="137" t="s">
        <v>1110</v>
      </c>
      <c r="C4" s="138">
        <v>43069</v>
      </c>
      <c r="D4" s="137" t="s">
        <v>1118</v>
      </c>
      <c r="E4" s="137" t="s">
        <v>1119</v>
      </c>
      <c r="F4" s="139" t="s">
        <v>1120</v>
      </c>
      <c r="G4" s="140" t="s">
        <v>669</v>
      </c>
      <c r="H4" s="139">
        <v>95</v>
      </c>
      <c r="I4" s="141" t="s">
        <v>670</v>
      </c>
      <c r="J4" s="139" t="s">
        <v>1114</v>
      </c>
      <c r="K4" s="141">
        <v>1</v>
      </c>
      <c r="L4" s="141">
        <v>0</v>
      </c>
      <c r="M4" s="141">
        <v>0</v>
      </c>
      <c r="N4" s="141" t="s">
        <v>29</v>
      </c>
      <c r="O4" s="141" t="s">
        <v>216</v>
      </c>
      <c r="Q4" s="145"/>
      <c r="R4">
        <f t="shared" si="0"/>
        <v>1</v>
      </c>
    </row>
    <row r="5" spans="1:18" ht="18.75">
      <c r="A5" s="136">
        <v>4</v>
      </c>
      <c r="B5" s="137" t="s">
        <v>1110</v>
      </c>
      <c r="C5" s="138">
        <v>43069</v>
      </c>
      <c r="D5" s="137" t="s">
        <v>1111</v>
      </c>
      <c r="E5" s="137" t="s">
        <v>1112</v>
      </c>
      <c r="F5" s="139" t="s">
        <v>1121</v>
      </c>
      <c r="G5" s="140" t="s">
        <v>772</v>
      </c>
      <c r="H5" s="139">
        <v>197</v>
      </c>
      <c r="I5" s="141" t="s">
        <v>773</v>
      </c>
      <c r="J5" s="139" t="s">
        <v>1114</v>
      </c>
      <c r="K5" s="141">
        <v>2</v>
      </c>
      <c r="L5" s="141">
        <v>0</v>
      </c>
      <c r="M5" s="141">
        <v>0</v>
      </c>
      <c r="N5" s="141" t="s">
        <v>29</v>
      </c>
      <c r="O5" s="141" t="s">
        <v>216</v>
      </c>
      <c r="Q5" s="145"/>
      <c r="R5">
        <f t="shared" si="0"/>
        <v>2</v>
      </c>
    </row>
    <row r="6" spans="1:18" ht="18.75">
      <c r="A6" s="136">
        <v>5</v>
      </c>
      <c r="B6" s="137" t="s">
        <v>1110</v>
      </c>
      <c r="C6" s="138">
        <v>43069</v>
      </c>
      <c r="D6" s="137" t="s">
        <v>1122</v>
      </c>
      <c r="E6" s="137" t="s">
        <v>1123</v>
      </c>
      <c r="F6" s="139" t="s">
        <v>1124</v>
      </c>
      <c r="G6" s="140" t="s">
        <v>609</v>
      </c>
      <c r="H6" s="139">
        <v>92</v>
      </c>
      <c r="I6" s="141" t="s">
        <v>610</v>
      </c>
      <c r="J6" s="139" t="s">
        <v>1114</v>
      </c>
      <c r="K6" s="141">
        <v>1</v>
      </c>
      <c r="L6" s="141">
        <v>0</v>
      </c>
      <c r="M6" s="141">
        <v>0</v>
      </c>
      <c r="N6" s="141" t="s">
        <v>13</v>
      </c>
      <c r="O6" s="141" t="s">
        <v>216</v>
      </c>
      <c r="Q6" s="145"/>
      <c r="R6">
        <f t="shared" si="0"/>
        <v>1</v>
      </c>
    </row>
    <row r="7" spans="1:18" ht="18.75">
      <c r="A7" s="136">
        <v>6</v>
      </c>
      <c r="B7" s="137" t="s">
        <v>1110</v>
      </c>
      <c r="C7" s="138">
        <v>43069</v>
      </c>
      <c r="D7" s="137" t="s">
        <v>1125</v>
      </c>
      <c r="E7" s="137" t="s">
        <v>1126</v>
      </c>
      <c r="F7" s="139" t="s">
        <v>1127</v>
      </c>
      <c r="G7" s="140" t="s">
        <v>853</v>
      </c>
      <c r="H7" s="139">
        <v>186</v>
      </c>
      <c r="I7" s="141" t="s">
        <v>854</v>
      </c>
      <c r="J7" s="139" t="s">
        <v>1114</v>
      </c>
      <c r="K7" s="141">
        <v>2</v>
      </c>
      <c r="L7" s="141">
        <v>0</v>
      </c>
      <c r="M7" s="141">
        <v>0</v>
      </c>
      <c r="N7" s="141" t="s">
        <v>29</v>
      </c>
      <c r="O7" s="141" t="s">
        <v>216</v>
      </c>
      <c r="Q7" s="145"/>
      <c r="R7">
        <f t="shared" si="0"/>
        <v>2</v>
      </c>
    </row>
    <row r="8" spans="1:18" ht="18.75">
      <c r="A8" s="136">
        <v>7</v>
      </c>
      <c r="B8" s="137" t="s">
        <v>1110</v>
      </c>
      <c r="C8" s="138">
        <v>43069</v>
      </c>
      <c r="D8" s="137" t="s">
        <v>539</v>
      </c>
      <c r="E8" s="137" t="s">
        <v>539</v>
      </c>
      <c r="F8" s="139" t="s">
        <v>1128</v>
      </c>
      <c r="G8" s="140" t="s">
        <v>789</v>
      </c>
      <c r="H8" s="139">
        <v>168</v>
      </c>
      <c r="I8" s="141" t="s">
        <v>790</v>
      </c>
      <c r="J8" s="139" t="s">
        <v>1114</v>
      </c>
      <c r="K8" s="141">
        <v>1</v>
      </c>
      <c r="L8" s="141">
        <v>0</v>
      </c>
      <c r="M8" s="141">
        <v>0</v>
      </c>
      <c r="N8" s="141" t="s">
        <v>29</v>
      </c>
      <c r="O8" s="141" t="s">
        <v>216</v>
      </c>
      <c r="Q8" s="145"/>
      <c r="R8">
        <f t="shared" si="0"/>
        <v>1</v>
      </c>
    </row>
    <row r="9" spans="1:18" ht="18.75">
      <c r="A9" s="136">
        <v>8</v>
      </c>
      <c r="B9" s="137" t="s">
        <v>1110</v>
      </c>
      <c r="C9" s="138">
        <v>43069</v>
      </c>
      <c r="D9" s="137" t="s">
        <v>1129</v>
      </c>
      <c r="E9" s="137" t="s">
        <v>1130</v>
      </c>
      <c r="F9" s="139" t="s">
        <v>1131</v>
      </c>
      <c r="G9" s="140" t="s">
        <v>691</v>
      </c>
      <c r="H9" s="139">
        <v>206</v>
      </c>
      <c r="I9" s="141" t="s">
        <v>692</v>
      </c>
      <c r="J9" s="139" t="s">
        <v>1114</v>
      </c>
      <c r="K9" s="141">
        <v>2</v>
      </c>
      <c r="L9" s="141">
        <v>0</v>
      </c>
      <c r="M9" s="141">
        <v>0</v>
      </c>
      <c r="N9" s="141" t="s">
        <v>29</v>
      </c>
      <c r="O9" s="141" t="s">
        <v>642</v>
      </c>
      <c r="Q9" s="145"/>
      <c r="R9">
        <f t="shared" si="0"/>
        <v>2</v>
      </c>
    </row>
    <row r="10" spans="1:18" ht="18.75">
      <c r="A10" s="136">
        <v>9</v>
      </c>
      <c r="B10" s="137" t="s">
        <v>1110</v>
      </c>
      <c r="C10" s="138">
        <v>43069</v>
      </c>
      <c r="D10" s="137" t="s">
        <v>1132</v>
      </c>
      <c r="E10" s="137" t="s">
        <v>1133</v>
      </c>
      <c r="F10" s="139" t="s">
        <v>1134</v>
      </c>
      <c r="G10" s="140" t="s">
        <v>674</v>
      </c>
      <c r="H10" s="139">
        <v>90</v>
      </c>
      <c r="I10" s="141" t="s">
        <v>675</v>
      </c>
      <c r="J10" s="139" t="s">
        <v>1114</v>
      </c>
      <c r="K10" s="141">
        <v>1</v>
      </c>
      <c r="L10" s="141">
        <v>0</v>
      </c>
      <c r="M10" s="141">
        <v>0</v>
      </c>
      <c r="N10" s="141" t="s">
        <v>29</v>
      </c>
      <c r="O10" s="141" t="s">
        <v>216</v>
      </c>
      <c r="Q10" s="145"/>
      <c r="R10">
        <f t="shared" si="0"/>
        <v>1</v>
      </c>
    </row>
    <row r="11" spans="1:18" ht="18.75">
      <c r="A11" s="136">
        <v>10</v>
      </c>
      <c r="B11" s="137" t="s">
        <v>1110</v>
      </c>
      <c r="C11" s="138">
        <v>43069</v>
      </c>
      <c r="D11" s="137" t="s">
        <v>1135</v>
      </c>
      <c r="E11" s="137" t="s">
        <v>1136</v>
      </c>
      <c r="F11" s="139" t="s">
        <v>1137</v>
      </c>
      <c r="G11" s="140" t="s">
        <v>767</v>
      </c>
      <c r="H11" s="139">
        <v>97</v>
      </c>
      <c r="I11" s="141" t="s">
        <v>768</v>
      </c>
      <c r="J11" s="139" t="s">
        <v>1114</v>
      </c>
      <c r="K11" s="141">
        <v>1</v>
      </c>
      <c r="L11" s="141">
        <v>0</v>
      </c>
      <c r="M11" s="141">
        <v>0</v>
      </c>
      <c r="N11" s="141" t="s">
        <v>13</v>
      </c>
      <c r="O11" s="141" t="s">
        <v>216</v>
      </c>
      <c r="Q11" s="145"/>
      <c r="R11">
        <f t="shared" si="0"/>
        <v>1</v>
      </c>
    </row>
    <row r="12" spans="1:18" ht="18.75">
      <c r="A12" s="136">
        <v>11</v>
      </c>
      <c r="B12" s="137" t="s">
        <v>1110</v>
      </c>
      <c r="C12" s="138">
        <v>43069</v>
      </c>
      <c r="D12" s="137" t="s">
        <v>1138</v>
      </c>
      <c r="E12" s="137" t="s">
        <v>1139</v>
      </c>
      <c r="F12" s="139" t="s">
        <v>1140</v>
      </c>
      <c r="G12" s="140" t="s">
        <v>341</v>
      </c>
      <c r="H12" s="139">
        <v>94</v>
      </c>
      <c r="I12" s="141" t="s">
        <v>342</v>
      </c>
      <c r="J12" s="139" t="s">
        <v>1114</v>
      </c>
      <c r="K12" s="141">
        <v>1</v>
      </c>
      <c r="L12" s="141">
        <v>0</v>
      </c>
      <c r="M12" s="141">
        <v>0</v>
      </c>
      <c r="N12" s="141" t="s">
        <v>29</v>
      </c>
      <c r="O12" s="141" t="s">
        <v>216</v>
      </c>
      <c r="Q12" s="145"/>
      <c r="R12">
        <f t="shared" si="0"/>
        <v>1</v>
      </c>
    </row>
    <row r="13" spans="1:18" ht="18.75">
      <c r="A13" s="136">
        <v>12</v>
      </c>
      <c r="B13" s="137" t="s">
        <v>1110</v>
      </c>
      <c r="C13" s="138">
        <v>43069</v>
      </c>
      <c r="D13" s="137" t="s">
        <v>1141</v>
      </c>
      <c r="E13" s="137" t="s">
        <v>1142</v>
      </c>
      <c r="F13" s="139" t="s">
        <v>1143</v>
      </c>
      <c r="G13" s="140" t="s">
        <v>556</v>
      </c>
      <c r="H13" s="139">
        <v>181</v>
      </c>
      <c r="I13" s="141" t="s">
        <v>557</v>
      </c>
      <c r="J13" s="139" t="s">
        <v>1114</v>
      </c>
      <c r="K13" s="141">
        <v>2</v>
      </c>
      <c r="L13" s="141">
        <v>0</v>
      </c>
      <c r="M13" s="141">
        <v>0</v>
      </c>
      <c r="N13" s="141" t="s">
        <v>29</v>
      </c>
      <c r="O13" s="141" t="s">
        <v>216</v>
      </c>
      <c r="Q13" s="145"/>
      <c r="R13">
        <f t="shared" si="0"/>
        <v>2</v>
      </c>
    </row>
    <row r="14" spans="1:18" ht="18.75">
      <c r="A14" s="136">
        <v>13</v>
      </c>
      <c r="B14" s="137" t="s">
        <v>1110</v>
      </c>
      <c r="C14" s="138">
        <v>43069</v>
      </c>
      <c r="D14" s="137" t="s">
        <v>1144</v>
      </c>
      <c r="E14" s="137" t="s">
        <v>1145</v>
      </c>
      <c r="F14" s="139" t="s">
        <v>1146</v>
      </c>
      <c r="G14" s="140" t="s">
        <v>718</v>
      </c>
      <c r="H14" s="139">
        <v>89</v>
      </c>
      <c r="I14" s="141" t="s">
        <v>719</v>
      </c>
      <c r="J14" s="139" t="s">
        <v>1114</v>
      </c>
      <c r="K14" s="141">
        <v>1</v>
      </c>
      <c r="L14" s="141">
        <v>0</v>
      </c>
      <c r="M14" s="141">
        <v>0</v>
      </c>
      <c r="N14" s="141" t="s">
        <v>29</v>
      </c>
      <c r="O14" s="141" t="s">
        <v>216</v>
      </c>
      <c r="Q14" s="145"/>
      <c r="R14">
        <f t="shared" si="0"/>
        <v>1</v>
      </c>
    </row>
    <row r="15" spans="1:18" ht="16.5">
      <c r="A15" s="136">
        <v>14</v>
      </c>
      <c r="B15" s="137" t="s">
        <v>1110</v>
      </c>
      <c r="C15" s="138">
        <v>43069</v>
      </c>
      <c r="D15" s="137" t="s">
        <v>539</v>
      </c>
      <c r="E15" s="141" t="s">
        <v>539</v>
      </c>
      <c r="F15" s="139" t="s">
        <v>1147</v>
      </c>
      <c r="G15" s="139" t="s">
        <v>1077</v>
      </c>
      <c r="H15" s="141">
        <v>11</v>
      </c>
      <c r="I15" s="141" t="s">
        <v>1078</v>
      </c>
      <c r="J15" s="141" t="s">
        <v>1114</v>
      </c>
      <c r="K15" s="141">
        <v>1</v>
      </c>
      <c r="L15" s="141">
        <v>0</v>
      </c>
      <c r="M15" s="141">
        <v>0</v>
      </c>
      <c r="N15" s="141" t="s">
        <v>13</v>
      </c>
      <c r="O15" s="141" t="s">
        <v>216</v>
      </c>
      <c r="Q15" s="145"/>
      <c r="R15">
        <f t="shared" si="0"/>
        <v>1</v>
      </c>
    </row>
    <row r="16" spans="1:18" ht="16.5">
      <c r="A16" s="136">
        <v>15</v>
      </c>
      <c r="B16" s="137" t="s">
        <v>1110</v>
      </c>
      <c r="C16" s="138">
        <v>43069</v>
      </c>
      <c r="D16" s="137" t="s">
        <v>1148</v>
      </c>
      <c r="E16" s="141" t="s">
        <v>1149</v>
      </c>
      <c r="F16" s="139" t="s">
        <v>1150</v>
      </c>
      <c r="G16" s="139" t="s">
        <v>965</v>
      </c>
      <c r="H16" s="141">
        <v>88</v>
      </c>
      <c r="I16" s="141" t="s">
        <v>966</v>
      </c>
      <c r="J16" s="141" t="s">
        <v>1114</v>
      </c>
      <c r="K16" s="141">
        <v>1</v>
      </c>
      <c r="L16" s="141">
        <v>0</v>
      </c>
      <c r="M16" s="141">
        <v>0</v>
      </c>
      <c r="N16" s="141" t="s">
        <v>13</v>
      </c>
      <c r="O16" s="141" t="s">
        <v>216</v>
      </c>
      <c r="Q16" s="145"/>
      <c r="R16">
        <f t="shared" si="0"/>
        <v>1</v>
      </c>
    </row>
    <row r="17" spans="1:18" ht="16.5">
      <c r="A17" s="136">
        <v>16</v>
      </c>
      <c r="B17" s="137" t="s">
        <v>1110</v>
      </c>
      <c r="C17" s="138">
        <v>43069</v>
      </c>
      <c r="D17" s="137" t="s">
        <v>910</v>
      </c>
      <c r="E17" s="141" t="s">
        <v>911</v>
      </c>
      <c r="F17" s="139" t="s">
        <v>1151</v>
      </c>
      <c r="G17" s="139" t="s">
        <v>1089</v>
      </c>
      <c r="H17" s="141">
        <v>40</v>
      </c>
      <c r="I17" s="141" t="s">
        <v>1090</v>
      </c>
      <c r="J17" s="141" t="s">
        <v>1114</v>
      </c>
      <c r="K17" s="141">
        <v>1</v>
      </c>
      <c r="L17" s="141">
        <v>0</v>
      </c>
      <c r="M17" s="141">
        <v>0</v>
      </c>
      <c r="N17" s="141" t="s">
        <v>41</v>
      </c>
      <c r="O17" s="141" t="s">
        <v>216</v>
      </c>
      <c r="Q17" s="145"/>
      <c r="R17">
        <f t="shared" si="0"/>
        <v>1</v>
      </c>
    </row>
    <row r="18" spans="1:18" ht="16.5">
      <c r="A18" s="136">
        <v>17</v>
      </c>
      <c r="B18" s="137" t="s">
        <v>1110</v>
      </c>
      <c r="C18" s="138">
        <v>43069</v>
      </c>
      <c r="D18" s="137" t="s">
        <v>910</v>
      </c>
      <c r="E18" s="141" t="s">
        <v>911</v>
      </c>
      <c r="F18" s="139" t="s">
        <v>1152</v>
      </c>
      <c r="G18" s="139" t="s">
        <v>1081</v>
      </c>
      <c r="H18" s="141">
        <v>90</v>
      </c>
      <c r="I18" s="141" t="s">
        <v>1082</v>
      </c>
      <c r="J18" s="141" t="s">
        <v>1114</v>
      </c>
      <c r="K18" s="141">
        <v>1</v>
      </c>
      <c r="L18" s="141">
        <v>0</v>
      </c>
      <c r="M18" s="141">
        <v>0</v>
      </c>
      <c r="N18" s="141" t="s">
        <v>29</v>
      </c>
      <c r="O18" s="141" t="s">
        <v>229</v>
      </c>
      <c r="Q18" s="145"/>
      <c r="R18">
        <f t="shared" si="0"/>
        <v>1</v>
      </c>
    </row>
    <row r="19" spans="1:18" ht="16.5">
      <c r="A19" s="136">
        <v>18</v>
      </c>
      <c r="B19" s="137" t="s">
        <v>1110</v>
      </c>
      <c r="C19" s="138">
        <v>43069</v>
      </c>
      <c r="D19" s="137" t="s">
        <v>910</v>
      </c>
      <c r="E19" s="141" t="s">
        <v>911</v>
      </c>
      <c r="F19" s="139" t="s">
        <v>1153</v>
      </c>
      <c r="G19" s="139" t="s">
        <v>907</v>
      </c>
      <c r="H19" s="141">
        <v>30</v>
      </c>
      <c r="I19" s="141" t="s">
        <v>908</v>
      </c>
      <c r="J19" s="141" t="s">
        <v>1114</v>
      </c>
      <c r="K19" s="141">
        <v>1</v>
      </c>
      <c r="L19" s="141">
        <v>0</v>
      </c>
      <c r="M19" s="141">
        <v>0</v>
      </c>
      <c r="N19" s="141" t="s">
        <v>29</v>
      </c>
      <c r="O19" s="141" t="s">
        <v>229</v>
      </c>
      <c r="Q19" s="145"/>
      <c r="R19">
        <f t="shared" si="0"/>
        <v>1</v>
      </c>
    </row>
    <row r="20" spans="1:18" ht="16.5">
      <c r="A20" s="136">
        <v>19</v>
      </c>
      <c r="B20" s="137" t="s">
        <v>1110</v>
      </c>
      <c r="C20" s="138">
        <v>43069</v>
      </c>
      <c r="D20" s="137" t="s">
        <v>910</v>
      </c>
      <c r="E20" s="141" t="s">
        <v>911</v>
      </c>
      <c r="F20" s="139" t="s">
        <v>1154</v>
      </c>
      <c r="G20" s="139" t="s">
        <v>934</v>
      </c>
      <c r="H20" s="141">
        <v>90</v>
      </c>
      <c r="I20" s="141" t="s">
        <v>935</v>
      </c>
      <c r="J20" s="141" t="s">
        <v>1114</v>
      </c>
      <c r="K20" s="141">
        <v>1</v>
      </c>
      <c r="L20" s="141">
        <v>0</v>
      </c>
      <c r="M20" s="141">
        <v>0</v>
      </c>
      <c r="N20" s="141" t="s">
        <v>29</v>
      </c>
      <c r="O20" s="141" t="s">
        <v>229</v>
      </c>
      <c r="Q20" s="145"/>
      <c r="R20">
        <f t="shared" si="0"/>
        <v>1</v>
      </c>
    </row>
    <row r="21" spans="1:18" ht="16.5">
      <c r="A21" s="136">
        <v>20</v>
      </c>
      <c r="B21" s="137" t="s">
        <v>1110</v>
      </c>
      <c r="C21" s="138">
        <v>43069</v>
      </c>
      <c r="D21" s="137" t="s">
        <v>369</v>
      </c>
      <c r="E21" s="141" t="s">
        <v>370</v>
      </c>
      <c r="F21" s="139" t="s">
        <v>1155</v>
      </c>
      <c r="G21" s="139" t="s">
        <v>942</v>
      </c>
      <c r="H21" s="141">
        <v>1</v>
      </c>
      <c r="I21" s="141" t="s">
        <v>943</v>
      </c>
      <c r="J21" s="141" t="s">
        <v>1114</v>
      </c>
      <c r="K21" s="141">
        <v>0</v>
      </c>
      <c r="L21" s="141">
        <v>0</v>
      </c>
      <c r="M21" s="141">
        <v>1</v>
      </c>
      <c r="N21" s="141" t="s">
        <v>53</v>
      </c>
      <c r="O21" s="141" t="s">
        <v>216</v>
      </c>
      <c r="Q21" s="145"/>
      <c r="R21">
        <f t="shared" si="0"/>
        <v>1</v>
      </c>
    </row>
    <row r="22" spans="1:18" ht="16.5">
      <c r="A22" s="136">
        <v>21</v>
      </c>
      <c r="B22" s="137" t="s">
        <v>1110</v>
      </c>
      <c r="C22" s="138">
        <v>43069</v>
      </c>
      <c r="D22" s="137" t="s">
        <v>369</v>
      </c>
      <c r="E22" s="141" t="s">
        <v>370</v>
      </c>
      <c r="F22" s="139" t="s">
        <v>1156</v>
      </c>
      <c r="G22" s="139" t="s">
        <v>937</v>
      </c>
      <c r="H22" s="141">
        <v>1</v>
      </c>
      <c r="I22" s="141" t="s">
        <v>938</v>
      </c>
      <c r="J22" s="141" t="s">
        <v>1114</v>
      </c>
      <c r="K22" s="141">
        <v>0</v>
      </c>
      <c r="L22" s="141">
        <v>0</v>
      </c>
      <c r="M22" s="141">
        <v>1</v>
      </c>
      <c r="N22" s="141" t="s">
        <v>64</v>
      </c>
      <c r="O22" s="141" t="s">
        <v>216</v>
      </c>
      <c r="Q22" s="145"/>
      <c r="R22">
        <f t="shared" si="0"/>
        <v>1</v>
      </c>
    </row>
    <row r="23" spans="1:18" ht="16.5">
      <c r="A23" s="136">
        <v>22</v>
      </c>
      <c r="B23" s="137" t="s">
        <v>1110</v>
      </c>
      <c r="C23" s="138">
        <v>43069</v>
      </c>
      <c r="D23" s="137" t="s">
        <v>539</v>
      </c>
      <c r="E23" s="141" t="s">
        <v>539</v>
      </c>
      <c r="F23" s="139" t="s">
        <v>1157</v>
      </c>
      <c r="G23" s="139" t="s">
        <v>961</v>
      </c>
      <c r="H23" s="141">
        <v>344</v>
      </c>
      <c r="I23" s="141" t="s">
        <v>962</v>
      </c>
      <c r="J23" s="141" t="s">
        <v>1114</v>
      </c>
      <c r="K23" s="141">
        <v>3</v>
      </c>
      <c r="L23" s="141">
        <v>0</v>
      </c>
      <c r="M23" s="141">
        <v>0</v>
      </c>
      <c r="N23" s="141" t="s">
        <v>29</v>
      </c>
      <c r="O23" s="141" t="s">
        <v>642</v>
      </c>
      <c r="Q23" s="145"/>
      <c r="R23">
        <f t="shared" si="0"/>
        <v>3</v>
      </c>
    </row>
    <row r="24" spans="1:18" ht="16.5">
      <c r="A24" s="136">
        <v>23</v>
      </c>
      <c r="B24" s="137" t="s">
        <v>1110</v>
      </c>
      <c r="C24" s="138">
        <v>43069</v>
      </c>
      <c r="D24" s="137" t="s">
        <v>1158</v>
      </c>
      <c r="E24" s="141" t="s">
        <v>1159</v>
      </c>
      <c r="F24" s="139" t="s">
        <v>1160</v>
      </c>
      <c r="G24" s="139" t="s">
        <v>970</v>
      </c>
      <c r="H24" s="141">
        <v>92</v>
      </c>
      <c r="I24" s="141" t="s">
        <v>971</v>
      </c>
      <c r="J24" s="141" t="s">
        <v>1114</v>
      </c>
      <c r="K24" s="141">
        <v>1</v>
      </c>
      <c r="L24" s="141">
        <v>0</v>
      </c>
      <c r="M24" s="141">
        <v>0</v>
      </c>
      <c r="N24" s="141" t="s">
        <v>29</v>
      </c>
      <c r="O24" s="141" t="s">
        <v>216</v>
      </c>
      <c r="Q24" s="145"/>
      <c r="R24">
        <f t="shared" si="0"/>
        <v>1</v>
      </c>
    </row>
    <row r="25" spans="1:18" ht="16.5">
      <c r="A25" s="136">
        <v>24</v>
      </c>
      <c r="B25" s="137" t="s">
        <v>1110</v>
      </c>
      <c r="C25" s="138">
        <v>43069</v>
      </c>
      <c r="D25" s="137" t="s">
        <v>1161</v>
      </c>
      <c r="E25" s="141" t="s">
        <v>1162</v>
      </c>
      <c r="F25" s="139" t="s">
        <v>1163</v>
      </c>
      <c r="G25" s="139" t="s">
        <v>1009</v>
      </c>
      <c r="H25" s="141">
        <v>84</v>
      </c>
      <c r="I25" s="141" t="s">
        <v>1010</v>
      </c>
      <c r="J25" s="141" t="s">
        <v>1114</v>
      </c>
      <c r="K25" s="141">
        <v>1</v>
      </c>
      <c r="L25" s="141">
        <v>0</v>
      </c>
      <c r="M25" s="141">
        <v>0</v>
      </c>
      <c r="N25" s="141" t="s">
        <v>29</v>
      </c>
      <c r="O25" s="141" t="s">
        <v>216</v>
      </c>
      <c r="Q25" s="145"/>
      <c r="R25">
        <f t="shared" si="0"/>
        <v>1</v>
      </c>
    </row>
    <row r="26" spans="1:18" ht="16.5">
      <c r="A26" s="136">
        <v>25</v>
      </c>
      <c r="B26" s="137" t="s">
        <v>1110</v>
      </c>
      <c r="C26" s="138">
        <v>43069</v>
      </c>
      <c r="D26" s="137" t="s">
        <v>369</v>
      </c>
      <c r="E26" s="141" t="s">
        <v>370</v>
      </c>
      <c r="F26" s="139" t="s">
        <v>1164</v>
      </c>
      <c r="G26" s="139" t="s">
        <v>877</v>
      </c>
      <c r="H26" s="141">
        <v>1</v>
      </c>
      <c r="I26" s="141" t="s">
        <v>878</v>
      </c>
      <c r="J26" s="141" t="s">
        <v>1114</v>
      </c>
      <c r="K26" s="141">
        <v>0</v>
      </c>
      <c r="L26" s="141">
        <v>0</v>
      </c>
      <c r="M26" s="141">
        <v>1</v>
      </c>
      <c r="N26" s="141" t="s">
        <v>29</v>
      </c>
      <c r="O26" s="141" t="s">
        <v>216</v>
      </c>
      <c r="Q26" s="145"/>
      <c r="R26">
        <f t="shared" si="0"/>
        <v>1</v>
      </c>
    </row>
    <row r="27" spans="1:18" ht="16.5">
      <c r="A27" s="136">
        <v>26</v>
      </c>
      <c r="B27" s="137" t="s">
        <v>1110</v>
      </c>
      <c r="C27" s="138">
        <v>43069</v>
      </c>
      <c r="D27" s="137" t="s">
        <v>989</v>
      </c>
      <c r="E27" s="141" t="s">
        <v>990</v>
      </c>
      <c r="F27" s="139" t="s">
        <v>1165</v>
      </c>
      <c r="G27" s="139" t="s">
        <v>986</v>
      </c>
      <c r="H27" s="141">
        <v>15</v>
      </c>
      <c r="I27" s="141" t="s">
        <v>987</v>
      </c>
      <c r="J27" s="141" t="s">
        <v>1114</v>
      </c>
      <c r="K27" s="141">
        <v>1</v>
      </c>
      <c r="L27" s="141">
        <v>0</v>
      </c>
      <c r="M27" s="141">
        <v>0</v>
      </c>
      <c r="N27" s="141" t="s">
        <v>86</v>
      </c>
      <c r="O27" s="141" t="s">
        <v>216</v>
      </c>
      <c r="Q27" s="144"/>
      <c r="R27">
        <f t="shared" si="0"/>
        <v>1</v>
      </c>
    </row>
  </sheetData>
  <phoneticPr fontId="77" type="noConversion"/>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dimension ref="A1:BR89"/>
  <sheetViews>
    <sheetView zoomScale="115" zoomScaleNormal="115" workbookViewId="0">
      <pane ySplit="2" topLeftCell="A3" activePane="bottomLeft" state="frozen"/>
      <selection pane="bottomLeft" activeCell="E2" sqref="E2:E8"/>
    </sheetView>
  </sheetViews>
  <sheetFormatPr defaultColWidth="9.125" defaultRowHeight="15.75"/>
  <cols>
    <col min="1" max="1" width="9.875" style="73" customWidth="1"/>
    <col min="2" max="2" width="19.25" style="74" customWidth="1"/>
    <col min="3" max="3" width="12.125" style="75" customWidth="1"/>
    <col min="4" max="5" width="14.625" style="74" customWidth="1"/>
    <col min="6" max="7" width="13.875" style="75" hidden="1" customWidth="1"/>
    <col min="8" max="8" width="15.375" style="75" hidden="1" customWidth="1"/>
    <col min="9" max="11" width="19.875" style="75" hidden="1" customWidth="1"/>
    <col min="12" max="12" width="16.875" style="75" hidden="1" customWidth="1"/>
    <col min="13" max="13" width="15.875" style="75" hidden="1" customWidth="1"/>
    <col min="14" max="14" width="15.75" style="75" hidden="1" customWidth="1"/>
    <col min="15" max="15" width="26.625" style="75" customWidth="1"/>
    <col min="16" max="16" width="19.75" style="75" hidden="1" customWidth="1"/>
    <col min="17" max="17" width="17.125" style="75" hidden="1" customWidth="1"/>
    <col min="18" max="18" width="14.125" style="75" customWidth="1"/>
    <col min="19" max="19" width="20.75" style="75" customWidth="1"/>
    <col min="20" max="20" width="15.875" style="75" customWidth="1"/>
    <col min="21" max="21" width="9.125" style="76" hidden="1" customWidth="1"/>
    <col min="22" max="22" width="15.75" style="74" customWidth="1"/>
    <col min="23" max="24" width="10.25" style="74" hidden="1" customWidth="1"/>
    <col min="25" max="25" width="9.125" style="77"/>
    <col min="26" max="26" width="22.375" style="74" customWidth="1"/>
    <col min="27" max="27" width="14.625" style="75" customWidth="1"/>
    <col min="28" max="28" width="18.125" style="74" customWidth="1"/>
    <col min="29" max="29" width="14.625" style="78" customWidth="1"/>
    <col min="30" max="30" width="14.625" style="76" customWidth="1"/>
    <col min="31" max="33" width="14.625" style="76" hidden="1" customWidth="1"/>
    <col min="34" max="34" width="26.375" style="76" customWidth="1"/>
    <col min="35" max="35" width="18.125" style="77" customWidth="1"/>
    <col min="36" max="36" width="18.125" style="76" customWidth="1"/>
    <col min="37" max="37" width="19.25" style="76" customWidth="1"/>
    <col min="38" max="38" width="12.375" style="76" customWidth="1"/>
    <col min="39" max="44" width="12.375" style="76" hidden="1" customWidth="1"/>
    <col min="45" max="45" width="12.375" style="76" customWidth="1"/>
    <col min="46" max="47" width="12.375" style="76" hidden="1" customWidth="1"/>
    <col min="48" max="48" width="18.125" style="76" hidden="1" customWidth="1"/>
    <col min="49" max="49" width="19.625" style="76" hidden="1" customWidth="1"/>
    <col min="50" max="50" width="18.125" style="76" hidden="1" customWidth="1"/>
    <col min="51" max="51" width="18.75" style="76" hidden="1" customWidth="1"/>
    <col min="52" max="53" width="18.125" style="76" hidden="1" customWidth="1"/>
    <col min="54" max="54" width="12.375" style="75" customWidth="1"/>
    <col min="55" max="55" width="16.75" style="76" customWidth="1"/>
    <col min="56" max="57" width="10.25" style="76" hidden="1" customWidth="1"/>
    <col min="58" max="58" width="18.625" style="76" customWidth="1"/>
    <col min="59" max="59" width="24" style="76" customWidth="1"/>
    <col min="60" max="60" width="18.875" style="76" customWidth="1"/>
    <col min="61" max="61" width="15.875" style="76" hidden="1" customWidth="1"/>
    <col min="62" max="63" width="10.875" style="76" hidden="1" customWidth="1"/>
    <col min="64" max="64" width="11.625" style="76" hidden="1" customWidth="1"/>
    <col min="65" max="65" width="15.125" style="76" hidden="1" customWidth="1"/>
    <col min="66" max="66" width="18.625" style="76" customWidth="1"/>
    <col min="67" max="67" width="9.125" style="76"/>
    <col min="68" max="68" width="18.875" style="76" customWidth="1"/>
    <col min="69" max="69" width="38.75" style="76" customWidth="1"/>
    <col min="70" max="70" width="16.375" style="76" customWidth="1"/>
    <col min="71" max="16384" width="9.125" style="76"/>
  </cols>
  <sheetData>
    <row r="1" spans="1:70" ht="29.25" customHeight="1">
      <c r="A1" s="79" t="s">
        <v>1166</v>
      </c>
      <c r="B1" s="80" t="s">
        <v>1167</v>
      </c>
      <c r="C1" s="80" t="s">
        <v>1168</v>
      </c>
      <c r="D1" s="80" t="s">
        <v>1169</v>
      </c>
      <c r="E1" s="80" t="s">
        <v>295</v>
      </c>
      <c r="F1" s="81" t="s">
        <v>1170</v>
      </c>
      <c r="G1" s="81" t="s">
        <v>1171</v>
      </c>
      <c r="H1" s="81" t="s">
        <v>1172</v>
      </c>
      <c r="I1" s="81" t="s">
        <v>1173</v>
      </c>
      <c r="J1" s="88" t="s">
        <v>1174</v>
      </c>
      <c r="K1" s="89" t="s">
        <v>1175</v>
      </c>
      <c r="L1" s="81" t="s">
        <v>1176</v>
      </c>
      <c r="M1" s="81" t="s">
        <v>1177</v>
      </c>
      <c r="N1" s="81" t="s">
        <v>1178</v>
      </c>
      <c r="O1" s="90" t="s">
        <v>1179</v>
      </c>
      <c r="P1" s="91" t="s">
        <v>1180</v>
      </c>
      <c r="Q1" s="90" t="s">
        <v>1181</v>
      </c>
      <c r="R1" s="80" t="s">
        <v>1182</v>
      </c>
      <c r="S1" s="80" t="s">
        <v>1183</v>
      </c>
      <c r="T1" s="80" t="s">
        <v>1184</v>
      </c>
      <c r="U1" s="97" t="s">
        <v>1185</v>
      </c>
      <c r="V1" s="97" t="s">
        <v>1186</v>
      </c>
      <c r="W1" s="98" t="s">
        <v>1187</v>
      </c>
      <c r="X1" s="99" t="s">
        <v>1188</v>
      </c>
      <c r="Y1" s="97" t="s">
        <v>1189</v>
      </c>
      <c r="Z1" s="80" t="s">
        <v>1190</v>
      </c>
      <c r="AA1" s="80" t="s">
        <v>1191</v>
      </c>
      <c r="AB1" s="80" t="s">
        <v>1192</v>
      </c>
      <c r="AC1" s="101" t="s">
        <v>1193</v>
      </c>
      <c r="AD1" s="102" t="s">
        <v>1194</v>
      </c>
      <c r="AE1" s="103" t="s">
        <v>1195</v>
      </c>
      <c r="AF1" s="97" t="s">
        <v>1196</v>
      </c>
      <c r="AG1" s="97" t="s">
        <v>1197</v>
      </c>
      <c r="AH1" s="103" t="s">
        <v>1198</v>
      </c>
      <c r="AI1" s="97" t="s">
        <v>1199</v>
      </c>
      <c r="AJ1" s="97" t="s">
        <v>1200</v>
      </c>
      <c r="AK1" s="97" t="s">
        <v>1201</v>
      </c>
      <c r="AL1" s="97" t="s">
        <v>1202</v>
      </c>
      <c r="AM1" s="107" t="s">
        <v>1203</v>
      </c>
      <c r="AN1" s="108" t="s">
        <v>1204</v>
      </c>
      <c r="AO1" s="114" t="s">
        <v>1205</v>
      </c>
      <c r="AP1" s="114" t="s">
        <v>1206</v>
      </c>
      <c r="AQ1" s="115" t="s">
        <v>1207</v>
      </c>
      <c r="AR1" s="97" t="s">
        <v>1208</v>
      </c>
      <c r="AS1" s="116" t="s">
        <v>1209</v>
      </c>
      <c r="AT1" s="107" t="s">
        <v>1210</v>
      </c>
      <c r="AU1" s="107" t="s">
        <v>1211</v>
      </c>
      <c r="AV1" s="97" t="s">
        <v>1212</v>
      </c>
      <c r="AW1" s="103" t="s">
        <v>1213</v>
      </c>
      <c r="AX1" s="97" t="s">
        <v>1214</v>
      </c>
      <c r="AY1" s="97" t="s">
        <v>1215</v>
      </c>
      <c r="AZ1" s="97" t="s">
        <v>1216</v>
      </c>
      <c r="BA1" s="115" t="s">
        <v>1217</v>
      </c>
      <c r="BB1" s="80" t="s">
        <v>1218</v>
      </c>
      <c r="BC1" s="97" t="s">
        <v>11</v>
      </c>
      <c r="BD1" s="103" t="s">
        <v>1219</v>
      </c>
      <c r="BE1" s="103" t="s">
        <v>1220</v>
      </c>
      <c r="BF1" s="103" t="s">
        <v>1221</v>
      </c>
      <c r="BG1" s="103" t="s">
        <v>1222</v>
      </c>
      <c r="BH1" s="97" t="s">
        <v>1223</v>
      </c>
      <c r="BI1" s="97" t="s">
        <v>1224</v>
      </c>
      <c r="BJ1" s="97" t="s">
        <v>1225</v>
      </c>
      <c r="BK1" s="97" t="s">
        <v>1226</v>
      </c>
      <c r="BL1" s="97" t="s">
        <v>1227</v>
      </c>
      <c r="BM1" s="97" t="s">
        <v>1228</v>
      </c>
      <c r="BN1" s="127" t="s">
        <v>12</v>
      </c>
      <c r="BO1" s="97" t="s">
        <v>1229</v>
      </c>
      <c r="BP1" s="103" t="s">
        <v>1230</v>
      </c>
      <c r="BQ1" s="97" t="s">
        <v>1231</v>
      </c>
      <c r="BR1" s="97" t="s">
        <v>1232</v>
      </c>
    </row>
    <row r="2" spans="1:70" ht="29.25" customHeight="1">
      <c r="A2" s="82" t="s">
        <v>1233</v>
      </c>
      <c r="B2" s="83" t="s">
        <v>1234</v>
      </c>
      <c r="C2" s="84" t="s">
        <v>1235</v>
      </c>
      <c r="D2" s="83" t="s">
        <v>1236</v>
      </c>
      <c r="E2" s="83" t="s">
        <v>1237</v>
      </c>
      <c r="F2" s="83" t="s">
        <v>1238</v>
      </c>
      <c r="G2" s="83" t="s">
        <v>1239</v>
      </c>
      <c r="H2" s="83" t="s">
        <v>1240</v>
      </c>
      <c r="I2" s="83" t="s">
        <v>1241</v>
      </c>
      <c r="J2" s="92" t="s">
        <v>1242</v>
      </c>
      <c r="K2" s="93" t="s">
        <v>1243</v>
      </c>
      <c r="L2" s="83" t="s">
        <v>1244</v>
      </c>
      <c r="M2" s="83" t="s">
        <v>1245</v>
      </c>
      <c r="N2" s="83" t="s">
        <v>1246</v>
      </c>
      <c r="O2" s="94" t="s">
        <v>1247</v>
      </c>
      <c r="P2" s="95" t="s">
        <v>1248</v>
      </c>
      <c r="Q2" s="93" t="s">
        <v>1249</v>
      </c>
      <c r="R2" s="84" t="s">
        <v>1250</v>
      </c>
      <c r="S2" s="84" t="s">
        <v>1251</v>
      </c>
      <c r="T2" s="84" t="s">
        <v>1252</v>
      </c>
      <c r="U2" s="100" t="s">
        <v>1253</v>
      </c>
      <c r="V2" s="83" t="s">
        <v>1254</v>
      </c>
      <c r="W2" s="83" t="s">
        <v>1255</v>
      </c>
      <c r="X2" s="92" t="s">
        <v>1256</v>
      </c>
      <c r="Y2" s="100" t="s">
        <v>1257</v>
      </c>
      <c r="Z2" s="83" t="s">
        <v>1258</v>
      </c>
      <c r="AA2" s="84" t="s">
        <v>1259</v>
      </c>
      <c r="AB2" s="83" t="s">
        <v>1260</v>
      </c>
      <c r="AC2" s="84" t="s">
        <v>1261</v>
      </c>
      <c r="AD2" s="104" t="s">
        <v>1262</v>
      </c>
      <c r="AE2" s="100" t="s">
        <v>1263</v>
      </c>
      <c r="AF2" s="83" t="s">
        <v>1264</v>
      </c>
      <c r="AG2" s="83" t="s">
        <v>1265</v>
      </c>
      <c r="AH2" s="109" t="s">
        <v>1266</v>
      </c>
      <c r="AI2" s="100" t="s">
        <v>1267</v>
      </c>
      <c r="AJ2" s="84" t="s">
        <v>1268</v>
      </c>
      <c r="AK2" s="84" t="s">
        <v>1269</v>
      </c>
      <c r="AL2" s="83" t="s">
        <v>1270</v>
      </c>
      <c r="AM2" s="110" t="s">
        <v>1271</v>
      </c>
      <c r="AN2" s="111" t="s">
        <v>1272</v>
      </c>
      <c r="AO2" s="110" t="s">
        <v>1273</v>
      </c>
      <c r="AP2" s="114" t="s">
        <v>1274</v>
      </c>
      <c r="AQ2" s="117" t="s">
        <v>1275</v>
      </c>
      <c r="AR2" s="83" t="s">
        <v>1276</v>
      </c>
      <c r="AS2" s="118" t="s">
        <v>1277</v>
      </c>
      <c r="AT2" s="114" t="s">
        <v>1278</v>
      </c>
      <c r="AU2" s="114" t="s">
        <v>1279</v>
      </c>
      <c r="AV2" s="83" t="s">
        <v>1280</v>
      </c>
      <c r="AW2" s="100" t="s">
        <v>1281</v>
      </c>
      <c r="AX2" s="83" t="s">
        <v>1282</v>
      </c>
      <c r="AY2" s="83" t="s">
        <v>1283</v>
      </c>
      <c r="AZ2" s="83" t="s">
        <v>1284</v>
      </c>
      <c r="BA2" s="119" t="s">
        <v>1285</v>
      </c>
      <c r="BB2" s="84" t="s">
        <v>1286</v>
      </c>
      <c r="BC2" s="120" t="s">
        <v>1287</v>
      </c>
      <c r="BD2" s="83" t="s">
        <v>1288</v>
      </c>
      <c r="BE2" s="124" t="s">
        <v>1289</v>
      </c>
      <c r="BF2" s="125" t="s">
        <v>1290</v>
      </c>
      <c r="BG2" s="126" t="s">
        <v>1291</v>
      </c>
      <c r="BH2" s="125" t="s">
        <v>1292</v>
      </c>
      <c r="BI2" s="100" t="s">
        <v>1293</v>
      </c>
      <c r="BJ2" s="100" t="s">
        <v>1294</v>
      </c>
      <c r="BK2" s="100" t="s">
        <v>1295</v>
      </c>
      <c r="BL2" s="100" t="s">
        <v>1296</v>
      </c>
      <c r="BM2" s="100" t="s">
        <v>1297</v>
      </c>
      <c r="BN2" s="128" t="s">
        <v>1298</v>
      </c>
      <c r="BO2" s="125" t="s">
        <v>1229</v>
      </c>
      <c r="BP2" s="129" t="s">
        <v>1299</v>
      </c>
      <c r="BQ2" s="100" t="s">
        <v>1231</v>
      </c>
      <c r="BR2" s="130" t="s">
        <v>1232</v>
      </c>
    </row>
    <row r="3" spans="1:70" s="72" customFormat="1" ht="15" customHeight="1">
      <c r="A3" s="132" t="s">
        <v>1300</v>
      </c>
      <c r="B3" s="86" t="e">
        <f>IF(VLOOKUP([分单号],#REF!,3,0)="","",VLOOKUP([分单号],#REF!,3,0))</f>
        <v>#REF!</v>
      </c>
      <c r="C3" s="87" t="str">
        <f>"Y"</f>
        <v>Y</v>
      </c>
      <c r="D3" s="86" t="e">
        <f>VLOOKUP([分单号],#REF!,5,0)</f>
        <v>#REF!</v>
      </c>
      <c r="E3" s="86" t="e">
        <f>VLOOKUP([分单号],#REF!,8,0)</f>
        <v>#REF!</v>
      </c>
      <c r="F3" s="87"/>
      <c r="G3" s="87"/>
      <c r="H3" s="87"/>
      <c r="I3" s="87"/>
      <c r="J3" s="87"/>
      <c r="K3" s="87"/>
      <c r="L3" s="87"/>
      <c r="M3" s="87"/>
      <c r="N3" s="87"/>
      <c r="O3" s="96" t="e">
        <f ca="1">"MCID:"&amp;VLOOKUP([分单号],#REF!,9,0)&amp;"  "&amp;"PICK UP DAY"&amp;" "&amp;TEXT(TODAY(),"dd-mmm-yy")&amp;" "&amp;VLOOKUP([分单号],#REF!,3,0)</f>
        <v>#REF!</v>
      </c>
      <c r="P3" s="87"/>
      <c r="Q3" s="87"/>
      <c r="R3" s="87" t="e">
        <f>IF(LEFT(VLOOKUP([分单号],#REF!,19,0),1)="T","平板电脑",IF(OR(LEFT(VLOOKUP([分单号],#REF!,19,0),1)="D",LEFT(VLOOKUP([分单号],#REF!,19,0),1)="w"),"台式电脑","笔记本电脑"))</f>
        <v>#REF!</v>
      </c>
      <c r="S3" s="87" t="e">
        <f>IF(R3="笔记本电脑","PORTABLE NOTEBOOK",IF(R3="平板电脑","TABLET COMPUTER ",IF(R3="台式电脑","DESKTOP COMPUTER ","Error")))</f>
        <v>#REF!</v>
      </c>
      <c r="T3" s="87" t="str">
        <f>"DELL"</f>
        <v>DELL</v>
      </c>
      <c r="U3" s="87"/>
      <c r="V3" s="86" t="e">
        <f>VLOOKUP([分单号],#REF!,13,0)</f>
        <v>#REF!</v>
      </c>
      <c r="W3" s="86"/>
      <c r="X3" s="86"/>
      <c r="Y3" s="86" t="e">
        <f>VLOOKUP(A3,#REF!,14,0)</f>
        <v>#REF!</v>
      </c>
      <c r="Z3" s="86" t="e">
        <f>VLOOKUP(A3,#REF!,10,0)</f>
        <v>#REF!</v>
      </c>
      <c r="AA3" s="87" t="str">
        <f>"DE116"</f>
        <v>DE116</v>
      </c>
      <c r="AB3" s="86" t="e">
        <f>VLOOKUP(A3,#REF!,15,0)</f>
        <v>#REF!</v>
      </c>
      <c r="AC3" s="105" t="str">
        <f>"DELL"</f>
        <v>DELL</v>
      </c>
      <c r="AD3" s="106" t="str">
        <f>"无纸属地"</f>
        <v>无纸属地</v>
      </c>
      <c r="AE3" s="87"/>
      <c r="AF3" s="87"/>
      <c r="AG3" s="105"/>
      <c r="AH3" s="87" t="str">
        <f>"Y"</f>
        <v>Y</v>
      </c>
      <c r="AI3" s="112" t="e">
        <f>V3</f>
        <v>#REF!</v>
      </c>
      <c r="AJ3" s="113" t="str">
        <f>"锂电池(含)"</f>
        <v>锂电池(含)</v>
      </c>
      <c r="AK3" s="113" t="e">
        <f>IF([中文品名]="台式电脑","PI970 II","PI967 II")</f>
        <v>#REF!</v>
      </c>
      <c r="AL3" s="113"/>
      <c r="AM3" s="113"/>
      <c r="AN3" s="113"/>
      <c r="AO3" s="113"/>
      <c r="AP3" s="113"/>
      <c r="AQ3" s="113"/>
      <c r="AR3" s="113"/>
      <c r="AS3" s="113" t="str">
        <f>"S2"</f>
        <v>S2</v>
      </c>
      <c r="AT3" s="113"/>
      <c r="AU3" s="113"/>
      <c r="AV3" s="87"/>
      <c r="AW3" s="87"/>
      <c r="AX3" s="87"/>
      <c r="AY3" s="87"/>
      <c r="AZ3" s="87"/>
      <c r="BA3" s="87"/>
      <c r="BB3" s="121"/>
      <c r="BC3" s="122" t="e">
        <f>VLOOKUP([分单号],#REF!,23,0)</f>
        <v>#REF!</v>
      </c>
      <c r="BD3" s="87"/>
      <c r="BE3" s="87"/>
      <c r="BF3" s="122" t="e">
        <f>VLOOKUP([分单号],#REF!,18,0)</f>
        <v>#REF!</v>
      </c>
      <c r="BG3" s="87" t="str">
        <f>"Y"</f>
        <v>Y</v>
      </c>
      <c r="BH3" s="113" t="str">
        <f>"N"</f>
        <v>N</v>
      </c>
      <c r="BI3" s="113"/>
      <c r="BJ3" s="87"/>
      <c r="BK3" s="87"/>
      <c r="BL3" s="87"/>
      <c r="BM3" s="87"/>
      <c r="BN3" s="122" t="e">
        <f>VLOOKUP([分单号],#REF!,24,0)</f>
        <v>#REF!</v>
      </c>
      <c r="BO3" s="113"/>
      <c r="BP3" s="113" t="str">
        <f>"Dell Inc"</f>
        <v>Dell Inc</v>
      </c>
      <c r="BQ3" s="87" t="str">
        <f t="shared" ref="BQ3" si="0">"Y"</f>
        <v>Y</v>
      </c>
      <c r="BR3" s="131" t="str">
        <f>"GE"</f>
        <v>GE</v>
      </c>
    </row>
    <row r="4" spans="1:70" ht="15" customHeight="1">
      <c r="BB4" s="123"/>
    </row>
    <row r="5" spans="1:70" ht="15" customHeight="1">
      <c r="BB5" s="123"/>
    </row>
    <row r="6" spans="1:70" ht="15" customHeight="1">
      <c r="BB6" s="123"/>
    </row>
    <row r="7" spans="1:70" ht="15" customHeight="1">
      <c r="BB7" s="123"/>
    </row>
    <row r="8" spans="1:70" ht="15" customHeight="1">
      <c r="BB8" s="123"/>
    </row>
    <row r="9" spans="1:70" ht="15" customHeight="1">
      <c r="BB9" s="123"/>
    </row>
    <row r="10" spans="1:70" ht="15" customHeight="1">
      <c r="BB10" s="123"/>
    </row>
    <row r="11" spans="1:70" ht="15" customHeight="1">
      <c r="BB11" s="123"/>
    </row>
    <row r="12" spans="1:70" ht="15" customHeight="1">
      <c r="BB12" s="123"/>
    </row>
    <row r="13" spans="1:70" ht="15" customHeight="1">
      <c r="BB13" s="123"/>
    </row>
    <row r="14" spans="1:70" ht="15" customHeight="1">
      <c r="BB14" s="123"/>
    </row>
    <row r="15" spans="1:70" ht="15" customHeight="1">
      <c r="BB15" s="123"/>
    </row>
    <row r="16" spans="1:70" ht="15" customHeight="1">
      <c r="BB16" s="123"/>
    </row>
    <row r="17" spans="54:54" ht="15" customHeight="1">
      <c r="BB17" s="123"/>
    </row>
    <row r="18" spans="54:54" ht="15" customHeight="1">
      <c r="BB18" s="123"/>
    </row>
    <row r="19" spans="54:54" ht="15" customHeight="1">
      <c r="BB19" s="123"/>
    </row>
    <row r="20" spans="54:54" ht="15" customHeight="1">
      <c r="BB20" s="123"/>
    </row>
    <row r="21" spans="54:54" ht="15" customHeight="1">
      <c r="BB21" s="123"/>
    </row>
    <row r="22" spans="54:54" ht="15" customHeight="1">
      <c r="BB22" s="123"/>
    </row>
    <row r="23" spans="54:54" ht="15" customHeight="1">
      <c r="BB23" s="123"/>
    </row>
    <row r="24" spans="54:54" ht="15" customHeight="1">
      <c r="BB24" s="123"/>
    </row>
    <row r="25" spans="54:54" ht="15" customHeight="1">
      <c r="BB25" s="123"/>
    </row>
    <row r="26" spans="54:54" ht="15" customHeight="1">
      <c r="BB26" s="123"/>
    </row>
    <row r="27" spans="54:54" ht="15" customHeight="1">
      <c r="BB27" s="123"/>
    </row>
    <row r="28" spans="54:54" ht="15" customHeight="1">
      <c r="BB28" s="123"/>
    </row>
    <row r="29" spans="54:54" ht="15" customHeight="1">
      <c r="BB29" s="123"/>
    </row>
    <row r="30" spans="54:54" ht="15" customHeight="1">
      <c r="BB30" s="123"/>
    </row>
    <row r="31" spans="54:54" ht="15" customHeight="1">
      <c r="BB31" s="123"/>
    </row>
    <row r="32" spans="54:54" ht="15" customHeight="1">
      <c r="BB32" s="123"/>
    </row>
    <row r="33" spans="54:54" ht="15" customHeight="1">
      <c r="BB33" s="123"/>
    </row>
    <row r="34" spans="54:54" ht="15" customHeight="1">
      <c r="BB34" s="123"/>
    </row>
    <row r="35" spans="54:54" ht="15" customHeight="1">
      <c r="BB35" s="123"/>
    </row>
    <row r="36" spans="54:54" ht="15" customHeight="1">
      <c r="BB36" s="123"/>
    </row>
    <row r="37" spans="54:54" ht="15" customHeight="1">
      <c r="BB37" s="123"/>
    </row>
    <row r="38" spans="54:54" ht="15" customHeight="1">
      <c r="BB38" s="123"/>
    </row>
    <row r="39" spans="54:54" ht="15" customHeight="1">
      <c r="BB39" s="123"/>
    </row>
    <row r="40" spans="54:54" ht="15" customHeight="1">
      <c r="BB40" s="123"/>
    </row>
    <row r="41" spans="54:54" ht="15" customHeight="1">
      <c r="BB41" s="123"/>
    </row>
    <row r="42" spans="54:54" ht="15" customHeight="1">
      <c r="BB42" s="123"/>
    </row>
    <row r="43" spans="54:54" ht="15" customHeight="1">
      <c r="BB43" s="123"/>
    </row>
    <row r="44" spans="54:54" ht="15" customHeight="1">
      <c r="BB44" s="123"/>
    </row>
    <row r="45" spans="54:54" ht="15" customHeight="1">
      <c r="BB45" s="123"/>
    </row>
    <row r="46" spans="54:54" ht="15" customHeight="1">
      <c r="BB46" s="123"/>
    </row>
    <row r="47" spans="54:54" ht="15" customHeight="1">
      <c r="BB47" s="123"/>
    </row>
    <row r="48" spans="54:54" ht="15" customHeight="1">
      <c r="BB48" s="123"/>
    </row>
    <row r="49" spans="54:54" ht="15" customHeight="1">
      <c r="BB49" s="123"/>
    </row>
    <row r="50" spans="54:54" ht="15" customHeight="1">
      <c r="BB50" s="123"/>
    </row>
    <row r="51" spans="54:54" ht="15" customHeight="1">
      <c r="BB51" s="123"/>
    </row>
    <row r="52" spans="54:54" ht="15" customHeight="1">
      <c r="BB52" s="123"/>
    </row>
    <row r="53" spans="54:54" ht="15" customHeight="1">
      <c r="BB53" s="123"/>
    </row>
    <row r="54" spans="54:54" ht="15" customHeight="1">
      <c r="BB54" s="123"/>
    </row>
    <row r="55" spans="54:54" ht="15" customHeight="1">
      <c r="BB55" s="123"/>
    </row>
    <row r="56" spans="54:54" ht="15" customHeight="1">
      <c r="BB56" s="123"/>
    </row>
    <row r="57" spans="54:54" ht="15" customHeight="1">
      <c r="BB57" s="123"/>
    </row>
    <row r="58" spans="54:54" ht="15" customHeight="1">
      <c r="BB58" s="123"/>
    </row>
    <row r="59" spans="54:54" ht="15" customHeight="1">
      <c r="BB59" s="123"/>
    </row>
    <row r="60" spans="54:54" ht="15" customHeight="1">
      <c r="BB60" s="123"/>
    </row>
    <row r="61" spans="54:54" ht="15" customHeight="1">
      <c r="BB61" s="123"/>
    </row>
    <row r="62" spans="54:54" ht="15" customHeight="1">
      <c r="BB62" s="123"/>
    </row>
    <row r="63" spans="54:54" ht="15" customHeight="1">
      <c r="BB63" s="123"/>
    </row>
    <row r="64" spans="54:54" ht="15" customHeight="1">
      <c r="BB64" s="123"/>
    </row>
    <row r="65" spans="54:54" ht="15" customHeight="1">
      <c r="BB65" s="123"/>
    </row>
    <row r="66" spans="54:54" ht="15" customHeight="1">
      <c r="BB66" s="123"/>
    </row>
    <row r="67" spans="54:54" ht="15" customHeight="1">
      <c r="BB67" s="123"/>
    </row>
    <row r="68" spans="54:54" ht="15" customHeight="1">
      <c r="BB68" s="123"/>
    </row>
    <row r="69" spans="54:54" ht="15" customHeight="1">
      <c r="BB69" s="123"/>
    </row>
    <row r="70" spans="54:54" ht="15" customHeight="1">
      <c r="BB70" s="123"/>
    </row>
    <row r="71" spans="54:54" ht="15" customHeight="1">
      <c r="BB71" s="123"/>
    </row>
    <row r="72" spans="54:54" ht="15" customHeight="1">
      <c r="BB72" s="123"/>
    </row>
    <row r="73" spans="54:54" ht="15" customHeight="1">
      <c r="BB73" s="123"/>
    </row>
    <row r="74" spans="54:54" ht="15" customHeight="1">
      <c r="BB74" s="123"/>
    </row>
    <row r="75" spans="54:54" ht="15" customHeight="1">
      <c r="BB75" s="123"/>
    </row>
    <row r="76" spans="54:54" ht="15" customHeight="1">
      <c r="BB76" s="123"/>
    </row>
    <row r="77" spans="54:54" ht="15" customHeight="1">
      <c r="BB77" s="123"/>
    </row>
    <row r="78" spans="54:54" ht="15" customHeight="1">
      <c r="BB78" s="123"/>
    </row>
    <row r="79" spans="54:54" ht="15" customHeight="1">
      <c r="BB79" s="123"/>
    </row>
    <row r="80" spans="54:54" ht="15" customHeight="1">
      <c r="BB80" s="123"/>
    </row>
    <row r="81" spans="54:54" ht="15" customHeight="1">
      <c r="BB81" s="123"/>
    </row>
    <row r="82" spans="54:54" ht="15" customHeight="1">
      <c r="BB82" s="123"/>
    </row>
    <row r="83" spans="54:54" ht="15" customHeight="1">
      <c r="BB83" s="123"/>
    </row>
    <row r="84" spans="54:54" ht="15" customHeight="1">
      <c r="BB84" s="123"/>
    </row>
    <row r="85" spans="54:54" ht="15" customHeight="1"/>
    <row r="86" spans="54:54" ht="15" customHeight="1"/>
    <row r="87" spans="54:54" ht="15" customHeight="1"/>
    <row r="88" spans="54:54" ht="15" customHeight="1"/>
    <row r="89" spans="54:54" ht="15" customHeight="1"/>
  </sheetData>
  <phoneticPr fontId="77" type="noConversion"/>
  <conditionalFormatting sqref="A3">
    <cfRule type="duplicateValues" dxfId="141" priority="726"/>
  </conditionalFormatting>
  <pageMargins left="0.75" right="0.75" top="1" bottom="1" header="0.5" footer="0.5"/>
  <pageSetup paperSize="9" orientation="portrait" horizontalDpi="300" verticalDpi="300"/>
  <headerFooter alignWithMargins="0"/>
  <tableParts count="1">
    <tablePart r:id="rId1"/>
  </tableParts>
</worksheet>
</file>

<file path=xl/worksheets/sheet6.xml><?xml version="1.0" encoding="utf-8"?>
<worksheet xmlns="http://schemas.openxmlformats.org/spreadsheetml/2006/main" xmlns:r="http://schemas.openxmlformats.org/officeDocument/2006/relationships">
  <dimension ref="A1:BR105"/>
  <sheetViews>
    <sheetView zoomScale="115" zoomScaleNormal="115" workbookViewId="0">
      <pane ySplit="2" topLeftCell="A3" activePane="bottomLeft" state="frozen"/>
      <selection pane="bottomLeft" activeCell="E2" sqref="E2:E8"/>
    </sheetView>
  </sheetViews>
  <sheetFormatPr defaultColWidth="9.125" defaultRowHeight="15.75"/>
  <cols>
    <col min="1" max="1" width="9.875" style="73" customWidth="1"/>
    <col min="2" max="2" width="19.25" style="74" customWidth="1"/>
    <col min="3" max="3" width="12.125" style="75" customWidth="1"/>
    <col min="4" max="5" width="14.625" style="74" customWidth="1"/>
    <col min="6" max="7" width="13.875" style="75" hidden="1" customWidth="1"/>
    <col min="8" max="8" width="15.375" style="75" hidden="1" customWidth="1"/>
    <col min="9" max="11" width="19.875" style="75" hidden="1" customWidth="1"/>
    <col min="12" max="12" width="16.875" style="75" hidden="1" customWidth="1"/>
    <col min="13" max="13" width="15.875" style="75" hidden="1" customWidth="1"/>
    <col min="14" max="14" width="15.75" style="75" hidden="1" customWidth="1"/>
    <col min="15" max="15" width="26.625" style="75" customWidth="1"/>
    <col min="16" max="16" width="19.75" style="75" hidden="1" customWidth="1"/>
    <col min="17" max="17" width="17.125" style="75" hidden="1" customWidth="1"/>
    <col min="18" max="18" width="14.125" style="75" customWidth="1"/>
    <col min="19" max="19" width="20.75" style="75" customWidth="1"/>
    <col min="20" max="20" width="15.875" style="75" customWidth="1"/>
    <col min="21" max="21" width="9.125" style="76" hidden="1" customWidth="1"/>
    <col min="22" max="22" width="15.75" style="74" customWidth="1"/>
    <col min="23" max="24" width="10.25" style="74" hidden="1" customWidth="1"/>
    <col min="25" max="25" width="9.125" style="77"/>
    <col min="26" max="26" width="22.375" style="74" customWidth="1"/>
    <col min="27" max="27" width="14.625" style="75" customWidth="1"/>
    <col min="28" max="28" width="18.125" style="74" customWidth="1"/>
    <col min="29" max="29" width="14.625" style="78" customWidth="1"/>
    <col min="30" max="30" width="14.625" style="76" customWidth="1"/>
    <col min="31" max="33" width="14.625" style="76" hidden="1" customWidth="1"/>
    <col min="34" max="34" width="26.375" style="76" customWidth="1"/>
    <col min="35" max="35" width="18.125" style="77" customWidth="1"/>
    <col min="36" max="36" width="18.125" style="76" customWidth="1"/>
    <col min="37" max="37" width="19.25" style="76" customWidth="1"/>
    <col min="38" max="38" width="12.375" style="76" customWidth="1"/>
    <col min="39" max="44" width="12.375" style="76" hidden="1" customWidth="1"/>
    <col min="45" max="45" width="12.375" style="76" customWidth="1"/>
    <col min="46" max="47" width="12.375" style="76" hidden="1" customWidth="1"/>
    <col min="48" max="48" width="18.125" style="76" hidden="1" customWidth="1"/>
    <col min="49" max="49" width="19.625" style="76" hidden="1" customWidth="1"/>
    <col min="50" max="50" width="18.125" style="76" hidden="1" customWidth="1"/>
    <col min="51" max="51" width="18.75" style="76" hidden="1" customWidth="1"/>
    <col min="52" max="53" width="18.125" style="76" hidden="1" customWidth="1"/>
    <col min="54" max="54" width="12.375" style="75" customWidth="1"/>
    <col min="55" max="55" width="16.75" style="76" customWidth="1"/>
    <col min="56" max="57" width="10.25" style="76" hidden="1" customWidth="1"/>
    <col min="58" max="58" width="18.625" style="76" customWidth="1"/>
    <col min="59" max="59" width="24" style="76" customWidth="1"/>
    <col min="60" max="60" width="18.875" style="76" customWidth="1"/>
    <col min="61" max="61" width="15.875" style="76" hidden="1" customWidth="1"/>
    <col min="62" max="63" width="10.875" style="76" hidden="1" customWidth="1"/>
    <col min="64" max="64" width="11.625" style="76" hidden="1" customWidth="1"/>
    <col min="65" max="65" width="15.125" style="76" hidden="1" customWidth="1"/>
    <col min="66" max="66" width="18.625" style="76" customWidth="1"/>
    <col min="67" max="67" width="9.125" style="76"/>
    <col min="68" max="68" width="18.875" style="76" customWidth="1"/>
    <col min="69" max="69" width="38.75" style="76" customWidth="1"/>
    <col min="70" max="70" width="16.375" style="76" customWidth="1"/>
    <col min="71" max="16384" width="9.125" style="76"/>
  </cols>
  <sheetData>
    <row r="1" spans="1:70" ht="29.25" customHeight="1">
      <c r="A1" s="79" t="s">
        <v>1166</v>
      </c>
      <c r="B1" s="80" t="s">
        <v>1167</v>
      </c>
      <c r="C1" s="80" t="s">
        <v>1168</v>
      </c>
      <c r="D1" s="80" t="s">
        <v>1169</v>
      </c>
      <c r="E1" s="80" t="s">
        <v>295</v>
      </c>
      <c r="F1" s="81" t="s">
        <v>1170</v>
      </c>
      <c r="G1" s="81" t="s">
        <v>1171</v>
      </c>
      <c r="H1" s="81" t="s">
        <v>1172</v>
      </c>
      <c r="I1" s="81" t="s">
        <v>1173</v>
      </c>
      <c r="J1" s="88" t="s">
        <v>1174</v>
      </c>
      <c r="K1" s="89" t="s">
        <v>1175</v>
      </c>
      <c r="L1" s="81" t="s">
        <v>1176</v>
      </c>
      <c r="M1" s="81" t="s">
        <v>1177</v>
      </c>
      <c r="N1" s="81" t="s">
        <v>1178</v>
      </c>
      <c r="O1" s="90" t="s">
        <v>1179</v>
      </c>
      <c r="P1" s="91" t="s">
        <v>1180</v>
      </c>
      <c r="Q1" s="90" t="s">
        <v>1181</v>
      </c>
      <c r="R1" s="80" t="s">
        <v>1182</v>
      </c>
      <c r="S1" s="80" t="s">
        <v>1183</v>
      </c>
      <c r="T1" s="80" t="s">
        <v>1184</v>
      </c>
      <c r="U1" s="97" t="s">
        <v>1185</v>
      </c>
      <c r="V1" s="97" t="s">
        <v>1186</v>
      </c>
      <c r="W1" s="98" t="s">
        <v>1187</v>
      </c>
      <c r="X1" s="99" t="s">
        <v>1188</v>
      </c>
      <c r="Y1" s="97" t="s">
        <v>1189</v>
      </c>
      <c r="Z1" s="80" t="s">
        <v>1190</v>
      </c>
      <c r="AA1" s="80" t="s">
        <v>1191</v>
      </c>
      <c r="AB1" s="80" t="s">
        <v>1192</v>
      </c>
      <c r="AC1" s="101" t="s">
        <v>1193</v>
      </c>
      <c r="AD1" s="102" t="s">
        <v>1194</v>
      </c>
      <c r="AE1" s="103" t="s">
        <v>1195</v>
      </c>
      <c r="AF1" s="97" t="s">
        <v>1196</v>
      </c>
      <c r="AG1" s="97" t="s">
        <v>1197</v>
      </c>
      <c r="AH1" s="103" t="s">
        <v>1198</v>
      </c>
      <c r="AI1" s="97" t="s">
        <v>1199</v>
      </c>
      <c r="AJ1" s="97" t="s">
        <v>1200</v>
      </c>
      <c r="AK1" s="97" t="s">
        <v>1201</v>
      </c>
      <c r="AL1" s="97" t="s">
        <v>1202</v>
      </c>
      <c r="AM1" s="107" t="s">
        <v>1203</v>
      </c>
      <c r="AN1" s="108" t="s">
        <v>1204</v>
      </c>
      <c r="AO1" s="114" t="s">
        <v>1205</v>
      </c>
      <c r="AP1" s="114" t="s">
        <v>1206</v>
      </c>
      <c r="AQ1" s="115" t="s">
        <v>1207</v>
      </c>
      <c r="AR1" s="97" t="s">
        <v>1208</v>
      </c>
      <c r="AS1" s="116" t="s">
        <v>1209</v>
      </c>
      <c r="AT1" s="107" t="s">
        <v>1210</v>
      </c>
      <c r="AU1" s="107" t="s">
        <v>1211</v>
      </c>
      <c r="AV1" s="97" t="s">
        <v>1212</v>
      </c>
      <c r="AW1" s="103" t="s">
        <v>1213</v>
      </c>
      <c r="AX1" s="97" t="s">
        <v>1214</v>
      </c>
      <c r="AY1" s="97" t="s">
        <v>1215</v>
      </c>
      <c r="AZ1" s="97" t="s">
        <v>1216</v>
      </c>
      <c r="BA1" s="115" t="s">
        <v>1217</v>
      </c>
      <c r="BB1" s="80" t="s">
        <v>1218</v>
      </c>
      <c r="BC1" s="97" t="s">
        <v>11</v>
      </c>
      <c r="BD1" s="103" t="s">
        <v>1219</v>
      </c>
      <c r="BE1" s="103" t="s">
        <v>1220</v>
      </c>
      <c r="BF1" s="103" t="s">
        <v>1221</v>
      </c>
      <c r="BG1" s="103" t="s">
        <v>1222</v>
      </c>
      <c r="BH1" s="97" t="s">
        <v>1223</v>
      </c>
      <c r="BI1" s="97" t="s">
        <v>1224</v>
      </c>
      <c r="BJ1" s="97" t="s">
        <v>1225</v>
      </c>
      <c r="BK1" s="97" t="s">
        <v>1226</v>
      </c>
      <c r="BL1" s="97" t="s">
        <v>1227</v>
      </c>
      <c r="BM1" s="97" t="s">
        <v>1228</v>
      </c>
      <c r="BN1" s="127" t="s">
        <v>12</v>
      </c>
      <c r="BO1" s="97" t="s">
        <v>1229</v>
      </c>
      <c r="BP1" s="103" t="s">
        <v>1230</v>
      </c>
      <c r="BQ1" s="97" t="s">
        <v>1231</v>
      </c>
      <c r="BR1" s="97" t="s">
        <v>1232</v>
      </c>
    </row>
    <row r="2" spans="1:70" ht="29.25" customHeight="1">
      <c r="A2" s="82" t="s">
        <v>1233</v>
      </c>
      <c r="B2" s="83" t="s">
        <v>1234</v>
      </c>
      <c r="C2" s="84" t="s">
        <v>1235</v>
      </c>
      <c r="D2" s="83" t="s">
        <v>1236</v>
      </c>
      <c r="E2" s="83" t="s">
        <v>1237</v>
      </c>
      <c r="F2" s="83" t="s">
        <v>1238</v>
      </c>
      <c r="G2" s="83" t="s">
        <v>1239</v>
      </c>
      <c r="H2" s="83" t="s">
        <v>1240</v>
      </c>
      <c r="I2" s="83" t="s">
        <v>1241</v>
      </c>
      <c r="J2" s="92" t="s">
        <v>1242</v>
      </c>
      <c r="K2" s="93" t="s">
        <v>1243</v>
      </c>
      <c r="L2" s="83" t="s">
        <v>1244</v>
      </c>
      <c r="M2" s="83" t="s">
        <v>1245</v>
      </c>
      <c r="N2" s="83" t="s">
        <v>1246</v>
      </c>
      <c r="O2" s="94" t="s">
        <v>1247</v>
      </c>
      <c r="P2" s="95" t="s">
        <v>1248</v>
      </c>
      <c r="Q2" s="93" t="s">
        <v>1249</v>
      </c>
      <c r="R2" s="84" t="s">
        <v>1250</v>
      </c>
      <c r="S2" s="84" t="s">
        <v>1251</v>
      </c>
      <c r="T2" s="84" t="s">
        <v>1252</v>
      </c>
      <c r="U2" s="100" t="s">
        <v>1253</v>
      </c>
      <c r="V2" s="83" t="s">
        <v>1254</v>
      </c>
      <c r="W2" s="83" t="s">
        <v>1255</v>
      </c>
      <c r="X2" s="92" t="s">
        <v>1256</v>
      </c>
      <c r="Y2" s="100" t="s">
        <v>1257</v>
      </c>
      <c r="Z2" s="83" t="s">
        <v>1258</v>
      </c>
      <c r="AA2" s="84" t="s">
        <v>1259</v>
      </c>
      <c r="AB2" s="83" t="s">
        <v>1260</v>
      </c>
      <c r="AC2" s="84" t="s">
        <v>1261</v>
      </c>
      <c r="AD2" s="104" t="s">
        <v>1262</v>
      </c>
      <c r="AE2" s="100" t="s">
        <v>1263</v>
      </c>
      <c r="AF2" s="83" t="s">
        <v>1264</v>
      </c>
      <c r="AG2" s="83" t="s">
        <v>1265</v>
      </c>
      <c r="AH2" s="109" t="s">
        <v>1266</v>
      </c>
      <c r="AI2" s="100" t="s">
        <v>1267</v>
      </c>
      <c r="AJ2" s="84" t="s">
        <v>1268</v>
      </c>
      <c r="AK2" s="84" t="s">
        <v>1269</v>
      </c>
      <c r="AL2" s="83" t="s">
        <v>1270</v>
      </c>
      <c r="AM2" s="110" t="s">
        <v>1271</v>
      </c>
      <c r="AN2" s="111" t="s">
        <v>1272</v>
      </c>
      <c r="AO2" s="110" t="s">
        <v>1273</v>
      </c>
      <c r="AP2" s="114" t="s">
        <v>1274</v>
      </c>
      <c r="AQ2" s="117" t="s">
        <v>1275</v>
      </c>
      <c r="AR2" s="83" t="s">
        <v>1276</v>
      </c>
      <c r="AS2" s="118" t="s">
        <v>1277</v>
      </c>
      <c r="AT2" s="114" t="s">
        <v>1278</v>
      </c>
      <c r="AU2" s="114" t="s">
        <v>1279</v>
      </c>
      <c r="AV2" s="83" t="s">
        <v>1280</v>
      </c>
      <c r="AW2" s="100" t="s">
        <v>1281</v>
      </c>
      <c r="AX2" s="83" t="s">
        <v>1282</v>
      </c>
      <c r="AY2" s="83" t="s">
        <v>1283</v>
      </c>
      <c r="AZ2" s="83" t="s">
        <v>1284</v>
      </c>
      <c r="BA2" s="119" t="s">
        <v>1285</v>
      </c>
      <c r="BB2" s="84" t="s">
        <v>1286</v>
      </c>
      <c r="BC2" s="120" t="s">
        <v>1287</v>
      </c>
      <c r="BD2" s="83" t="s">
        <v>1288</v>
      </c>
      <c r="BE2" s="124" t="s">
        <v>1289</v>
      </c>
      <c r="BF2" s="125" t="s">
        <v>1290</v>
      </c>
      <c r="BG2" s="126" t="s">
        <v>1291</v>
      </c>
      <c r="BH2" s="125" t="s">
        <v>1292</v>
      </c>
      <c r="BI2" s="100" t="s">
        <v>1293</v>
      </c>
      <c r="BJ2" s="100" t="s">
        <v>1294</v>
      </c>
      <c r="BK2" s="100" t="s">
        <v>1295</v>
      </c>
      <c r="BL2" s="100" t="s">
        <v>1296</v>
      </c>
      <c r="BM2" s="100" t="s">
        <v>1297</v>
      </c>
      <c r="BN2" s="128" t="s">
        <v>1298</v>
      </c>
      <c r="BO2" s="125" t="s">
        <v>1229</v>
      </c>
      <c r="BP2" s="129" t="s">
        <v>1299</v>
      </c>
      <c r="BQ2" s="100" t="s">
        <v>1231</v>
      </c>
      <c r="BR2" s="130" t="s">
        <v>1232</v>
      </c>
    </row>
    <row r="3" spans="1:70" s="72" customFormat="1" ht="15" customHeight="1">
      <c r="A3" s="85" t="s">
        <v>1301</v>
      </c>
      <c r="B3" s="86" t="e">
        <f>IF(VLOOKUP([分单号],#REF!,3,0)="","",VLOOKUP([分单号],#REF!,3,0))</f>
        <v>#REF!</v>
      </c>
      <c r="C3" s="87" t="str">
        <f>"Y"</f>
        <v>Y</v>
      </c>
      <c r="D3" s="86" t="e">
        <f>VLOOKUP([分单号],#REF!,5,0)</f>
        <v>#REF!</v>
      </c>
      <c r="E3" s="86" t="e">
        <f>VLOOKUP([分单号],#REF!,8,0)</f>
        <v>#REF!</v>
      </c>
      <c r="F3" s="87"/>
      <c r="G3" s="87"/>
      <c r="H3" s="87"/>
      <c r="I3" s="87"/>
      <c r="J3" s="87"/>
      <c r="K3" s="87"/>
      <c r="L3" s="87"/>
      <c r="M3" s="87"/>
      <c r="N3" s="87"/>
      <c r="O3" s="96" t="e">
        <f ca="1">"MCID:"&amp;VLOOKUP([分单号],#REF!,9,0)&amp;"  "&amp;"PICK UP DAY"&amp;" "&amp;TEXT(TODAY(),"dd-mmm-yy")&amp;" "&amp;VLOOKUP([分单号],#REF!,3,0)</f>
        <v>#REF!</v>
      </c>
      <c r="P3" s="87"/>
      <c r="Q3" s="87"/>
      <c r="R3" s="87" t="str">
        <f>"笔记本电脑"</f>
        <v>笔记本电脑</v>
      </c>
      <c r="S3" s="87" t="str">
        <f>IF(R3="笔记本电脑","PORTABLE NOTEBOOK",IF(R3="平板电脑","TABLET COMPUTER ","Error"))</f>
        <v>PORTABLE NOTEBOOK</v>
      </c>
      <c r="T3" s="87" t="str">
        <f>"DELL"</f>
        <v>DELL</v>
      </c>
      <c r="U3" s="87"/>
      <c r="V3" s="86" t="e">
        <f>VLOOKUP([分单号],#REF!,13,0)</f>
        <v>#REF!</v>
      </c>
      <c r="W3" s="86"/>
      <c r="X3" s="86"/>
      <c r="Y3" s="86" t="e">
        <f>VLOOKUP(A3,#REF!,14,0)</f>
        <v>#REF!</v>
      </c>
      <c r="Z3" s="86" t="e">
        <f>VLOOKUP(A3,#REF!,10,0)</f>
        <v>#REF!</v>
      </c>
      <c r="AA3" s="87" t="str">
        <f>"DE115"</f>
        <v>DE115</v>
      </c>
      <c r="AB3" s="86" t="e">
        <f>VLOOKUP(A3,#REF!,15,0)</f>
        <v>#REF!</v>
      </c>
      <c r="AC3" s="105" t="str">
        <f>"DELL"</f>
        <v>DELL</v>
      </c>
      <c r="AD3" s="106" t="str">
        <f>"无纸属地"</f>
        <v>无纸属地</v>
      </c>
      <c r="AE3" s="87"/>
      <c r="AF3" s="87"/>
      <c r="AG3" s="105"/>
      <c r="AH3" s="87" t="str">
        <f>"Y"</f>
        <v>Y</v>
      </c>
      <c r="AI3" s="112" t="e">
        <f>V3</f>
        <v>#REF!</v>
      </c>
      <c r="AJ3" s="113" t="str">
        <f>"锂电池(含)"</f>
        <v>锂电池(含)</v>
      </c>
      <c r="AK3" s="113" t="str">
        <f>"PI967 II"</f>
        <v>PI967 II</v>
      </c>
      <c r="AL3" s="113"/>
      <c r="AM3" s="113"/>
      <c r="AN3" s="113"/>
      <c r="AO3" s="113"/>
      <c r="AP3" s="113"/>
      <c r="AQ3" s="113"/>
      <c r="AR3" s="113"/>
      <c r="AS3" s="113" t="str">
        <f>"S2"</f>
        <v>S2</v>
      </c>
      <c r="AT3" s="113"/>
      <c r="AU3" s="113"/>
      <c r="AV3" s="87"/>
      <c r="AW3" s="87"/>
      <c r="AX3" s="87"/>
      <c r="AY3" s="87"/>
      <c r="AZ3" s="87"/>
      <c r="BA3" s="87"/>
      <c r="BB3" s="121"/>
      <c r="BC3" s="122" t="e">
        <f>VLOOKUP([分单号],#REF!,26,0)</f>
        <v>#REF!</v>
      </c>
      <c r="BD3" s="87"/>
      <c r="BE3" s="87"/>
      <c r="BF3" s="122" t="e">
        <f>VLOOKUP([分单号],#REF!,18,0)</f>
        <v>#REF!</v>
      </c>
      <c r="BG3" s="87" t="str">
        <f>"Y"</f>
        <v>Y</v>
      </c>
      <c r="BH3" s="113" t="str">
        <f>"N"</f>
        <v>N</v>
      </c>
      <c r="BI3" s="113"/>
      <c r="BJ3" s="87"/>
      <c r="BK3" s="87"/>
      <c r="BL3" s="87"/>
      <c r="BM3" s="87"/>
      <c r="BN3" s="122" t="e">
        <f>VLOOKUP([分单号],#REF!,27,0)</f>
        <v>#REF!</v>
      </c>
      <c r="BO3" s="113"/>
      <c r="BP3" s="113" t="str">
        <f>"Dell Inc"</f>
        <v>Dell Inc</v>
      </c>
      <c r="BQ3" s="87" t="str">
        <f t="shared" ref="BQ3" si="0">"Y"</f>
        <v>Y</v>
      </c>
      <c r="BR3" s="131" t="str">
        <f>"GE"</f>
        <v>GE</v>
      </c>
    </row>
    <row r="4" spans="1:70" ht="15" customHeight="1">
      <c r="BB4" s="123"/>
    </row>
    <row r="5" spans="1:70" ht="15" customHeight="1">
      <c r="BB5" s="123"/>
    </row>
    <row r="6" spans="1:70" ht="15" customHeight="1">
      <c r="BB6" s="123"/>
    </row>
    <row r="7" spans="1:70" ht="15" customHeight="1">
      <c r="BB7" s="123"/>
    </row>
    <row r="8" spans="1:70" ht="15" customHeight="1">
      <c r="BB8" s="123"/>
    </row>
    <row r="9" spans="1:70" ht="15" customHeight="1">
      <c r="BB9" s="123"/>
    </row>
    <row r="10" spans="1:70" ht="15" customHeight="1">
      <c r="BB10" s="123"/>
    </row>
    <row r="11" spans="1:70" ht="15" customHeight="1">
      <c r="BB11" s="123"/>
    </row>
    <row r="12" spans="1:70" ht="15" customHeight="1">
      <c r="BB12" s="123"/>
    </row>
    <row r="13" spans="1:70" ht="15" customHeight="1">
      <c r="BB13" s="123"/>
    </row>
    <row r="14" spans="1:70" ht="15" customHeight="1">
      <c r="BB14" s="123"/>
    </row>
    <row r="15" spans="1:70" ht="15" customHeight="1">
      <c r="BB15" s="123"/>
    </row>
    <row r="16" spans="1:70" ht="15" customHeight="1">
      <c r="BB16" s="123"/>
    </row>
    <row r="17" spans="54:54" ht="15" customHeight="1">
      <c r="BB17" s="123"/>
    </row>
    <row r="18" spans="54:54" ht="15" customHeight="1">
      <c r="BB18" s="123"/>
    </row>
    <row r="19" spans="54:54" ht="15" customHeight="1">
      <c r="BB19" s="123"/>
    </row>
    <row r="20" spans="54:54" ht="15" customHeight="1">
      <c r="BB20" s="123"/>
    </row>
    <row r="21" spans="54:54" ht="15" customHeight="1">
      <c r="BB21" s="123"/>
    </row>
    <row r="22" spans="54:54" ht="15" customHeight="1">
      <c r="BB22" s="123"/>
    </row>
    <row r="23" spans="54:54" ht="15" customHeight="1">
      <c r="BB23" s="123"/>
    </row>
    <row r="24" spans="54:54" ht="15" customHeight="1">
      <c r="BB24" s="123"/>
    </row>
    <row r="25" spans="54:54" ht="15" customHeight="1">
      <c r="BB25" s="123"/>
    </row>
    <row r="26" spans="54:54" ht="15" customHeight="1">
      <c r="BB26" s="123"/>
    </row>
    <row r="27" spans="54:54" ht="15" customHeight="1">
      <c r="BB27" s="123"/>
    </row>
    <row r="28" spans="54:54" ht="15" customHeight="1">
      <c r="BB28" s="123"/>
    </row>
    <row r="29" spans="54:54" ht="15" customHeight="1">
      <c r="BB29" s="123"/>
    </row>
    <row r="30" spans="54:54" ht="15" customHeight="1">
      <c r="BB30" s="123"/>
    </row>
    <row r="31" spans="54:54" ht="15" customHeight="1">
      <c r="BB31" s="123"/>
    </row>
    <row r="32" spans="54:54" ht="15" customHeight="1">
      <c r="BB32" s="123"/>
    </row>
    <row r="33" spans="54:54" ht="15" customHeight="1">
      <c r="BB33" s="123"/>
    </row>
    <row r="34" spans="54:54" ht="15" customHeight="1">
      <c r="BB34" s="123"/>
    </row>
    <row r="35" spans="54:54" ht="15" customHeight="1">
      <c r="BB35" s="123"/>
    </row>
    <row r="36" spans="54:54" ht="15" customHeight="1">
      <c r="BB36" s="123"/>
    </row>
    <row r="37" spans="54:54" ht="15" customHeight="1">
      <c r="BB37" s="123"/>
    </row>
    <row r="38" spans="54:54" ht="15" customHeight="1">
      <c r="BB38" s="123"/>
    </row>
    <row r="39" spans="54:54" ht="15" customHeight="1">
      <c r="BB39" s="123"/>
    </row>
    <row r="40" spans="54:54" ht="15" customHeight="1">
      <c r="BB40" s="123"/>
    </row>
    <row r="41" spans="54:54" ht="15" customHeight="1">
      <c r="BB41" s="123"/>
    </row>
    <row r="42" spans="54:54" ht="15" customHeight="1">
      <c r="BB42" s="123"/>
    </row>
    <row r="43" spans="54:54" ht="15" customHeight="1">
      <c r="BB43" s="123"/>
    </row>
    <row r="44" spans="54:54" ht="15" customHeight="1">
      <c r="BB44" s="123"/>
    </row>
    <row r="45" spans="54:54" ht="15" customHeight="1">
      <c r="BB45" s="123"/>
    </row>
    <row r="46" spans="54:54" ht="15" customHeight="1">
      <c r="BB46" s="123"/>
    </row>
    <row r="47" spans="54:54" ht="15" customHeight="1">
      <c r="BB47" s="123"/>
    </row>
    <row r="48" spans="54:54" ht="15" customHeight="1">
      <c r="BB48" s="123"/>
    </row>
    <row r="49" spans="54:54" ht="15" customHeight="1">
      <c r="BB49" s="123"/>
    </row>
    <row r="50" spans="54:54" ht="15" customHeight="1">
      <c r="BB50" s="123"/>
    </row>
    <row r="51" spans="54:54" ht="15" customHeight="1">
      <c r="BB51" s="123"/>
    </row>
    <row r="52" spans="54:54" ht="15" customHeight="1">
      <c r="BB52" s="123"/>
    </row>
    <row r="53" spans="54:54" ht="15" customHeight="1">
      <c r="BB53" s="123"/>
    </row>
    <row r="54" spans="54:54" ht="15" customHeight="1">
      <c r="BB54" s="123"/>
    </row>
    <row r="55" spans="54:54" ht="15" customHeight="1">
      <c r="BB55" s="123"/>
    </row>
    <row r="56" spans="54:54" ht="15" customHeight="1">
      <c r="BB56" s="123"/>
    </row>
    <row r="57" spans="54:54" ht="15" customHeight="1">
      <c r="BB57" s="123"/>
    </row>
    <row r="58" spans="54:54" ht="15" customHeight="1">
      <c r="BB58" s="123"/>
    </row>
    <row r="59" spans="54:54" ht="15" customHeight="1">
      <c r="BB59" s="123"/>
    </row>
    <row r="60" spans="54:54" ht="15" customHeight="1">
      <c r="BB60" s="123"/>
    </row>
    <row r="61" spans="54:54" ht="15" customHeight="1">
      <c r="BB61" s="123"/>
    </row>
    <row r="62" spans="54:54" ht="15" customHeight="1">
      <c r="BB62" s="123"/>
    </row>
    <row r="63" spans="54:54" ht="15" customHeight="1">
      <c r="BB63" s="123"/>
    </row>
    <row r="64" spans="54:54" ht="15" customHeight="1">
      <c r="BB64" s="123"/>
    </row>
    <row r="65" spans="54:54" ht="15" customHeight="1">
      <c r="BB65" s="123"/>
    </row>
    <row r="66" spans="54:54" ht="15" customHeight="1">
      <c r="BB66" s="123"/>
    </row>
    <row r="67" spans="54:54" ht="15" customHeight="1">
      <c r="BB67" s="123"/>
    </row>
    <row r="68" spans="54:54" ht="15" customHeight="1">
      <c r="BB68" s="123"/>
    </row>
    <row r="69" spans="54:54" ht="15" customHeight="1">
      <c r="BB69" s="123"/>
    </row>
    <row r="70" spans="54:54" ht="15" customHeight="1">
      <c r="BB70" s="123"/>
    </row>
    <row r="71" spans="54:54" ht="15" customHeight="1">
      <c r="BB71" s="123"/>
    </row>
    <row r="72" spans="54:54" ht="15" customHeight="1">
      <c r="BB72" s="123"/>
    </row>
    <row r="73" spans="54:54" ht="15" customHeight="1">
      <c r="BB73" s="123"/>
    </row>
    <row r="74" spans="54:54" ht="15" customHeight="1">
      <c r="BB74" s="123"/>
    </row>
    <row r="75" spans="54:54" ht="15" customHeight="1">
      <c r="BB75" s="123"/>
    </row>
    <row r="76" spans="54:54" ht="15" customHeight="1">
      <c r="BB76" s="123"/>
    </row>
    <row r="77" spans="54:54" ht="15" customHeight="1">
      <c r="BB77" s="123"/>
    </row>
    <row r="78" spans="54:54" ht="15" customHeight="1">
      <c r="BB78" s="123"/>
    </row>
    <row r="79" spans="54:54" ht="15" customHeight="1">
      <c r="BB79" s="123"/>
    </row>
    <row r="80" spans="54:54" ht="15" customHeight="1">
      <c r="BB80" s="123"/>
    </row>
    <row r="81" spans="54:54" ht="15" customHeight="1">
      <c r="BB81" s="123"/>
    </row>
    <row r="82" spans="54:54" ht="15" customHeight="1">
      <c r="BB82" s="123"/>
    </row>
    <row r="83" spans="54:54" ht="15" customHeight="1">
      <c r="BB83" s="123"/>
    </row>
    <row r="84" spans="54:54" ht="15" customHeight="1">
      <c r="BB84" s="123"/>
    </row>
    <row r="85" spans="54:54" ht="15" customHeight="1">
      <c r="BB85" s="123"/>
    </row>
    <row r="86" spans="54:54" ht="15" customHeight="1">
      <c r="BB86" s="123"/>
    </row>
    <row r="87" spans="54:54" ht="15" customHeight="1">
      <c r="BB87" s="123"/>
    </row>
    <row r="88" spans="54:54" ht="15" customHeight="1">
      <c r="BB88" s="123"/>
    </row>
    <row r="89" spans="54:54" ht="15" customHeight="1">
      <c r="BB89" s="123"/>
    </row>
    <row r="90" spans="54:54" ht="15" customHeight="1">
      <c r="BB90" s="123"/>
    </row>
    <row r="91" spans="54:54" ht="15" customHeight="1">
      <c r="BB91" s="123"/>
    </row>
    <row r="92" spans="54:54" ht="15" customHeight="1">
      <c r="BB92" s="123"/>
    </row>
    <row r="93" spans="54:54" ht="15" customHeight="1">
      <c r="BB93" s="123"/>
    </row>
    <row r="94" spans="54:54" ht="15" customHeight="1">
      <c r="BB94" s="123"/>
    </row>
    <row r="95" spans="54:54" ht="15" customHeight="1">
      <c r="BB95" s="123"/>
    </row>
    <row r="96" spans="54:54" ht="15" customHeight="1">
      <c r="BB96" s="123"/>
    </row>
    <row r="97" spans="54:54" ht="15" customHeight="1">
      <c r="BB97" s="123"/>
    </row>
    <row r="98" spans="54:54" ht="15" customHeight="1">
      <c r="BB98" s="123"/>
    </row>
    <row r="99" spans="54:54" ht="15" customHeight="1">
      <c r="BB99" s="123"/>
    </row>
    <row r="100" spans="54:54" ht="15" customHeight="1">
      <c r="BB100" s="123"/>
    </row>
    <row r="101" spans="54:54" ht="15" customHeight="1"/>
    <row r="102" spans="54:54" ht="15" customHeight="1"/>
    <row r="103" spans="54:54" ht="15" customHeight="1"/>
    <row r="104" spans="54:54" ht="15" customHeight="1"/>
    <row r="105" spans="54:54" ht="15" customHeight="1"/>
  </sheetData>
  <phoneticPr fontId="77" type="noConversion"/>
  <conditionalFormatting sqref="A3">
    <cfRule type="duplicateValues" dxfId="70" priority="727"/>
  </conditionalFormatting>
  <pageMargins left="0.75" right="0.75" top="1" bottom="1" header="0.5" footer="0.5"/>
  <pageSetup paperSize="9" orientation="portrait" horizontalDpi="300" verticalDpi="300"/>
  <headerFooter alignWithMargins="0"/>
  <tableParts count="1">
    <tablePart r:id="rId1"/>
  </tableParts>
</worksheet>
</file>

<file path=xl/worksheets/sheet7.xml><?xml version="1.0" encoding="utf-8"?>
<worksheet xmlns="http://schemas.openxmlformats.org/spreadsheetml/2006/main" xmlns:r="http://schemas.openxmlformats.org/officeDocument/2006/relationships">
  <dimension ref="A1:AE313"/>
  <sheetViews>
    <sheetView workbookViewId="0"/>
  </sheetViews>
  <sheetFormatPr defaultColWidth="9" defaultRowHeight="13.5"/>
  <sheetData>
    <row r="1" spans="1:31">
      <c r="A1" s="33" t="s">
        <v>1302</v>
      </c>
      <c r="B1" s="33" t="s">
        <v>1303</v>
      </c>
      <c r="C1" s="33" t="s">
        <v>1304</v>
      </c>
      <c r="D1" s="33" t="s">
        <v>1305</v>
      </c>
      <c r="E1" s="33" t="s">
        <v>1306</v>
      </c>
      <c r="F1" s="33" t="s">
        <v>1307</v>
      </c>
      <c r="G1" s="33" t="s">
        <v>1308</v>
      </c>
      <c r="H1" s="33" t="s">
        <v>1309</v>
      </c>
      <c r="I1" s="33" t="s">
        <v>1310</v>
      </c>
      <c r="J1" s="33" t="s">
        <v>1311</v>
      </c>
      <c r="L1" s="33" t="s">
        <v>1302</v>
      </c>
      <c r="M1" s="33" t="s">
        <v>1303</v>
      </c>
      <c r="N1" s="33" t="s">
        <v>1304</v>
      </c>
      <c r="O1" s="33" t="s">
        <v>1305</v>
      </c>
      <c r="P1" s="33" t="s">
        <v>1306</v>
      </c>
      <c r="Q1" s="33" t="s">
        <v>1307</v>
      </c>
      <c r="R1" s="33" t="s">
        <v>1308</v>
      </c>
      <c r="S1" s="33" t="s">
        <v>1309</v>
      </c>
      <c r="T1" s="33" t="s">
        <v>1310</v>
      </c>
      <c r="U1" s="33" t="s">
        <v>1311</v>
      </c>
      <c r="W1" s="39" t="s">
        <v>1312</v>
      </c>
      <c r="X1" s="40" t="s">
        <v>1313</v>
      </c>
      <c r="Y1" s="40" t="s">
        <v>1314</v>
      </c>
      <c r="Z1" s="48" t="s">
        <v>1315</v>
      </c>
    </row>
    <row r="2" spans="1:31">
      <c r="A2" s="34" t="s">
        <v>1316</v>
      </c>
      <c r="B2" s="34" t="s">
        <v>120</v>
      </c>
      <c r="C2" s="34" t="s">
        <v>147</v>
      </c>
      <c r="D2" s="33">
        <v>8</v>
      </c>
      <c r="E2" s="33">
        <v>7</v>
      </c>
      <c r="F2" s="33">
        <v>7</v>
      </c>
      <c r="G2" s="33">
        <v>7</v>
      </c>
      <c r="H2" s="33">
        <v>7</v>
      </c>
      <c r="I2" s="33">
        <v>7</v>
      </c>
      <c r="J2" s="33">
        <v>9</v>
      </c>
      <c r="L2" s="38" t="s">
        <v>1317</v>
      </c>
      <c r="M2" s="38" t="s">
        <v>26</v>
      </c>
      <c r="N2" s="38" t="s">
        <v>25</v>
      </c>
      <c r="O2" s="38">
        <v>110</v>
      </c>
      <c r="P2" s="38">
        <v>86</v>
      </c>
      <c r="Q2" s="38">
        <v>62</v>
      </c>
      <c r="R2" s="38">
        <v>86</v>
      </c>
      <c r="S2" s="38">
        <v>62</v>
      </c>
      <c r="T2" s="38">
        <v>86</v>
      </c>
      <c r="U2" s="38">
        <v>62</v>
      </c>
      <c r="W2" s="41" t="s">
        <v>1318</v>
      </c>
      <c r="X2" s="42" t="s">
        <v>108</v>
      </c>
      <c r="Y2" s="49" t="s">
        <v>1319</v>
      </c>
      <c r="Z2" s="50">
        <f t="shared" ref="Z2:Z65" ca="1" si="0">IF(Y2="ODM",INT(TODAY())+(VLOOKUP(X2,N:U,WEEKDAY(TODAY())+1,0)+16-13)/24,INT(TODAY())+VLOOKUP(X2,C:J,WEEKDAY(TODAY())+1,0)+23/24)</f>
        <v>45615.958333333336</v>
      </c>
      <c r="AB2" s="51" t="s">
        <v>1312</v>
      </c>
      <c r="AC2" s="52"/>
      <c r="AD2" s="53" t="s">
        <v>1233</v>
      </c>
      <c r="AE2" s="53"/>
    </row>
    <row r="3" spans="1:31">
      <c r="A3" s="34" t="s">
        <v>1316</v>
      </c>
      <c r="B3" s="34" t="s">
        <v>120</v>
      </c>
      <c r="C3" s="34" t="s">
        <v>125</v>
      </c>
      <c r="D3" s="33">
        <v>8</v>
      </c>
      <c r="E3" s="33">
        <v>7</v>
      </c>
      <c r="F3" s="33">
        <v>7</v>
      </c>
      <c r="G3" s="33">
        <v>7</v>
      </c>
      <c r="H3" s="33">
        <v>7</v>
      </c>
      <c r="I3" s="33">
        <v>7</v>
      </c>
      <c r="J3" s="33">
        <v>7</v>
      </c>
      <c r="L3" s="38" t="s">
        <v>1317</v>
      </c>
      <c r="M3" s="38" t="s">
        <v>26</v>
      </c>
      <c r="N3" s="38" t="s">
        <v>108</v>
      </c>
      <c r="O3" s="38">
        <v>108</v>
      </c>
      <c r="P3" s="38">
        <v>84</v>
      </c>
      <c r="Q3" s="38">
        <v>60</v>
      </c>
      <c r="R3" s="38">
        <v>84</v>
      </c>
      <c r="S3" s="38">
        <v>60</v>
      </c>
      <c r="T3" s="38">
        <v>84</v>
      </c>
      <c r="U3" s="38">
        <v>60</v>
      </c>
      <c r="W3" s="43" t="s">
        <v>1320</v>
      </c>
      <c r="X3" s="42" t="s">
        <v>78</v>
      </c>
      <c r="Y3" s="49" t="s">
        <v>1319</v>
      </c>
      <c r="Z3" s="50">
        <f t="shared" ca="1" si="0"/>
        <v>45615.958333333336</v>
      </c>
      <c r="AB3" s="54"/>
      <c r="AC3" s="52"/>
      <c r="AD3" s="53"/>
      <c r="AE3" s="53"/>
    </row>
    <row r="4" spans="1:31">
      <c r="A4" s="34" t="s">
        <v>1316</v>
      </c>
      <c r="B4" s="34" t="s">
        <v>120</v>
      </c>
      <c r="C4" s="34" t="s">
        <v>127</v>
      </c>
      <c r="D4" s="33">
        <v>8</v>
      </c>
      <c r="E4" s="33">
        <v>7</v>
      </c>
      <c r="F4" s="33">
        <v>7</v>
      </c>
      <c r="G4" s="33">
        <v>7</v>
      </c>
      <c r="H4" s="33">
        <v>7</v>
      </c>
      <c r="I4" s="33">
        <v>7</v>
      </c>
      <c r="J4" s="33">
        <v>7</v>
      </c>
      <c r="L4" s="38" t="s">
        <v>1317</v>
      </c>
      <c r="M4" s="38" t="s">
        <v>26</v>
      </c>
      <c r="N4" s="38" t="s">
        <v>78</v>
      </c>
      <c r="O4" s="38">
        <v>108</v>
      </c>
      <c r="P4" s="38">
        <v>84</v>
      </c>
      <c r="Q4" s="38">
        <v>60</v>
      </c>
      <c r="R4" s="38">
        <v>84</v>
      </c>
      <c r="S4" s="38">
        <v>60</v>
      </c>
      <c r="T4" s="38">
        <v>84</v>
      </c>
      <c r="U4" s="38">
        <v>60</v>
      </c>
      <c r="W4" s="41" t="s">
        <v>1321</v>
      </c>
      <c r="X4" s="44" t="s">
        <v>108</v>
      </c>
      <c r="Y4" s="49" t="s">
        <v>1319</v>
      </c>
      <c r="Z4" s="50">
        <f t="shared" ca="1" si="0"/>
        <v>45615.958333333336</v>
      </c>
    </row>
    <row r="5" spans="1:31">
      <c r="A5" s="34" t="s">
        <v>1316</v>
      </c>
      <c r="B5" s="34" t="s">
        <v>120</v>
      </c>
      <c r="C5" s="34" t="s">
        <v>124</v>
      </c>
      <c r="D5" s="33">
        <v>8</v>
      </c>
      <c r="E5" s="33">
        <v>7</v>
      </c>
      <c r="F5" s="33">
        <v>7</v>
      </c>
      <c r="G5" s="33">
        <v>7</v>
      </c>
      <c r="H5" s="33">
        <v>7</v>
      </c>
      <c r="I5" s="33">
        <v>7</v>
      </c>
      <c r="J5" s="33">
        <v>7</v>
      </c>
      <c r="W5" s="41" t="s">
        <v>1322</v>
      </c>
      <c r="X5" s="42" t="s">
        <v>78</v>
      </c>
      <c r="Y5" s="49" t="s">
        <v>1319</v>
      </c>
      <c r="Z5" s="50">
        <f t="shared" ca="1" si="0"/>
        <v>45615.958333333336</v>
      </c>
    </row>
    <row r="6" spans="1:31">
      <c r="A6" s="34" t="s">
        <v>1316</v>
      </c>
      <c r="B6" s="34" t="s">
        <v>120</v>
      </c>
      <c r="C6" s="34" t="s">
        <v>150</v>
      </c>
      <c r="D6" s="33">
        <v>8</v>
      </c>
      <c r="E6" s="33">
        <v>7</v>
      </c>
      <c r="F6" s="33">
        <v>7</v>
      </c>
      <c r="G6" s="33">
        <v>7</v>
      </c>
      <c r="H6" s="33">
        <v>7</v>
      </c>
      <c r="I6" s="33">
        <v>7</v>
      </c>
      <c r="J6" s="33">
        <v>7</v>
      </c>
      <c r="W6" s="43" t="s">
        <v>1323</v>
      </c>
      <c r="X6" s="44" t="s">
        <v>108</v>
      </c>
      <c r="Y6" s="49" t="s">
        <v>1319</v>
      </c>
      <c r="Z6" s="50">
        <f t="shared" ca="1" si="0"/>
        <v>45615.958333333336</v>
      </c>
      <c r="AB6" s="51" t="s">
        <v>1313</v>
      </c>
      <c r="AC6" s="52"/>
      <c r="AD6" s="53" t="s">
        <v>1324</v>
      </c>
      <c r="AE6" s="53" t="s">
        <v>1325</v>
      </c>
    </row>
    <row r="7" spans="1:31">
      <c r="A7" s="34" t="s">
        <v>1316</v>
      </c>
      <c r="B7" s="34" t="s">
        <v>120</v>
      </c>
      <c r="C7" s="34" t="s">
        <v>148</v>
      </c>
      <c r="D7" s="33">
        <v>8</v>
      </c>
      <c r="E7" s="33">
        <v>7</v>
      </c>
      <c r="F7" s="33">
        <v>7</v>
      </c>
      <c r="G7" s="33">
        <v>7</v>
      </c>
      <c r="H7" s="33">
        <v>7</v>
      </c>
      <c r="I7" s="33">
        <v>7</v>
      </c>
      <c r="J7" s="33">
        <v>7</v>
      </c>
      <c r="W7" s="41" t="s">
        <v>1326</v>
      </c>
      <c r="X7" s="42" t="s">
        <v>93</v>
      </c>
      <c r="Y7" s="49" t="s">
        <v>1319</v>
      </c>
      <c r="Z7" s="50">
        <f t="shared" ca="1" si="0"/>
        <v>45615.958333333336</v>
      </c>
      <c r="AB7" s="54"/>
      <c r="AC7" s="52"/>
      <c r="AD7" s="53"/>
      <c r="AE7" s="53"/>
    </row>
    <row r="8" spans="1:31">
      <c r="A8" s="34" t="s">
        <v>1316</v>
      </c>
      <c r="B8" s="34" t="s">
        <v>120</v>
      </c>
      <c r="C8" s="34" t="s">
        <v>146</v>
      </c>
      <c r="D8" s="33">
        <v>7</v>
      </c>
      <c r="E8" s="33">
        <v>7</v>
      </c>
      <c r="F8" s="33">
        <v>7</v>
      </c>
      <c r="G8" s="33">
        <v>7</v>
      </c>
      <c r="H8" s="33">
        <v>7</v>
      </c>
      <c r="I8" s="33">
        <v>7</v>
      </c>
      <c r="J8" s="33">
        <v>7</v>
      </c>
      <c r="W8" s="41" t="s">
        <v>1327</v>
      </c>
      <c r="X8" s="42" t="s">
        <v>108</v>
      </c>
      <c r="Y8" s="49" t="s">
        <v>1319</v>
      </c>
      <c r="Z8" s="50">
        <f t="shared" ca="1" si="0"/>
        <v>45615.958333333336</v>
      </c>
    </row>
    <row r="9" spans="1:31">
      <c r="A9" s="34" t="s">
        <v>1316</v>
      </c>
      <c r="B9" s="34" t="s">
        <v>120</v>
      </c>
      <c r="C9" s="34" t="s">
        <v>149</v>
      </c>
      <c r="D9" s="33">
        <v>8</v>
      </c>
      <c r="E9" s="33">
        <v>7</v>
      </c>
      <c r="F9" s="33">
        <v>7</v>
      </c>
      <c r="G9" s="33">
        <v>7</v>
      </c>
      <c r="H9" s="33">
        <v>7</v>
      </c>
      <c r="I9" s="33">
        <v>7</v>
      </c>
      <c r="J9" s="33">
        <v>9</v>
      </c>
      <c r="W9" s="41" t="s">
        <v>1328</v>
      </c>
      <c r="X9" s="42" t="s">
        <v>78</v>
      </c>
      <c r="Y9" s="55" t="s">
        <v>1319</v>
      </c>
      <c r="Z9" s="56">
        <f t="shared" ca="1" si="0"/>
        <v>45615.958333333336</v>
      </c>
    </row>
    <row r="10" spans="1:31" ht="108">
      <c r="A10" s="34" t="s">
        <v>1316</v>
      </c>
      <c r="B10" s="34" t="s">
        <v>120</v>
      </c>
      <c r="C10" s="34" t="s">
        <v>136</v>
      </c>
      <c r="D10" s="33">
        <v>8</v>
      </c>
      <c r="E10" s="33">
        <v>7</v>
      </c>
      <c r="F10" s="33">
        <v>7</v>
      </c>
      <c r="G10" s="33">
        <v>7</v>
      </c>
      <c r="H10" s="33">
        <v>7</v>
      </c>
      <c r="I10" s="33">
        <v>7</v>
      </c>
      <c r="J10" s="33">
        <v>7</v>
      </c>
      <c r="Q10" s="45"/>
      <c r="W10" s="41" t="s">
        <v>1329</v>
      </c>
      <c r="X10" s="42" t="s">
        <v>181</v>
      </c>
      <c r="Y10" s="49" t="s">
        <v>1319</v>
      </c>
      <c r="Z10" s="56">
        <f t="shared" ca="1" si="0"/>
        <v>45615.958333333336</v>
      </c>
      <c r="AB10" s="51" t="s">
        <v>1314</v>
      </c>
      <c r="AC10" s="52"/>
      <c r="AD10" s="57" t="s">
        <v>1330</v>
      </c>
      <c r="AE10" s="58" t="s">
        <v>1331</v>
      </c>
    </row>
    <row r="11" spans="1:31">
      <c r="A11" s="34" t="s">
        <v>1316</v>
      </c>
      <c r="B11" s="34" t="s">
        <v>120</v>
      </c>
      <c r="C11" s="34" t="s">
        <v>151</v>
      </c>
      <c r="D11" s="33">
        <v>7</v>
      </c>
      <c r="E11" s="33">
        <v>7</v>
      </c>
      <c r="F11" s="33">
        <v>7</v>
      </c>
      <c r="G11" s="33">
        <v>7</v>
      </c>
      <c r="H11" s="33">
        <v>7</v>
      </c>
      <c r="I11" s="33">
        <v>7</v>
      </c>
      <c r="J11" s="33">
        <v>8</v>
      </c>
      <c r="W11" s="41" t="s">
        <v>1332</v>
      </c>
      <c r="X11" s="42" t="s">
        <v>78</v>
      </c>
      <c r="Y11" s="49" t="s">
        <v>1319</v>
      </c>
      <c r="Z11" s="56">
        <f t="shared" ca="1" si="0"/>
        <v>45615.958333333336</v>
      </c>
      <c r="AB11" s="59"/>
      <c r="AC11" s="52"/>
      <c r="AD11" s="57"/>
      <c r="AE11" s="60"/>
    </row>
    <row r="12" spans="1:31">
      <c r="A12" s="34" t="s">
        <v>1316</v>
      </c>
      <c r="B12" s="34" t="s">
        <v>120</v>
      </c>
      <c r="C12" s="34" t="s">
        <v>152</v>
      </c>
      <c r="D12" s="33">
        <v>8</v>
      </c>
      <c r="E12" s="33">
        <v>7</v>
      </c>
      <c r="F12" s="33">
        <v>7</v>
      </c>
      <c r="G12" s="33">
        <v>7</v>
      </c>
      <c r="H12" s="33">
        <v>7</v>
      </c>
      <c r="I12" s="33">
        <v>7</v>
      </c>
      <c r="J12" s="33">
        <v>9</v>
      </c>
      <c r="Q12" s="45"/>
      <c r="W12" s="41" t="s">
        <v>1333</v>
      </c>
      <c r="X12" s="42" t="s">
        <v>78</v>
      </c>
      <c r="Y12" s="49" t="s">
        <v>1319</v>
      </c>
      <c r="Z12" s="56">
        <f t="shared" ca="1" si="0"/>
        <v>45615.958333333336</v>
      </c>
      <c r="AB12" s="54"/>
      <c r="AC12" s="52"/>
      <c r="AD12" s="57"/>
      <c r="AE12" s="61"/>
    </row>
    <row r="13" spans="1:31">
      <c r="A13" s="34" t="s">
        <v>1316</v>
      </c>
      <c r="B13" s="34" t="s">
        <v>120</v>
      </c>
      <c r="C13" s="34" t="s">
        <v>154</v>
      </c>
      <c r="D13" s="33">
        <v>8</v>
      </c>
      <c r="E13" s="33">
        <v>7</v>
      </c>
      <c r="F13" s="33">
        <v>7</v>
      </c>
      <c r="G13" s="33">
        <v>7</v>
      </c>
      <c r="H13" s="33">
        <v>7</v>
      </c>
      <c r="I13" s="33">
        <v>7</v>
      </c>
      <c r="J13" s="33">
        <v>9</v>
      </c>
      <c r="W13" s="41" t="s">
        <v>1334</v>
      </c>
      <c r="X13" s="42" t="s">
        <v>78</v>
      </c>
      <c r="Y13" s="49" t="s">
        <v>1319</v>
      </c>
      <c r="Z13" s="56">
        <f t="shared" ca="1" si="0"/>
        <v>45615.958333333336</v>
      </c>
    </row>
    <row r="14" spans="1:31">
      <c r="A14" s="35" t="s">
        <v>1316</v>
      </c>
      <c r="B14" s="35" t="s">
        <v>26</v>
      </c>
      <c r="C14" s="35" t="s">
        <v>93</v>
      </c>
      <c r="D14" s="35">
        <v>8</v>
      </c>
      <c r="E14" s="35">
        <v>7</v>
      </c>
      <c r="F14" s="35">
        <v>7</v>
      </c>
      <c r="G14" s="35">
        <v>7</v>
      </c>
      <c r="H14" s="35">
        <v>7</v>
      </c>
      <c r="I14" s="35">
        <v>7</v>
      </c>
      <c r="J14" s="35">
        <v>9</v>
      </c>
      <c r="W14" s="43" t="s">
        <v>1335</v>
      </c>
      <c r="X14" s="44" t="s">
        <v>78</v>
      </c>
      <c r="Y14" s="49" t="s">
        <v>1319</v>
      </c>
      <c r="Z14" s="56">
        <f t="shared" ca="1" si="0"/>
        <v>45615.958333333336</v>
      </c>
    </row>
    <row r="15" spans="1:31">
      <c r="A15" s="35" t="s">
        <v>1316</v>
      </c>
      <c r="B15" s="35" t="s">
        <v>26</v>
      </c>
      <c r="C15" s="35" t="s">
        <v>114</v>
      </c>
      <c r="D15" s="35">
        <v>8</v>
      </c>
      <c r="E15" s="35">
        <v>7</v>
      </c>
      <c r="F15" s="35">
        <v>7</v>
      </c>
      <c r="G15" s="35">
        <v>7</v>
      </c>
      <c r="H15" s="35">
        <v>7</v>
      </c>
      <c r="I15" s="35">
        <v>7</v>
      </c>
      <c r="J15" s="35">
        <v>9</v>
      </c>
      <c r="W15" s="41" t="s">
        <v>1336</v>
      </c>
      <c r="X15" s="42" t="s">
        <v>93</v>
      </c>
      <c r="Y15" s="49" t="s">
        <v>1319</v>
      </c>
      <c r="Z15" s="56">
        <f t="shared" ca="1" si="0"/>
        <v>45615.958333333336</v>
      </c>
      <c r="AE15" s="21">
        <f>AD15</f>
        <v>0</v>
      </c>
    </row>
    <row r="16" spans="1:31">
      <c r="A16" s="35" t="s">
        <v>1316</v>
      </c>
      <c r="B16" s="35" t="s">
        <v>26</v>
      </c>
      <c r="C16" s="35" t="s">
        <v>110</v>
      </c>
      <c r="D16" s="35">
        <v>8</v>
      </c>
      <c r="E16" s="35">
        <v>7</v>
      </c>
      <c r="F16" s="35">
        <v>7</v>
      </c>
      <c r="G16" s="35">
        <v>7</v>
      </c>
      <c r="H16" s="35">
        <v>7</v>
      </c>
      <c r="I16" s="35">
        <v>7</v>
      </c>
      <c r="J16" s="35">
        <v>9</v>
      </c>
      <c r="W16" s="43" t="s">
        <v>1337</v>
      </c>
      <c r="X16" s="44" t="s">
        <v>93</v>
      </c>
      <c r="Y16" s="49" t="s">
        <v>1319</v>
      </c>
      <c r="Z16" s="56">
        <f t="shared" ca="1" si="0"/>
        <v>45615.958333333336</v>
      </c>
    </row>
    <row r="17" spans="1:26">
      <c r="A17" s="35" t="s">
        <v>1316</v>
      </c>
      <c r="B17" s="35" t="s">
        <v>26</v>
      </c>
      <c r="C17" s="35" t="s">
        <v>111</v>
      </c>
      <c r="D17" s="35">
        <v>8</v>
      </c>
      <c r="E17" s="35">
        <v>7</v>
      </c>
      <c r="F17" s="35">
        <v>7</v>
      </c>
      <c r="G17" s="35">
        <v>7</v>
      </c>
      <c r="H17" s="35">
        <v>7</v>
      </c>
      <c r="I17" s="35">
        <v>7</v>
      </c>
      <c r="J17" s="35">
        <v>9</v>
      </c>
      <c r="W17" s="43" t="s">
        <v>1338</v>
      </c>
      <c r="X17" s="44" t="s">
        <v>108</v>
      </c>
      <c r="Y17" s="49" t="s">
        <v>1319</v>
      </c>
      <c r="Z17" s="56">
        <f t="shared" ca="1" si="0"/>
        <v>45615.958333333336</v>
      </c>
    </row>
    <row r="18" spans="1:26">
      <c r="A18" s="35" t="s">
        <v>1316</v>
      </c>
      <c r="B18" s="35" t="s">
        <v>26</v>
      </c>
      <c r="C18" s="35" t="s">
        <v>101</v>
      </c>
      <c r="D18" s="35">
        <v>8</v>
      </c>
      <c r="E18" s="35">
        <v>7</v>
      </c>
      <c r="F18" s="35">
        <v>7</v>
      </c>
      <c r="G18" s="35">
        <v>7</v>
      </c>
      <c r="H18" s="35">
        <v>7</v>
      </c>
      <c r="I18" s="35">
        <v>7</v>
      </c>
      <c r="J18" s="35">
        <v>9</v>
      </c>
      <c r="W18" s="43" t="s">
        <v>1339</v>
      </c>
      <c r="X18" s="44" t="s">
        <v>108</v>
      </c>
      <c r="Y18" s="49" t="s">
        <v>1319</v>
      </c>
      <c r="Z18" s="56">
        <f t="shared" ca="1" si="0"/>
        <v>45615.958333333336</v>
      </c>
    </row>
    <row r="19" spans="1:26">
      <c r="A19" s="35" t="s">
        <v>1316</v>
      </c>
      <c r="B19" s="35" t="s">
        <v>26</v>
      </c>
      <c r="C19" s="35" t="s">
        <v>25</v>
      </c>
      <c r="D19" s="35">
        <v>8</v>
      </c>
      <c r="E19" s="35">
        <v>7</v>
      </c>
      <c r="F19" s="35">
        <v>7</v>
      </c>
      <c r="G19" s="35">
        <v>7</v>
      </c>
      <c r="H19" s="35">
        <v>7</v>
      </c>
      <c r="I19" s="35">
        <v>7</v>
      </c>
      <c r="J19" s="35">
        <v>9</v>
      </c>
      <c r="W19" s="43" t="s">
        <v>1340</v>
      </c>
      <c r="X19" s="44" t="s">
        <v>181</v>
      </c>
      <c r="Y19" s="49" t="s">
        <v>1319</v>
      </c>
      <c r="Z19" s="56">
        <f t="shared" ca="1" si="0"/>
        <v>45615.958333333336</v>
      </c>
    </row>
    <row r="20" spans="1:26">
      <c r="A20" s="35" t="s">
        <v>1316</v>
      </c>
      <c r="B20" s="35" t="s">
        <v>26</v>
      </c>
      <c r="C20" s="35" t="s">
        <v>108</v>
      </c>
      <c r="D20" s="35">
        <v>7</v>
      </c>
      <c r="E20" s="35">
        <v>7</v>
      </c>
      <c r="F20" s="35">
        <v>7</v>
      </c>
      <c r="G20" s="35">
        <v>7</v>
      </c>
      <c r="H20" s="35">
        <v>7</v>
      </c>
      <c r="I20" s="35">
        <v>7</v>
      </c>
      <c r="J20" s="35">
        <v>7</v>
      </c>
      <c r="W20" s="43" t="s">
        <v>1341</v>
      </c>
      <c r="X20" s="44" t="s">
        <v>108</v>
      </c>
      <c r="Y20" s="49" t="s">
        <v>1319</v>
      </c>
      <c r="Z20" s="56">
        <f t="shared" ca="1" si="0"/>
        <v>45615.958333333336</v>
      </c>
    </row>
    <row r="21" spans="1:26">
      <c r="A21" s="35" t="s">
        <v>1316</v>
      </c>
      <c r="B21" s="35" t="s">
        <v>26</v>
      </c>
      <c r="C21" s="35" t="s">
        <v>78</v>
      </c>
      <c r="D21" s="35">
        <v>7</v>
      </c>
      <c r="E21" s="35">
        <v>7</v>
      </c>
      <c r="F21" s="35">
        <v>7</v>
      </c>
      <c r="G21" s="35">
        <v>7</v>
      </c>
      <c r="H21" s="35">
        <v>7</v>
      </c>
      <c r="I21" s="35">
        <v>7</v>
      </c>
      <c r="J21" s="35">
        <v>7</v>
      </c>
      <c r="W21" s="41" t="s">
        <v>1342</v>
      </c>
      <c r="X21" s="42" t="s">
        <v>108</v>
      </c>
      <c r="Y21" s="49" t="s">
        <v>1319</v>
      </c>
      <c r="Z21" s="56">
        <f t="shared" ca="1" si="0"/>
        <v>45615.958333333336</v>
      </c>
    </row>
    <row r="22" spans="1:26" ht="15">
      <c r="A22" s="36" t="s">
        <v>1316</v>
      </c>
      <c r="B22" s="35" t="s">
        <v>26</v>
      </c>
      <c r="C22" s="36" t="s">
        <v>181</v>
      </c>
      <c r="D22" s="35">
        <v>7</v>
      </c>
      <c r="E22" s="35">
        <v>7</v>
      </c>
      <c r="F22" s="35">
        <v>7</v>
      </c>
      <c r="G22" s="35">
        <v>7</v>
      </c>
      <c r="H22" s="35">
        <v>7</v>
      </c>
      <c r="I22" s="35">
        <v>7</v>
      </c>
      <c r="J22" s="35">
        <v>7</v>
      </c>
      <c r="W22" s="41" t="s">
        <v>1343</v>
      </c>
      <c r="X22" s="42" t="s">
        <v>101</v>
      </c>
      <c r="Y22" s="49" t="s">
        <v>1319</v>
      </c>
      <c r="Z22" s="56">
        <f t="shared" ca="1" si="0"/>
        <v>45615.958333333336</v>
      </c>
    </row>
    <row r="23" spans="1:26">
      <c r="A23" s="37" t="s">
        <v>1316</v>
      </c>
      <c r="B23" s="37" t="s">
        <v>116</v>
      </c>
      <c r="C23" s="37" t="s">
        <v>13</v>
      </c>
      <c r="D23" s="37">
        <v>8</v>
      </c>
      <c r="E23" s="37">
        <v>7</v>
      </c>
      <c r="F23" s="37">
        <v>7</v>
      </c>
      <c r="G23" s="37">
        <v>7</v>
      </c>
      <c r="H23" s="37">
        <v>7</v>
      </c>
      <c r="I23" s="37">
        <v>7</v>
      </c>
      <c r="J23" s="37">
        <v>9</v>
      </c>
      <c r="W23" s="43" t="s">
        <v>1344</v>
      </c>
      <c r="X23" s="44" t="s">
        <v>181</v>
      </c>
      <c r="Y23" s="49" t="s">
        <v>1319</v>
      </c>
      <c r="Z23" s="56">
        <f t="shared" ca="1" si="0"/>
        <v>45615.958333333336</v>
      </c>
    </row>
    <row r="24" spans="1:26">
      <c r="A24" s="37" t="s">
        <v>1316</v>
      </c>
      <c r="B24" s="37" t="s">
        <v>116</v>
      </c>
      <c r="C24" s="37" t="s">
        <v>29</v>
      </c>
      <c r="D24" s="37">
        <v>8</v>
      </c>
      <c r="E24" s="37">
        <v>7</v>
      </c>
      <c r="F24" s="37">
        <v>7</v>
      </c>
      <c r="G24" s="37">
        <v>7</v>
      </c>
      <c r="H24" s="37">
        <v>7</v>
      </c>
      <c r="I24" s="37">
        <v>7</v>
      </c>
      <c r="J24" s="37">
        <v>9</v>
      </c>
      <c r="W24" s="43" t="s">
        <v>1345</v>
      </c>
      <c r="X24" s="44" t="s">
        <v>108</v>
      </c>
      <c r="Y24" s="49" t="s">
        <v>1319</v>
      </c>
      <c r="Z24" s="56">
        <f t="shared" ca="1" si="0"/>
        <v>45615.958333333336</v>
      </c>
    </row>
    <row r="25" spans="1:26">
      <c r="A25" s="37" t="s">
        <v>1316</v>
      </c>
      <c r="B25" s="37" t="s">
        <v>116</v>
      </c>
      <c r="C25" s="37" t="s">
        <v>41</v>
      </c>
      <c r="D25" s="37">
        <v>8</v>
      </c>
      <c r="E25" s="37">
        <v>7</v>
      </c>
      <c r="F25" s="37">
        <v>7</v>
      </c>
      <c r="G25" s="37">
        <v>7</v>
      </c>
      <c r="H25" s="37">
        <v>7</v>
      </c>
      <c r="I25" s="37">
        <v>7</v>
      </c>
      <c r="J25" s="37">
        <v>7</v>
      </c>
      <c r="W25" s="41" t="s">
        <v>1346</v>
      </c>
      <c r="X25" s="44" t="s">
        <v>108</v>
      </c>
      <c r="Y25" s="49" t="s">
        <v>1319</v>
      </c>
      <c r="Z25" s="56">
        <f t="shared" ca="1" si="0"/>
        <v>45615.958333333336</v>
      </c>
    </row>
    <row r="26" spans="1:26">
      <c r="A26" s="37" t="s">
        <v>1316</v>
      </c>
      <c r="B26" s="37" t="s">
        <v>116</v>
      </c>
      <c r="C26" s="37" t="s">
        <v>64</v>
      </c>
      <c r="D26" s="37">
        <v>7</v>
      </c>
      <c r="E26" s="37">
        <v>7</v>
      </c>
      <c r="F26" s="37">
        <v>7</v>
      </c>
      <c r="G26" s="37">
        <v>7</v>
      </c>
      <c r="H26" s="37">
        <v>7</v>
      </c>
      <c r="I26" s="37">
        <v>7</v>
      </c>
      <c r="J26" s="37">
        <v>7</v>
      </c>
      <c r="W26" s="43" t="s">
        <v>1347</v>
      </c>
      <c r="X26" s="44" t="s">
        <v>78</v>
      </c>
      <c r="Y26" s="49" t="s">
        <v>1319</v>
      </c>
      <c r="Z26" s="56">
        <f t="shared" ca="1" si="0"/>
        <v>45615.958333333336</v>
      </c>
    </row>
    <row r="27" spans="1:26">
      <c r="A27" s="37" t="s">
        <v>1316</v>
      </c>
      <c r="B27" s="37" t="s">
        <v>116</v>
      </c>
      <c r="C27" s="37" t="s">
        <v>53</v>
      </c>
      <c r="D27" s="37">
        <v>8</v>
      </c>
      <c r="E27" s="37">
        <v>7</v>
      </c>
      <c r="F27" s="37">
        <v>7</v>
      </c>
      <c r="G27" s="37">
        <v>7</v>
      </c>
      <c r="H27" s="37">
        <v>7</v>
      </c>
      <c r="I27" s="37">
        <v>7</v>
      </c>
      <c r="J27" s="37">
        <v>9</v>
      </c>
      <c r="W27" s="43" t="s">
        <v>1348</v>
      </c>
      <c r="X27" s="44" t="s">
        <v>78</v>
      </c>
      <c r="Y27" s="49" t="s">
        <v>1319</v>
      </c>
      <c r="Z27" s="56">
        <f t="shared" ca="1" si="0"/>
        <v>45615.958333333336</v>
      </c>
    </row>
    <row r="28" spans="1:26">
      <c r="A28" s="37" t="s">
        <v>1316</v>
      </c>
      <c r="B28" s="37" t="s">
        <v>116</v>
      </c>
      <c r="C28" s="37" t="s">
        <v>86</v>
      </c>
      <c r="D28" s="37">
        <v>7</v>
      </c>
      <c r="E28" s="37">
        <v>7</v>
      </c>
      <c r="F28" s="37">
        <v>7</v>
      </c>
      <c r="G28" s="37">
        <v>7</v>
      </c>
      <c r="H28" s="37">
        <v>7</v>
      </c>
      <c r="I28" s="37">
        <v>7</v>
      </c>
      <c r="J28" s="37">
        <v>7</v>
      </c>
      <c r="W28" s="43" t="s">
        <v>1349</v>
      </c>
      <c r="X28" s="44" t="s">
        <v>78</v>
      </c>
      <c r="Y28" s="49" t="s">
        <v>1319</v>
      </c>
      <c r="Z28" s="56">
        <f t="shared" ca="1" si="0"/>
        <v>45615.958333333336</v>
      </c>
    </row>
    <row r="29" spans="1:26">
      <c r="A29" s="35" t="s">
        <v>1316</v>
      </c>
      <c r="B29" s="35" t="s">
        <v>26</v>
      </c>
      <c r="C29" s="35" t="s">
        <v>182</v>
      </c>
      <c r="D29" s="35">
        <v>7</v>
      </c>
      <c r="E29" s="35">
        <v>7</v>
      </c>
      <c r="F29" s="35">
        <v>7</v>
      </c>
      <c r="G29" s="35">
        <v>7</v>
      </c>
      <c r="H29" s="35">
        <v>7</v>
      </c>
      <c r="I29" s="35">
        <v>7</v>
      </c>
      <c r="J29" s="35">
        <v>7</v>
      </c>
      <c r="W29" s="43" t="s">
        <v>1350</v>
      </c>
      <c r="X29" s="44" t="s">
        <v>78</v>
      </c>
      <c r="Y29" s="49" t="s">
        <v>1319</v>
      </c>
      <c r="Z29" s="56">
        <f t="shared" ca="1" si="0"/>
        <v>45615.958333333336</v>
      </c>
    </row>
    <row r="30" spans="1:26">
      <c r="A30" s="34" t="s">
        <v>1316</v>
      </c>
      <c r="B30" s="34" t="s">
        <v>120</v>
      </c>
      <c r="C30" s="34" t="s">
        <v>130</v>
      </c>
      <c r="D30" s="33">
        <v>8</v>
      </c>
      <c r="E30" s="33">
        <v>7</v>
      </c>
      <c r="F30" s="33">
        <v>7</v>
      </c>
      <c r="G30" s="33">
        <v>7</v>
      </c>
      <c r="H30" s="33">
        <v>7</v>
      </c>
      <c r="I30" s="33">
        <v>7</v>
      </c>
      <c r="J30" s="33">
        <v>7</v>
      </c>
      <c r="W30" s="43" t="s">
        <v>1351</v>
      </c>
      <c r="X30" s="44" t="s">
        <v>78</v>
      </c>
      <c r="Y30" s="49" t="s">
        <v>1319</v>
      </c>
      <c r="Z30" s="56">
        <f t="shared" ca="1" si="0"/>
        <v>45615.958333333336</v>
      </c>
    </row>
    <row r="31" spans="1:26">
      <c r="A31" s="34" t="s">
        <v>1316</v>
      </c>
      <c r="B31" s="34" t="s">
        <v>120</v>
      </c>
      <c r="C31" s="34" t="s">
        <v>126</v>
      </c>
      <c r="D31" s="33">
        <v>8</v>
      </c>
      <c r="E31" s="33">
        <v>7</v>
      </c>
      <c r="F31" s="33">
        <v>7</v>
      </c>
      <c r="G31" s="33">
        <v>7</v>
      </c>
      <c r="H31" s="33">
        <v>7</v>
      </c>
      <c r="I31" s="33">
        <v>7</v>
      </c>
      <c r="J31" s="33">
        <v>7</v>
      </c>
      <c r="W31" s="43" t="s">
        <v>1352</v>
      </c>
      <c r="X31" s="44" t="s">
        <v>182</v>
      </c>
      <c r="Y31" s="49" t="s">
        <v>1319</v>
      </c>
      <c r="Z31" s="56">
        <f t="shared" ca="1" si="0"/>
        <v>45615.958333333336</v>
      </c>
    </row>
    <row r="32" spans="1:26">
      <c r="A32" s="37" t="s">
        <v>1316</v>
      </c>
      <c r="B32" s="37" t="s">
        <v>116</v>
      </c>
      <c r="C32" s="37" t="s">
        <v>94</v>
      </c>
      <c r="D32" s="37">
        <v>8</v>
      </c>
      <c r="E32" s="37">
        <v>7</v>
      </c>
      <c r="F32" s="37">
        <v>7</v>
      </c>
      <c r="G32" s="37">
        <v>7</v>
      </c>
      <c r="H32" s="37">
        <v>7</v>
      </c>
      <c r="I32" s="37">
        <v>7</v>
      </c>
      <c r="J32" s="37">
        <v>7</v>
      </c>
      <c r="W32" s="43" t="s">
        <v>1353</v>
      </c>
      <c r="X32" s="44" t="s">
        <v>101</v>
      </c>
      <c r="Y32" s="49" t="s">
        <v>1319</v>
      </c>
      <c r="Z32" s="56">
        <f t="shared" ca="1" si="0"/>
        <v>45615.958333333336</v>
      </c>
    </row>
    <row r="33" spans="1:26">
      <c r="A33" s="37" t="s">
        <v>1316</v>
      </c>
      <c r="B33" s="37" t="s">
        <v>116</v>
      </c>
      <c r="C33" s="37" t="s">
        <v>102</v>
      </c>
      <c r="D33" s="37">
        <v>8</v>
      </c>
      <c r="E33" s="37">
        <v>7</v>
      </c>
      <c r="F33" s="37">
        <v>7</v>
      </c>
      <c r="G33" s="37">
        <v>7</v>
      </c>
      <c r="H33" s="37">
        <v>7</v>
      </c>
      <c r="I33" s="37">
        <v>7</v>
      </c>
      <c r="J33" s="37">
        <v>7</v>
      </c>
      <c r="W33" s="43" t="s">
        <v>1354</v>
      </c>
      <c r="X33" s="44" t="s">
        <v>110</v>
      </c>
      <c r="Y33" s="49" t="s">
        <v>1319</v>
      </c>
      <c r="Z33" s="56">
        <f t="shared" ca="1" si="0"/>
        <v>45615.958333333336</v>
      </c>
    </row>
    <row r="34" spans="1:26">
      <c r="W34" s="46" t="s">
        <v>1355</v>
      </c>
      <c r="X34" s="47" t="s">
        <v>108</v>
      </c>
      <c r="Y34" s="49" t="s">
        <v>1319</v>
      </c>
      <c r="Z34" s="56">
        <f t="shared" ca="1" si="0"/>
        <v>45615.958333333336</v>
      </c>
    </row>
    <row r="35" spans="1:26">
      <c r="W35" s="46" t="s">
        <v>1356</v>
      </c>
      <c r="X35" s="47" t="s">
        <v>108</v>
      </c>
      <c r="Y35" s="49" t="s">
        <v>1319</v>
      </c>
      <c r="Z35" s="56">
        <f t="shared" ca="1" si="0"/>
        <v>45615.958333333336</v>
      </c>
    </row>
    <row r="36" spans="1:26">
      <c r="W36" s="46" t="s">
        <v>1357</v>
      </c>
      <c r="X36" s="47" t="s">
        <v>78</v>
      </c>
      <c r="Y36" s="49" t="s">
        <v>1319</v>
      </c>
      <c r="Z36" s="56">
        <f t="shared" ca="1" si="0"/>
        <v>45615.958333333336</v>
      </c>
    </row>
    <row r="37" spans="1:26">
      <c r="W37" s="46" t="s">
        <v>1358</v>
      </c>
      <c r="X37" s="47" t="s">
        <v>108</v>
      </c>
      <c r="Y37" s="49" t="s">
        <v>1319</v>
      </c>
      <c r="Z37" s="56">
        <f t="shared" ca="1" si="0"/>
        <v>45615.958333333336</v>
      </c>
    </row>
    <row r="38" spans="1:26">
      <c r="W38" s="46" t="s">
        <v>1359</v>
      </c>
      <c r="X38" s="47" t="s">
        <v>78</v>
      </c>
      <c r="Y38" s="49" t="s">
        <v>1319</v>
      </c>
      <c r="Z38" s="56">
        <f t="shared" ca="1" si="0"/>
        <v>45615.958333333336</v>
      </c>
    </row>
    <row r="39" spans="1:26">
      <c r="W39" s="46" t="s">
        <v>1360</v>
      </c>
      <c r="X39" s="47" t="s">
        <v>78</v>
      </c>
      <c r="Y39" s="49" t="s">
        <v>1319</v>
      </c>
      <c r="Z39" s="56">
        <f t="shared" ca="1" si="0"/>
        <v>45615.958333333336</v>
      </c>
    </row>
    <row r="40" spans="1:26">
      <c r="W40" s="46" t="s">
        <v>1361</v>
      </c>
      <c r="X40" s="47" t="s">
        <v>78</v>
      </c>
      <c r="Y40" s="49" t="s">
        <v>1319</v>
      </c>
      <c r="Z40" s="56">
        <f t="shared" ca="1" si="0"/>
        <v>45615.958333333336</v>
      </c>
    </row>
    <row r="41" spans="1:26">
      <c r="W41" s="46" t="s">
        <v>1362</v>
      </c>
      <c r="X41" s="47" t="s">
        <v>108</v>
      </c>
      <c r="Y41" s="49" t="s">
        <v>1319</v>
      </c>
      <c r="Z41" s="56">
        <f t="shared" ca="1" si="0"/>
        <v>45615.958333333336</v>
      </c>
    </row>
    <row r="42" spans="1:26">
      <c r="W42" s="46" t="s">
        <v>1363</v>
      </c>
      <c r="X42" s="47" t="s">
        <v>101</v>
      </c>
      <c r="Y42" s="49" t="s">
        <v>1319</v>
      </c>
      <c r="Z42" s="56">
        <f t="shared" ca="1" si="0"/>
        <v>45615.958333333336</v>
      </c>
    </row>
    <row r="43" spans="1:26">
      <c r="W43" s="46" t="s">
        <v>1364</v>
      </c>
      <c r="X43" s="47" t="s">
        <v>108</v>
      </c>
      <c r="Y43" s="49" t="s">
        <v>1365</v>
      </c>
      <c r="Z43" s="56">
        <f t="shared" ca="1" si="0"/>
        <v>45610.625</v>
      </c>
    </row>
    <row r="44" spans="1:26">
      <c r="W44" s="46" t="s">
        <v>1366</v>
      </c>
      <c r="X44" s="47" t="s">
        <v>110</v>
      </c>
      <c r="Y44" s="49" t="s">
        <v>1319</v>
      </c>
      <c r="Z44" s="56">
        <f t="shared" ca="1" si="0"/>
        <v>45615.958333333336</v>
      </c>
    </row>
    <row r="45" spans="1:26">
      <c r="W45" s="46" t="s">
        <v>1367</v>
      </c>
      <c r="X45" s="47" t="s">
        <v>108</v>
      </c>
      <c r="Y45" s="49" t="s">
        <v>1319</v>
      </c>
      <c r="Z45" s="56">
        <f t="shared" ca="1" si="0"/>
        <v>45615.958333333336</v>
      </c>
    </row>
    <row r="46" spans="1:26">
      <c r="W46" s="46" t="s">
        <v>1368</v>
      </c>
      <c r="X46" s="47" t="s">
        <v>25</v>
      </c>
      <c r="Y46" s="49" t="s">
        <v>1365</v>
      </c>
      <c r="Z46" s="56">
        <f t="shared" ca="1" si="0"/>
        <v>45610.708333333336</v>
      </c>
    </row>
    <row r="47" spans="1:26">
      <c r="W47" s="46" t="s">
        <v>1369</v>
      </c>
      <c r="X47" s="47" t="s">
        <v>93</v>
      </c>
      <c r="Y47" s="49" t="s">
        <v>1319</v>
      </c>
      <c r="Z47" s="56">
        <f t="shared" ca="1" si="0"/>
        <v>45615.958333333336</v>
      </c>
    </row>
    <row r="48" spans="1:26">
      <c r="W48" s="46" t="s">
        <v>1370</v>
      </c>
      <c r="X48" s="47" t="s">
        <v>110</v>
      </c>
      <c r="Y48" s="49" t="s">
        <v>1319</v>
      </c>
      <c r="Z48" s="56">
        <f t="shared" ca="1" si="0"/>
        <v>45615.958333333336</v>
      </c>
    </row>
    <row r="49" spans="23:26">
      <c r="W49" s="46" t="s">
        <v>1371</v>
      </c>
      <c r="X49" s="47" t="s">
        <v>181</v>
      </c>
      <c r="Y49" s="49" t="s">
        <v>1319</v>
      </c>
      <c r="Z49" s="56">
        <f t="shared" ca="1" si="0"/>
        <v>45615.958333333336</v>
      </c>
    </row>
    <row r="50" spans="23:26">
      <c r="W50" s="46" t="s">
        <v>1372</v>
      </c>
      <c r="X50" s="47" t="s">
        <v>93</v>
      </c>
      <c r="Y50" s="49" t="s">
        <v>1319</v>
      </c>
      <c r="Z50" s="56">
        <f t="shared" ca="1" si="0"/>
        <v>45615.958333333336</v>
      </c>
    </row>
    <row r="51" spans="23:26">
      <c r="W51" s="46" t="s">
        <v>1373</v>
      </c>
      <c r="X51" s="47" t="s">
        <v>108</v>
      </c>
      <c r="Y51" s="49" t="s">
        <v>1319</v>
      </c>
      <c r="Z51" s="56">
        <f t="shared" ca="1" si="0"/>
        <v>45615.958333333336</v>
      </c>
    </row>
    <row r="52" spans="23:26">
      <c r="W52" s="46" t="s">
        <v>1374</v>
      </c>
      <c r="X52" s="47" t="s">
        <v>29</v>
      </c>
      <c r="Y52" s="49"/>
      <c r="Z52" s="56">
        <f t="shared" ca="1" si="0"/>
        <v>45615.958333333336</v>
      </c>
    </row>
    <row r="53" spans="23:26">
      <c r="W53" s="46" t="s">
        <v>1375</v>
      </c>
      <c r="X53" s="47" t="s">
        <v>29</v>
      </c>
      <c r="Y53" s="49"/>
      <c r="Z53" s="56">
        <f t="shared" ca="1" si="0"/>
        <v>45615.958333333336</v>
      </c>
    </row>
    <row r="54" spans="23:26">
      <c r="W54" s="46" t="s">
        <v>1376</v>
      </c>
      <c r="X54" s="47" t="s">
        <v>41</v>
      </c>
      <c r="Y54" s="49"/>
      <c r="Z54" s="56">
        <f t="shared" ca="1" si="0"/>
        <v>45615.958333333336</v>
      </c>
    </row>
    <row r="55" spans="23:26">
      <c r="W55" s="46" t="s">
        <v>1377</v>
      </c>
      <c r="X55" s="47" t="s">
        <v>29</v>
      </c>
      <c r="Y55" s="49"/>
      <c r="Z55" s="56">
        <f t="shared" ca="1" si="0"/>
        <v>45615.958333333336</v>
      </c>
    </row>
    <row r="56" spans="23:26">
      <c r="W56" s="46" t="s">
        <v>1378</v>
      </c>
      <c r="X56" s="47" t="s">
        <v>13</v>
      </c>
      <c r="Y56" s="49"/>
      <c r="Z56" s="56">
        <f t="shared" ca="1" si="0"/>
        <v>45615.958333333336</v>
      </c>
    </row>
    <row r="57" spans="23:26">
      <c r="W57" s="46" t="s">
        <v>1379</v>
      </c>
      <c r="X57" s="47" t="s">
        <v>13</v>
      </c>
      <c r="Y57" s="49"/>
      <c r="Z57" s="56">
        <f t="shared" ca="1" si="0"/>
        <v>45615.958333333336</v>
      </c>
    </row>
    <row r="58" spans="23:26">
      <c r="W58" s="46" t="s">
        <v>1380</v>
      </c>
      <c r="X58" s="47" t="s">
        <v>29</v>
      </c>
      <c r="Y58" s="49"/>
      <c r="Z58" s="56">
        <f t="shared" ca="1" si="0"/>
        <v>45615.958333333336</v>
      </c>
    </row>
    <row r="59" spans="23:26">
      <c r="W59" s="46" t="s">
        <v>1381</v>
      </c>
      <c r="X59" s="47" t="s">
        <v>13</v>
      </c>
      <c r="Y59" s="49"/>
      <c r="Z59" s="56">
        <f t="shared" ca="1" si="0"/>
        <v>45615.958333333336</v>
      </c>
    </row>
    <row r="60" spans="23:26">
      <c r="W60" s="46" t="s">
        <v>1382</v>
      </c>
      <c r="X60" s="47" t="s">
        <v>13</v>
      </c>
      <c r="Y60" s="49"/>
      <c r="Z60" s="56">
        <f t="shared" ca="1" si="0"/>
        <v>45615.958333333336</v>
      </c>
    </row>
    <row r="61" spans="23:26">
      <c r="W61" s="46" t="s">
        <v>1383</v>
      </c>
      <c r="X61" s="47" t="s">
        <v>29</v>
      </c>
      <c r="Y61" s="49"/>
      <c r="Z61" s="56">
        <f t="shared" ca="1" si="0"/>
        <v>45615.958333333336</v>
      </c>
    </row>
    <row r="62" spans="23:26">
      <c r="W62" s="46" t="s">
        <v>1384</v>
      </c>
      <c r="X62" s="47" t="s">
        <v>29</v>
      </c>
      <c r="Y62" s="49"/>
      <c r="Z62" s="56">
        <f t="shared" ca="1" si="0"/>
        <v>45615.958333333336</v>
      </c>
    </row>
    <row r="63" spans="23:26">
      <c r="W63" s="46" t="s">
        <v>1385</v>
      </c>
      <c r="X63" s="47" t="s">
        <v>13</v>
      </c>
      <c r="Y63" s="49"/>
      <c r="Z63" s="56">
        <f t="shared" ca="1" si="0"/>
        <v>45615.958333333336</v>
      </c>
    </row>
    <row r="64" spans="23:26">
      <c r="W64" s="46" t="s">
        <v>1386</v>
      </c>
      <c r="X64" s="47" t="s">
        <v>29</v>
      </c>
      <c r="Y64" s="49"/>
      <c r="Z64" s="56">
        <f t="shared" ca="1" si="0"/>
        <v>45615.958333333336</v>
      </c>
    </row>
    <row r="65" spans="23:26">
      <c r="W65" s="46" t="s">
        <v>1387</v>
      </c>
      <c r="X65" s="47" t="s">
        <v>13</v>
      </c>
      <c r="Y65" s="49"/>
      <c r="Z65" s="56">
        <f t="shared" ca="1" si="0"/>
        <v>45615.958333333336</v>
      </c>
    </row>
    <row r="66" spans="23:26">
      <c r="W66" s="46" t="s">
        <v>1388</v>
      </c>
      <c r="X66" s="47" t="s">
        <v>13</v>
      </c>
      <c r="Y66" s="49"/>
      <c r="Z66" s="56">
        <f t="shared" ref="Z66:Z129" ca="1" si="1">IF(Y66="ODM",INT(TODAY())+(VLOOKUP(X66,N:U,WEEKDAY(TODAY())+1,0)+16-13)/24,INT(TODAY())+VLOOKUP(X66,C:J,WEEKDAY(TODAY())+1,0)+23/24)</f>
        <v>45615.958333333336</v>
      </c>
    </row>
    <row r="67" spans="23:26">
      <c r="W67" s="46" t="s">
        <v>1389</v>
      </c>
      <c r="X67" s="47" t="s">
        <v>29</v>
      </c>
      <c r="Y67" s="49"/>
      <c r="Z67" s="56">
        <f t="shared" ca="1" si="1"/>
        <v>45615.958333333336</v>
      </c>
    </row>
    <row r="68" spans="23:26">
      <c r="W68" s="46" t="s">
        <v>1390</v>
      </c>
      <c r="X68" s="47" t="s">
        <v>13</v>
      </c>
      <c r="Y68" s="49"/>
      <c r="Z68" s="56">
        <f t="shared" ca="1" si="1"/>
        <v>45615.958333333336</v>
      </c>
    </row>
    <row r="69" spans="23:26">
      <c r="W69" s="46" t="s">
        <v>1391</v>
      </c>
      <c r="X69" s="47" t="s">
        <v>13</v>
      </c>
      <c r="Y69" s="49"/>
      <c r="Z69" s="56">
        <f t="shared" ca="1" si="1"/>
        <v>45615.958333333336</v>
      </c>
    </row>
    <row r="70" spans="23:26">
      <c r="W70" s="46" t="s">
        <v>1392</v>
      </c>
      <c r="X70" s="47" t="s">
        <v>13</v>
      </c>
      <c r="Y70" s="49"/>
      <c r="Z70" s="56">
        <f t="shared" ca="1" si="1"/>
        <v>45615.958333333336</v>
      </c>
    </row>
    <row r="71" spans="23:26">
      <c r="W71" s="46" t="s">
        <v>1393</v>
      </c>
      <c r="X71" s="47" t="s">
        <v>13</v>
      </c>
      <c r="Y71" s="49"/>
      <c r="Z71" s="56">
        <f t="shared" ca="1" si="1"/>
        <v>45615.958333333336</v>
      </c>
    </row>
    <row r="72" spans="23:26">
      <c r="W72" s="46" t="s">
        <v>1394</v>
      </c>
      <c r="X72" s="47" t="s">
        <v>29</v>
      </c>
      <c r="Y72" s="49"/>
      <c r="Z72" s="56">
        <f t="shared" ca="1" si="1"/>
        <v>45615.958333333336</v>
      </c>
    </row>
    <row r="73" spans="23:26">
      <c r="W73" s="46" t="s">
        <v>1395</v>
      </c>
      <c r="X73" s="47" t="s">
        <v>13</v>
      </c>
      <c r="Y73" s="68"/>
      <c r="Z73" s="56">
        <f t="shared" ca="1" si="1"/>
        <v>45615.958333333336</v>
      </c>
    </row>
    <row r="74" spans="23:26">
      <c r="W74" s="46" t="s">
        <v>1396</v>
      </c>
      <c r="X74" s="47" t="s">
        <v>53</v>
      </c>
      <c r="Y74" s="68"/>
      <c r="Z74" s="56">
        <f t="shared" ca="1" si="1"/>
        <v>45615.958333333336</v>
      </c>
    </row>
    <row r="75" spans="23:26">
      <c r="W75" s="62" t="s">
        <v>1397</v>
      </c>
      <c r="X75" s="63" t="s">
        <v>64</v>
      </c>
      <c r="Y75" s="68"/>
      <c r="Z75" s="56">
        <f t="shared" ca="1" si="1"/>
        <v>45615.958333333336</v>
      </c>
    </row>
    <row r="76" spans="23:26">
      <c r="W76" s="64" t="s">
        <v>1398</v>
      </c>
      <c r="X76" s="65" t="s">
        <v>29</v>
      </c>
      <c r="Y76" s="68"/>
      <c r="Z76" s="56">
        <f t="shared" ca="1" si="1"/>
        <v>45615.958333333336</v>
      </c>
    </row>
    <row r="77" spans="23:26">
      <c r="W77" s="64" t="s">
        <v>1399</v>
      </c>
      <c r="X77" s="66" t="s">
        <v>13</v>
      </c>
      <c r="Y77" s="69"/>
      <c r="Z77" s="56">
        <f t="shared" ca="1" si="1"/>
        <v>45615.958333333336</v>
      </c>
    </row>
    <row r="78" spans="23:26">
      <c r="W78" s="64" t="s">
        <v>1400</v>
      </c>
      <c r="X78" s="67" t="s">
        <v>151</v>
      </c>
      <c r="Y78" s="69"/>
      <c r="Z78" s="56">
        <f t="shared" ca="1" si="1"/>
        <v>45615.958333333336</v>
      </c>
    </row>
    <row r="79" spans="23:26">
      <c r="W79" s="64" t="s">
        <v>1401</v>
      </c>
      <c r="X79" s="66" t="s">
        <v>154</v>
      </c>
      <c r="Y79" s="69"/>
      <c r="Z79" s="56">
        <f t="shared" ca="1" si="1"/>
        <v>45615.958333333336</v>
      </c>
    </row>
    <row r="80" spans="23:26">
      <c r="W80" s="64" t="s">
        <v>1402</v>
      </c>
      <c r="X80" s="66" t="s">
        <v>154</v>
      </c>
      <c r="Y80" s="69"/>
      <c r="Z80" s="56">
        <f t="shared" ca="1" si="1"/>
        <v>45615.958333333336</v>
      </c>
    </row>
    <row r="81" spans="23:26">
      <c r="W81" s="64" t="s">
        <v>1403</v>
      </c>
      <c r="X81" s="67" t="s">
        <v>154</v>
      </c>
      <c r="Y81" s="70"/>
      <c r="Z81" s="56">
        <f t="shared" ca="1" si="1"/>
        <v>45615.958333333336</v>
      </c>
    </row>
    <row r="82" spans="23:26">
      <c r="W82" s="64" t="s">
        <v>1404</v>
      </c>
      <c r="X82" s="67" t="s">
        <v>125</v>
      </c>
      <c r="Y82" s="70"/>
      <c r="Z82" s="56">
        <f t="shared" ca="1" si="1"/>
        <v>45615.958333333336</v>
      </c>
    </row>
    <row r="83" spans="23:26">
      <c r="W83" s="64" t="s">
        <v>1405</v>
      </c>
      <c r="X83" s="66" t="s">
        <v>151</v>
      </c>
      <c r="Y83" s="69"/>
      <c r="Z83" s="56">
        <f t="shared" ca="1" si="1"/>
        <v>45615.958333333336</v>
      </c>
    </row>
    <row r="84" spans="23:26">
      <c r="W84" s="64" t="s">
        <v>1406</v>
      </c>
      <c r="X84" s="66" t="s">
        <v>146</v>
      </c>
      <c r="Y84" s="69"/>
      <c r="Z84" s="56">
        <f t="shared" ca="1" si="1"/>
        <v>45615.958333333336</v>
      </c>
    </row>
    <row r="85" spans="23:26">
      <c r="W85" s="64" t="s">
        <v>1407</v>
      </c>
      <c r="X85" s="66" t="s">
        <v>124</v>
      </c>
      <c r="Y85" s="69"/>
      <c r="Z85" s="56">
        <f t="shared" ca="1" si="1"/>
        <v>45615.958333333336</v>
      </c>
    </row>
    <row r="86" spans="23:26">
      <c r="W86" s="64" t="s">
        <v>1408</v>
      </c>
      <c r="X86" s="67" t="s">
        <v>130</v>
      </c>
      <c r="Y86" s="70"/>
      <c r="Z86" s="56">
        <f t="shared" ca="1" si="1"/>
        <v>45615.958333333336</v>
      </c>
    </row>
    <row r="87" spans="23:26">
      <c r="W87" s="64" t="s">
        <v>1409</v>
      </c>
      <c r="X87" s="66" t="s">
        <v>154</v>
      </c>
      <c r="Y87" s="69"/>
      <c r="Z87" s="56">
        <f t="shared" ca="1" si="1"/>
        <v>45615.958333333336</v>
      </c>
    </row>
    <row r="88" spans="23:26">
      <c r="W88" s="64" t="s">
        <v>1410</v>
      </c>
      <c r="X88" s="66" t="s">
        <v>148</v>
      </c>
      <c r="Y88" s="69"/>
      <c r="Z88" s="56">
        <f t="shared" ca="1" si="1"/>
        <v>45615.958333333336</v>
      </c>
    </row>
    <row r="89" spans="23:26">
      <c r="W89" s="64" t="s">
        <v>1411</v>
      </c>
      <c r="X89" s="66" t="s">
        <v>125</v>
      </c>
      <c r="Y89" s="69"/>
      <c r="Z89" s="56">
        <f t="shared" ca="1" si="1"/>
        <v>45615.958333333336</v>
      </c>
    </row>
    <row r="90" spans="23:26">
      <c r="W90" s="64" t="s">
        <v>1412</v>
      </c>
      <c r="X90" s="67" t="s">
        <v>126</v>
      </c>
      <c r="Y90" s="70"/>
      <c r="Z90" s="56">
        <f t="shared" ca="1" si="1"/>
        <v>45615.958333333336</v>
      </c>
    </row>
    <row r="91" spans="23:26">
      <c r="W91" s="64" t="s">
        <v>1413</v>
      </c>
      <c r="X91" s="66" t="s">
        <v>154</v>
      </c>
      <c r="Y91" s="69"/>
      <c r="Z91" s="56">
        <f t="shared" ca="1" si="1"/>
        <v>45615.958333333336</v>
      </c>
    </row>
    <row r="92" spans="23:26">
      <c r="W92" s="64" t="s">
        <v>1414</v>
      </c>
      <c r="X92" s="66" t="s">
        <v>150</v>
      </c>
      <c r="Y92" s="69"/>
      <c r="Z92" s="56">
        <f t="shared" ca="1" si="1"/>
        <v>45615.958333333336</v>
      </c>
    </row>
    <row r="93" spans="23:26">
      <c r="W93" s="64" t="s">
        <v>1415</v>
      </c>
      <c r="X93" s="66" t="s">
        <v>136</v>
      </c>
      <c r="Y93" s="69"/>
      <c r="Z93" s="56">
        <f t="shared" ca="1" si="1"/>
        <v>45615.958333333336</v>
      </c>
    </row>
    <row r="94" spans="23:26">
      <c r="W94" s="64" t="s">
        <v>1416</v>
      </c>
      <c r="X94" s="67" t="s">
        <v>147</v>
      </c>
      <c r="Y94" s="70"/>
      <c r="Z94" s="56">
        <f t="shared" ca="1" si="1"/>
        <v>45615.958333333336</v>
      </c>
    </row>
    <row r="95" spans="23:26">
      <c r="W95" s="64" t="s">
        <v>1417</v>
      </c>
      <c r="X95" s="67" t="s">
        <v>149</v>
      </c>
      <c r="Y95" s="70"/>
      <c r="Z95" s="56">
        <f t="shared" ca="1" si="1"/>
        <v>45615.958333333336</v>
      </c>
    </row>
    <row r="96" spans="23:26">
      <c r="W96" s="64" t="s">
        <v>1418</v>
      </c>
      <c r="X96" s="67" t="s">
        <v>152</v>
      </c>
      <c r="Y96" s="70"/>
      <c r="Z96" s="56">
        <f t="shared" ca="1" si="1"/>
        <v>45615.958333333336</v>
      </c>
    </row>
    <row r="97" spans="23:26">
      <c r="W97" s="64" t="s">
        <v>1419</v>
      </c>
      <c r="X97" s="66" t="s">
        <v>147</v>
      </c>
      <c r="Y97" s="69"/>
      <c r="Z97" s="56">
        <f t="shared" ca="1" si="1"/>
        <v>45615.958333333336</v>
      </c>
    </row>
    <row r="98" spans="23:26">
      <c r="W98" s="64" t="s">
        <v>1420</v>
      </c>
      <c r="X98" s="66" t="s">
        <v>127</v>
      </c>
      <c r="Y98" s="69"/>
      <c r="Z98" s="56">
        <f t="shared" ca="1" si="1"/>
        <v>45615.958333333336</v>
      </c>
    </row>
    <row r="99" spans="23:26">
      <c r="W99" s="64" t="s">
        <v>1421</v>
      </c>
      <c r="X99" s="66" t="s">
        <v>146</v>
      </c>
      <c r="Y99" s="69"/>
      <c r="Z99" s="56">
        <f t="shared" ca="1" si="1"/>
        <v>45615.958333333336</v>
      </c>
    </row>
    <row r="100" spans="23:26">
      <c r="W100" s="64" t="s">
        <v>1422</v>
      </c>
      <c r="X100" s="66" t="s">
        <v>154</v>
      </c>
      <c r="Y100" s="69"/>
      <c r="Z100" s="56">
        <f t="shared" ca="1" si="1"/>
        <v>45615.958333333336</v>
      </c>
    </row>
    <row r="101" spans="23:26">
      <c r="W101" s="64"/>
      <c r="X101" s="67"/>
      <c r="Y101" s="69"/>
      <c r="Z101" s="56" t="e">
        <f t="shared" ca="1" si="1"/>
        <v>#N/A</v>
      </c>
    </row>
    <row r="102" spans="23:26">
      <c r="W102" s="64"/>
      <c r="X102" s="67"/>
      <c r="Y102" s="70"/>
      <c r="Z102" s="56" t="e">
        <f t="shared" ca="1" si="1"/>
        <v>#N/A</v>
      </c>
    </row>
    <row r="103" spans="23:26">
      <c r="W103" s="64"/>
      <c r="X103" s="67"/>
      <c r="Y103" s="69"/>
      <c r="Z103" s="56" t="e">
        <f t="shared" ca="1" si="1"/>
        <v>#N/A</v>
      </c>
    </row>
    <row r="104" spans="23:26">
      <c r="W104" s="64"/>
      <c r="X104" s="66"/>
      <c r="Y104" s="69"/>
      <c r="Z104" s="56" t="e">
        <f t="shared" ca="1" si="1"/>
        <v>#N/A</v>
      </c>
    </row>
    <row r="105" spans="23:26">
      <c r="W105" s="64"/>
      <c r="X105" s="67"/>
      <c r="Y105" s="69"/>
      <c r="Z105" s="56" t="e">
        <f t="shared" ca="1" si="1"/>
        <v>#N/A</v>
      </c>
    </row>
    <row r="106" spans="23:26">
      <c r="W106" s="64"/>
      <c r="X106" s="66"/>
      <c r="Y106" s="69"/>
      <c r="Z106" s="56" t="e">
        <f t="shared" ca="1" si="1"/>
        <v>#N/A</v>
      </c>
    </row>
    <row r="107" spans="23:26">
      <c r="W107" s="64"/>
      <c r="X107" s="66"/>
      <c r="Y107" s="69"/>
      <c r="Z107" s="56" t="e">
        <f t="shared" ca="1" si="1"/>
        <v>#N/A</v>
      </c>
    </row>
    <row r="108" spans="23:26">
      <c r="W108" s="64"/>
      <c r="X108" s="67"/>
      <c r="Y108" s="70"/>
      <c r="Z108" s="56" t="e">
        <f t="shared" ca="1" si="1"/>
        <v>#N/A</v>
      </c>
    </row>
    <row r="109" spans="23:26">
      <c r="W109" s="64"/>
      <c r="X109" s="67"/>
      <c r="Y109" s="70"/>
      <c r="Z109" s="56" t="e">
        <f t="shared" ca="1" si="1"/>
        <v>#N/A</v>
      </c>
    </row>
    <row r="110" spans="23:26">
      <c r="W110" s="64"/>
      <c r="X110" s="66"/>
      <c r="Y110" s="69"/>
      <c r="Z110" s="56" t="e">
        <f t="shared" ca="1" si="1"/>
        <v>#N/A</v>
      </c>
    </row>
    <row r="111" spans="23:26">
      <c r="W111" s="64"/>
      <c r="X111" s="67"/>
      <c r="Y111" s="70"/>
      <c r="Z111" s="56" t="e">
        <f t="shared" ca="1" si="1"/>
        <v>#N/A</v>
      </c>
    </row>
    <row r="112" spans="23:26">
      <c r="W112" s="64"/>
      <c r="X112" s="66"/>
      <c r="Y112" s="69"/>
      <c r="Z112" s="56" t="e">
        <f t="shared" ca="1" si="1"/>
        <v>#N/A</v>
      </c>
    </row>
    <row r="113" spans="23:26">
      <c r="W113" s="64"/>
      <c r="X113" s="66"/>
      <c r="Y113" s="69"/>
      <c r="Z113" s="56" t="e">
        <f t="shared" ca="1" si="1"/>
        <v>#N/A</v>
      </c>
    </row>
    <row r="114" spans="23:26">
      <c r="W114" s="64"/>
      <c r="X114" s="66"/>
      <c r="Y114" s="69"/>
      <c r="Z114" s="56" t="e">
        <f t="shared" ca="1" si="1"/>
        <v>#N/A</v>
      </c>
    </row>
    <row r="115" spans="23:26">
      <c r="W115" s="64"/>
      <c r="X115" s="66"/>
      <c r="Y115" s="69"/>
      <c r="Z115" s="56" t="e">
        <f t="shared" ca="1" si="1"/>
        <v>#N/A</v>
      </c>
    </row>
    <row r="116" spans="23:26">
      <c r="W116" s="64"/>
      <c r="X116" s="67"/>
      <c r="Y116" s="70"/>
      <c r="Z116" s="56" t="e">
        <f t="shared" ca="1" si="1"/>
        <v>#N/A</v>
      </c>
    </row>
    <row r="117" spans="23:26">
      <c r="W117" s="64"/>
      <c r="X117" s="67"/>
      <c r="Y117" s="69"/>
      <c r="Z117" s="56" t="e">
        <f t="shared" ca="1" si="1"/>
        <v>#N/A</v>
      </c>
    </row>
    <row r="118" spans="23:26">
      <c r="W118" s="64"/>
      <c r="X118" s="66"/>
      <c r="Y118" s="69"/>
      <c r="Z118" s="56" t="e">
        <f t="shared" ca="1" si="1"/>
        <v>#N/A</v>
      </c>
    </row>
    <row r="119" spans="23:26">
      <c r="W119" s="64"/>
      <c r="X119" s="66"/>
      <c r="Y119" s="69"/>
      <c r="Z119" s="56" t="e">
        <f t="shared" ca="1" si="1"/>
        <v>#N/A</v>
      </c>
    </row>
    <row r="120" spans="23:26">
      <c r="W120" s="64"/>
      <c r="X120" s="66"/>
      <c r="Y120" s="69"/>
      <c r="Z120" s="56" t="e">
        <f t="shared" ca="1" si="1"/>
        <v>#N/A</v>
      </c>
    </row>
    <row r="121" spans="23:26">
      <c r="W121" s="64"/>
      <c r="X121" s="67"/>
      <c r="Y121" s="70"/>
      <c r="Z121" s="56" t="e">
        <f t="shared" ca="1" si="1"/>
        <v>#N/A</v>
      </c>
    </row>
    <row r="122" spans="23:26">
      <c r="W122" s="64"/>
      <c r="X122" s="67"/>
      <c r="Y122" s="70"/>
      <c r="Z122" s="56" t="e">
        <f t="shared" ca="1" si="1"/>
        <v>#N/A</v>
      </c>
    </row>
    <row r="123" spans="23:26">
      <c r="W123" s="64"/>
      <c r="X123" s="67"/>
      <c r="Y123" s="69"/>
      <c r="Z123" s="56" t="e">
        <f t="shared" ca="1" si="1"/>
        <v>#N/A</v>
      </c>
    </row>
    <row r="124" spans="23:26">
      <c r="W124" s="64"/>
      <c r="X124" s="67"/>
      <c r="Y124" s="70"/>
      <c r="Z124" s="56" t="e">
        <f t="shared" ca="1" si="1"/>
        <v>#N/A</v>
      </c>
    </row>
    <row r="125" spans="23:26">
      <c r="W125" s="64"/>
      <c r="X125" s="66"/>
      <c r="Y125" s="69"/>
      <c r="Z125" s="56" t="e">
        <f t="shared" ca="1" si="1"/>
        <v>#N/A</v>
      </c>
    </row>
    <row r="126" spans="23:26">
      <c r="W126" s="64"/>
      <c r="X126" s="66"/>
      <c r="Y126" s="69"/>
      <c r="Z126" s="56" t="e">
        <f t="shared" ca="1" si="1"/>
        <v>#N/A</v>
      </c>
    </row>
    <row r="127" spans="23:26">
      <c r="W127" s="64"/>
      <c r="X127" s="67"/>
      <c r="Y127" s="70"/>
      <c r="Z127" s="56" t="e">
        <f t="shared" ca="1" si="1"/>
        <v>#N/A</v>
      </c>
    </row>
    <row r="128" spans="23:26">
      <c r="W128" s="64"/>
      <c r="X128" s="66"/>
      <c r="Y128" s="69"/>
      <c r="Z128" s="56" t="e">
        <f t="shared" ca="1" si="1"/>
        <v>#N/A</v>
      </c>
    </row>
    <row r="129" spans="23:26">
      <c r="W129" s="64"/>
      <c r="X129" s="66"/>
      <c r="Y129" s="69"/>
      <c r="Z129" s="56" t="e">
        <f t="shared" ca="1" si="1"/>
        <v>#N/A</v>
      </c>
    </row>
    <row r="130" spans="23:26">
      <c r="W130" s="64"/>
      <c r="X130" s="67"/>
      <c r="Y130" s="70"/>
      <c r="Z130" s="56" t="e">
        <f t="shared" ref="Z130:Z193" ca="1" si="2">IF(Y130="ODM",INT(TODAY())+(VLOOKUP(X130,N:U,WEEKDAY(TODAY())+1,0)+16-13)/24,INT(TODAY())+VLOOKUP(X130,C:J,WEEKDAY(TODAY())+1,0)+23/24)</f>
        <v>#N/A</v>
      </c>
    </row>
    <row r="131" spans="23:26">
      <c r="W131" s="64"/>
      <c r="X131" s="66"/>
      <c r="Y131" s="69"/>
      <c r="Z131" s="56" t="e">
        <f t="shared" ca="1" si="2"/>
        <v>#N/A</v>
      </c>
    </row>
    <row r="132" spans="23:26">
      <c r="W132" s="64"/>
      <c r="X132" s="67"/>
      <c r="Y132" s="70"/>
      <c r="Z132" s="56" t="e">
        <f t="shared" ca="1" si="2"/>
        <v>#N/A</v>
      </c>
    </row>
    <row r="133" spans="23:26">
      <c r="W133" s="64"/>
      <c r="X133" s="67"/>
      <c r="Y133" s="69"/>
      <c r="Z133" s="56" t="e">
        <f t="shared" ca="1" si="2"/>
        <v>#N/A</v>
      </c>
    </row>
    <row r="134" spans="23:26">
      <c r="W134" s="64"/>
      <c r="X134" s="67"/>
      <c r="Y134" s="70"/>
      <c r="Z134" s="56" t="e">
        <f t="shared" ca="1" si="2"/>
        <v>#N/A</v>
      </c>
    </row>
    <row r="135" spans="23:26">
      <c r="W135" s="64"/>
      <c r="X135" s="66"/>
      <c r="Y135" s="69"/>
      <c r="Z135" s="56" t="e">
        <f t="shared" ca="1" si="2"/>
        <v>#N/A</v>
      </c>
    </row>
    <row r="136" spans="23:26">
      <c r="W136" s="64"/>
      <c r="X136" s="66"/>
      <c r="Y136" s="69"/>
      <c r="Z136" s="56" t="e">
        <f t="shared" ca="1" si="2"/>
        <v>#N/A</v>
      </c>
    </row>
    <row r="137" spans="23:26">
      <c r="W137" s="64"/>
      <c r="X137" s="67"/>
      <c r="Y137" s="70"/>
      <c r="Z137" s="56" t="e">
        <f t="shared" ca="1" si="2"/>
        <v>#N/A</v>
      </c>
    </row>
    <row r="138" spans="23:26">
      <c r="W138" s="64"/>
      <c r="X138" s="67"/>
      <c r="Y138" s="70"/>
      <c r="Z138" s="56" t="e">
        <f t="shared" ca="1" si="2"/>
        <v>#N/A</v>
      </c>
    </row>
    <row r="139" spans="23:26">
      <c r="W139" s="64"/>
      <c r="X139" s="67"/>
      <c r="Y139" s="70"/>
      <c r="Z139" s="56" t="e">
        <f t="shared" ca="1" si="2"/>
        <v>#N/A</v>
      </c>
    </row>
    <row r="140" spans="23:26">
      <c r="W140" s="64"/>
      <c r="X140" s="67"/>
      <c r="Y140" s="69"/>
      <c r="Z140" s="56" t="e">
        <f t="shared" ca="1" si="2"/>
        <v>#N/A</v>
      </c>
    </row>
    <row r="141" spans="23:26">
      <c r="W141" s="64"/>
      <c r="X141" s="67"/>
      <c r="Y141" s="69"/>
      <c r="Z141" s="56" t="e">
        <f t="shared" ca="1" si="2"/>
        <v>#N/A</v>
      </c>
    </row>
    <row r="142" spans="23:26">
      <c r="W142" s="64"/>
      <c r="X142" s="67"/>
      <c r="Y142" s="70"/>
      <c r="Z142" s="56" t="e">
        <f t="shared" ca="1" si="2"/>
        <v>#N/A</v>
      </c>
    </row>
    <row r="143" spans="23:26">
      <c r="W143" s="64"/>
      <c r="X143" s="66"/>
      <c r="Y143" s="69"/>
      <c r="Z143" s="56" t="e">
        <f t="shared" ca="1" si="2"/>
        <v>#N/A</v>
      </c>
    </row>
    <row r="144" spans="23:26">
      <c r="W144" s="64"/>
      <c r="X144" s="66"/>
      <c r="Y144" s="69"/>
      <c r="Z144" s="56" t="e">
        <f t="shared" ca="1" si="2"/>
        <v>#N/A</v>
      </c>
    </row>
    <row r="145" spans="23:26">
      <c r="W145" s="64"/>
      <c r="X145" s="66"/>
      <c r="Y145" s="69"/>
      <c r="Z145" s="56" t="e">
        <f t="shared" ca="1" si="2"/>
        <v>#N/A</v>
      </c>
    </row>
    <row r="146" spans="23:26">
      <c r="W146" s="64"/>
      <c r="X146" s="67"/>
      <c r="Y146" s="69"/>
      <c r="Z146" s="56" t="e">
        <f t="shared" ca="1" si="2"/>
        <v>#N/A</v>
      </c>
    </row>
    <row r="147" spans="23:26">
      <c r="W147" s="64"/>
      <c r="X147" s="66"/>
      <c r="Y147" s="69"/>
      <c r="Z147" s="56" t="e">
        <f t="shared" ca="1" si="2"/>
        <v>#N/A</v>
      </c>
    </row>
    <row r="148" spans="23:26">
      <c r="W148" s="64"/>
      <c r="X148" s="67"/>
      <c r="Y148" s="70"/>
      <c r="Z148" s="56" t="e">
        <f t="shared" ca="1" si="2"/>
        <v>#N/A</v>
      </c>
    </row>
    <row r="149" spans="23:26">
      <c r="W149" s="64"/>
      <c r="X149" s="66"/>
      <c r="Y149" s="69"/>
      <c r="Z149" s="56" t="e">
        <f t="shared" ca="1" si="2"/>
        <v>#N/A</v>
      </c>
    </row>
    <row r="150" spans="23:26">
      <c r="W150" s="64"/>
      <c r="X150" s="66"/>
      <c r="Y150" s="69"/>
      <c r="Z150" s="56" t="e">
        <f t="shared" ca="1" si="2"/>
        <v>#N/A</v>
      </c>
    </row>
    <row r="151" spans="23:26">
      <c r="W151" s="64"/>
      <c r="X151" s="67"/>
      <c r="Y151" s="69"/>
      <c r="Z151" s="56" t="e">
        <f t="shared" ca="1" si="2"/>
        <v>#N/A</v>
      </c>
    </row>
    <row r="152" spans="23:26">
      <c r="W152" s="64"/>
      <c r="X152" s="67"/>
      <c r="Y152" s="70"/>
      <c r="Z152" s="56" t="e">
        <f t="shared" ca="1" si="2"/>
        <v>#N/A</v>
      </c>
    </row>
    <row r="153" spans="23:26">
      <c r="W153" s="64"/>
      <c r="X153" s="66"/>
      <c r="Y153" s="69"/>
      <c r="Z153" s="56" t="e">
        <f t="shared" ca="1" si="2"/>
        <v>#N/A</v>
      </c>
    </row>
    <row r="154" spans="23:26">
      <c r="W154" s="64"/>
      <c r="X154" s="67"/>
      <c r="Y154" s="70"/>
      <c r="Z154" s="56" t="e">
        <f t="shared" ca="1" si="2"/>
        <v>#N/A</v>
      </c>
    </row>
    <row r="155" spans="23:26">
      <c r="W155" s="64"/>
      <c r="X155" s="67"/>
      <c r="Y155" s="70"/>
      <c r="Z155" s="56" t="e">
        <f t="shared" ca="1" si="2"/>
        <v>#N/A</v>
      </c>
    </row>
    <row r="156" spans="23:26">
      <c r="W156" s="64"/>
      <c r="X156" s="67"/>
      <c r="Y156" s="70"/>
      <c r="Z156" s="56" t="e">
        <f t="shared" ca="1" si="2"/>
        <v>#N/A</v>
      </c>
    </row>
    <row r="157" spans="23:26">
      <c r="W157" s="64"/>
      <c r="X157" s="67"/>
      <c r="Y157" s="70"/>
      <c r="Z157" s="56" t="e">
        <f t="shared" ca="1" si="2"/>
        <v>#N/A</v>
      </c>
    </row>
    <row r="158" spans="23:26">
      <c r="W158" s="64"/>
      <c r="X158" s="65"/>
      <c r="Y158" s="49"/>
      <c r="Z158" s="56" t="e">
        <f t="shared" ca="1" si="2"/>
        <v>#N/A</v>
      </c>
    </row>
    <row r="159" spans="23:26">
      <c r="W159" s="64"/>
      <c r="X159" s="65"/>
      <c r="Y159" s="49"/>
      <c r="Z159" s="56" t="e">
        <f t="shared" ca="1" si="2"/>
        <v>#N/A</v>
      </c>
    </row>
    <row r="160" spans="23:26">
      <c r="W160" s="64"/>
      <c r="X160" s="65"/>
      <c r="Y160" s="49"/>
      <c r="Z160" s="56" t="e">
        <f t="shared" ca="1" si="2"/>
        <v>#N/A</v>
      </c>
    </row>
    <row r="161" spans="23:26">
      <c r="W161" s="64"/>
      <c r="X161" s="65"/>
      <c r="Y161" s="49"/>
      <c r="Z161" s="56" t="e">
        <f t="shared" ca="1" si="2"/>
        <v>#N/A</v>
      </c>
    </row>
    <row r="162" spans="23:26">
      <c r="W162" s="64"/>
      <c r="X162" s="65"/>
      <c r="Y162" s="49"/>
      <c r="Z162" s="56" t="e">
        <f t="shared" ca="1" si="2"/>
        <v>#N/A</v>
      </c>
    </row>
    <row r="163" spans="23:26">
      <c r="W163" s="64"/>
      <c r="X163" s="65"/>
      <c r="Y163" s="49"/>
      <c r="Z163" s="56" t="e">
        <f t="shared" ca="1" si="2"/>
        <v>#N/A</v>
      </c>
    </row>
    <row r="164" spans="23:26">
      <c r="W164" s="64"/>
      <c r="X164" s="65"/>
      <c r="Y164" s="49"/>
      <c r="Z164" s="56" t="e">
        <f t="shared" ca="1" si="2"/>
        <v>#N/A</v>
      </c>
    </row>
    <row r="165" spans="23:26">
      <c r="W165" s="64"/>
      <c r="X165" s="65"/>
      <c r="Y165" s="49"/>
      <c r="Z165" s="56" t="e">
        <f t="shared" ca="1" si="2"/>
        <v>#N/A</v>
      </c>
    </row>
    <row r="166" spans="23:26">
      <c r="W166" s="64"/>
      <c r="X166" s="65"/>
      <c r="Y166" s="49"/>
      <c r="Z166" s="56" t="e">
        <f t="shared" ca="1" si="2"/>
        <v>#N/A</v>
      </c>
    </row>
    <row r="167" spans="23:26">
      <c r="W167" s="64"/>
      <c r="X167" s="65"/>
      <c r="Y167" s="49"/>
      <c r="Z167" s="56" t="e">
        <f t="shared" ca="1" si="2"/>
        <v>#N/A</v>
      </c>
    </row>
    <row r="168" spans="23:26">
      <c r="W168" s="64"/>
      <c r="X168" s="65"/>
      <c r="Y168" s="49"/>
      <c r="Z168" s="56" t="e">
        <f t="shared" ca="1" si="2"/>
        <v>#N/A</v>
      </c>
    </row>
    <row r="169" spans="23:26">
      <c r="W169" s="64"/>
      <c r="X169" s="65"/>
      <c r="Y169" s="49"/>
      <c r="Z169" s="56" t="e">
        <f t="shared" ca="1" si="2"/>
        <v>#N/A</v>
      </c>
    </row>
    <row r="170" spans="23:26">
      <c r="W170" s="64"/>
      <c r="X170" s="65"/>
      <c r="Y170" s="49"/>
      <c r="Z170" s="56" t="e">
        <f t="shared" ca="1" si="2"/>
        <v>#N/A</v>
      </c>
    </row>
    <row r="171" spans="23:26">
      <c r="W171" s="64"/>
      <c r="X171" s="65"/>
      <c r="Y171" s="49"/>
      <c r="Z171" s="56" t="e">
        <f t="shared" ca="1" si="2"/>
        <v>#N/A</v>
      </c>
    </row>
    <row r="172" spans="23:26">
      <c r="W172" s="64"/>
      <c r="X172" s="65"/>
      <c r="Y172" s="49"/>
      <c r="Z172" s="56" t="e">
        <f t="shared" ca="1" si="2"/>
        <v>#N/A</v>
      </c>
    </row>
    <row r="173" spans="23:26">
      <c r="W173" s="64"/>
      <c r="X173" s="65"/>
      <c r="Y173" s="49"/>
      <c r="Z173" s="56" t="e">
        <f t="shared" ca="1" si="2"/>
        <v>#N/A</v>
      </c>
    </row>
    <row r="174" spans="23:26">
      <c r="W174" s="64"/>
      <c r="X174" s="65"/>
      <c r="Y174" s="49"/>
      <c r="Z174" s="56" t="e">
        <f t="shared" ca="1" si="2"/>
        <v>#N/A</v>
      </c>
    </row>
    <row r="175" spans="23:26">
      <c r="W175" s="64"/>
      <c r="X175" s="65"/>
      <c r="Y175" s="49"/>
      <c r="Z175" s="56" t="e">
        <f t="shared" ca="1" si="2"/>
        <v>#N/A</v>
      </c>
    </row>
    <row r="176" spans="23:26">
      <c r="W176" s="64"/>
      <c r="X176" s="65"/>
      <c r="Y176" s="49"/>
      <c r="Z176" s="56" t="e">
        <f t="shared" ca="1" si="2"/>
        <v>#N/A</v>
      </c>
    </row>
    <row r="177" spans="23:26">
      <c r="W177" s="64"/>
      <c r="X177" s="65"/>
      <c r="Y177" s="49"/>
      <c r="Z177" s="56" t="e">
        <f t="shared" ca="1" si="2"/>
        <v>#N/A</v>
      </c>
    </row>
    <row r="178" spans="23:26">
      <c r="W178" s="64"/>
      <c r="X178" s="65"/>
      <c r="Y178" s="49"/>
      <c r="Z178" s="56" t="e">
        <f t="shared" ca="1" si="2"/>
        <v>#N/A</v>
      </c>
    </row>
    <row r="179" spans="23:26">
      <c r="W179" s="64"/>
      <c r="X179" s="65"/>
      <c r="Y179" s="49"/>
      <c r="Z179" s="56" t="e">
        <f t="shared" ca="1" si="2"/>
        <v>#N/A</v>
      </c>
    </row>
    <row r="180" spans="23:26">
      <c r="W180" s="64"/>
      <c r="X180" s="65"/>
      <c r="Y180" s="49"/>
      <c r="Z180" s="56" t="e">
        <f t="shared" ca="1" si="2"/>
        <v>#N/A</v>
      </c>
    </row>
    <row r="181" spans="23:26">
      <c r="W181" s="64"/>
      <c r="X181" s="65"/>
      <c r="Y181" s="49"/>
      <c r="Z181" s="56" t="e">
        <f t="shared" ca="1" si="2"/>
        <v>#N/A</v>
      </c>
    </row>
    <row r="182" spans="23:26">
      <c r="W182" s="64"/>
      <c r="X182" s="65"/>
      <c r="Y182" s="49"/>
      <c r="Z182" s="56" t="e">
        <f t="shared" ca="1" si="2"/>
        <v>#N/A</v>
      </c>
    </row>
    <row r="183" spans="23:26">
      <c r="W183" s="64"/>
      <c r="X183" s="65"/>
      <c r="Y183" s="49"/>
      <c r="Z183" s="56" t="e">
        <f t="shared" ca="1" si="2"/>
        <v>#N/A</v>
      </c>
    </row>
    <row r="184" spans="23:26">
      <c r="W184" s="64"/>
      <c r="X184" s="65"/>
      <c r="Y184" s="49"/>
      <c r="Z184" s="56" t="e">
        <f t="shared" ca="1" si="2"/>
        <v>#N/A</v>
      </c>
    </row>
    <row r="185" spans="23:26">
      <c r="W185" s="64"/>
      <c r="X185" s="65"/>
      <c r="Y185" s="49"/>
      <c r="Z185" s="56" t="e">
        <f t="shared" ca="1" si="2"/>
        <v>#N/A</v>
      </c>
    </row>
    <row r="186" spans="23:26">
      <c r="W186" s="64"/>
      <c r="X186" s="65"/>
      <c r="Y186" s="49"/>
      <c r="Z186" s="56" t="e">
        <f t="shared" ca="1" si="2"/>
        <v>#N/A</v>
      </c>
    </row>
    <row r="187" spans="23:26">
      <c r="W187" s="64"/>
      <c r="X187" s="65"/>
      <c r="Y187" s="49"/>
      <c r="Z187" s="56" t="e">
        <f t="shared" ca="1" si="2"/>
        <v>#N/A</v>
      </c>
    </row>
    <row r="188" spans="23:26">
      <c r="W188" s="64"/>
      <c r="X188" s="65"/>
      <c r="Y188" s="49"/>
      <c r="Z188" s="56" t="e">
        <f t="shared" ca="1" si="2"/>
        <v>#N/A</v>
      </c>
    </row>
    <row r="189" spans="23:26">
      <c r="W189" s="64"/>
      <c r="X189" s="65"/>
      <c r="Y189" s="49"/>
      <c r="Z189" s="56" t="e">
        <f t="shared" ca="1" si="2"/>
        <v>#N/A</v>
      </c>
    </row>
    <row r="190" spans="23:26">
      <c r="W190" s="64"/>
      <c r="X190" s="65"/>
      <c r="Y190" s="49"/>
      <c r="Z190" s="56" t="e">
        <f t="shared" ca="1" si="2"/>
        <v>#N/A</v>
      </c>
    </row>
    <row r="191" spans="23:26">
      <c r="W191" s="64"/>
      <c r="X191" s="65"/>
      <c r="Y191" s="49"/>
      <c r="Z191" s="56" t="e">
        <f t="shared" ca="1" si="2"/>
        <v>#N/A</v>
      </c>
    </row>
    <row r="192" spans="23:26">
      <c r="W192" s="64"/>
      <c r="X192" s="65"/>
      <c r="Y192" s="49"/>
      <c r="Z192" s="56" t="e">
        <f t="shared" ca="1" si="2"/>
        <v>#N/A</v>
      </c>
    </row>
    <row r="193" spans="23:26">
      <c r="W193" s="64"/>
      <c r="X193" s="71"/>
      <c r="Y193" s="49"/>
      <c r="Z193" s="56" t="e">
        <f t="shared" ca="1" si="2"/>
        <v>#N/A</v>
      </c>
    </row>
    <row r="194" spans="23:26">
      <c r="W194" s="64"/>
      <c r="X194" s="49"/>
      <c r="Y194" s="49"/>
      <c r="Z194" s="56" t="e">
        <f t="shared" ref="Z194:Z257" ca="1" si="3">IF(Y194="ODM",INT(TODAY())+(VLOOKUP(X194,N:U,WEEKDAY(TODAY())+1,0)+16-13)/24,INT(TODAY())+VLOOKUP(X194,C:J,WEEKDAY(TODAY())+1,0)+23/24)</f>
        <v>#N/A</v>
      </c>
    </row>
    <row r="195" spans="23:26">
      <c r="W195" s="64"/>
      <c r="X195" s="49"/>
      <c r="Y195" s="49"/>
      <c r="Z195" s="56" t="e">
        <f t="shared" ca="1" si="3"/>
        <v>#N/A</v>
      </c>
    </row>
    <row r="196" spans="23:26">
      <c r="W196" s="64"/>
      <c r="X196" s="49"/>
      <c r="Y196" s="49"/>
      <c r="Z196" s="56" t="e">
        <f t="shared" ca="1" si="3"/>
        <v>#N/A</v>
      </c>
    </row>
    <row r="197" spans="23:26">
      <c r="W197" s="64"/>
      <c r="X197" s="49"/>
      <c r="Y197" s="49"/>
      <c r="Z197" s="56" t="e">
        <f t="shared" ca="1" si="3"/>
        <v>#N/A</v>
      </c>
    </row>
    <row r="198" spans="23:26">
      <c r="W198" s="64"/>
      <c r="X198" s="49"/>
      <c r="Y198" s="49"/>
      <c r="Z198" s="56" t="e">
        <f t="shared" ca="1" si="3"/>
        <v>#N/A</v>
      </c>
    </row>
    <row r="199" spans="23:26">
      <c r="W199" s="64"/>
      <c r="X199" s="49"/>
      <c r="Y199" s="49"/>
      <c r="Z199" s="56" t="e">
        <f t="shared" ca="1" si="3"/>
        <v>#N/A</v>
      </c>
    </row>
    <row r="200" spans="23:26">
      <c r="W200" s="64"/>
      <c r="X200" s="49"/>
      <c r="Y200" s="49"/>
      <c r="Z200" s="56" t="e">
        <f t="shared" ca="1" si="3"/>
        <v>#N/A</v>
      </c>
    </row>
    <row r="201" spans="23:26">
      <c r="W201" s="64"/>
      <c r="X201" s="49"/>
      <c r="Y201" s="49"/>
      <c r="Z201" s="56" t="e">
        <f t="shared" ca="1" si="3"/>
        <v>#N/A</v>
      </c>
    </row>
    <row r="202" spans="23:26">
      <c r="W202" s="64"/>
      <c r="X202" s="49"/>
      <c r="Y202" s="49"/>
      <c r="Z202" s="56" t="e">
        <f t="shared" ca="1" si="3"/>
        <v>#N/A</v>
      </c>
    </row>
    <row r="203" spans="23:26">
      <c r="W203" s="64"/>
      <c r="X203" s="49"/>
      <c r="Y203" s="49"/>
      <c r="Z203" s="56" t="e">
        <f t="shared" ca="1" si="3"/>
        <v>#N/A</v>
      </c>
    </row>
    <row r="204" spans="23:26">
      <c r="W204" s="64"/>
      <c r="X204" s="49"/>
      <c r="Y204" s="49"/>
      <c r="Z204" s="56" t="e">
        <f t="shared" ca="1" si="3"/>
        <v>#N/A</v>
      </c>
    </row>
    <row r="205" spans="23:26">
      <c r="W205" s="64"/>
      <c r="X205" s="49"/>
      <c r="Y205" s="49"/>
      <c r="Z205" s="56" t="e">
        <f t="shared" ca="1" si="3"/>
        <v>#N/A</v>
      </c>
    </row>
    <row r="206" spans="23:26">
      <c r="W206" s="64"/>
      <c r="X206" s="49"/>
      <c r="Y206" s="49"/>
      <c r="Z206" s="56" t="e">
        <f t="shared" ca="1" si="3"/>
        <v>#N/A</v>
      </c>
    </row>
    <row r="207" spans="23:26">
      <c r="W207" s="64"/>
      <c r="X207" s="49"/>
      <c r="Y207" s="49"/>
      <c r="Z207" s="56" t="e">
        <f t="shared" ca="1" si="3"/>
        <v>#N/A</v>
      </c>
    </row>
    <row r="208" spans="23:26">
      <c r="W208" s="64"/>
      <c r="X208" s="49"/>
      <c r="Y208" s="49"/>
      <c r="Z208" s="56" t="e">
        <f t="shared" ca="1" si="3"/>
        <v>#N/A</v>
      </c>
    </row>
    <row r="209" spans="23:26">
      <c r="W209" s="64"/>
      <c r="X209" s="49"/>
      <c r="Y209" s="49"/>
      <c r="Z209" s="56" t="e">
        <f t="shared" ca="1" si="3"/>
        <v>#N/A</v>
      </c>
    </row>
    <row r="210" spans="23:26">
      <c r="W210" s="64"/>
      <c r="X210" s="49"/>
      <c r="Y210" s="49"/>
      <c r="Z210" s="56" t="e">
        <f t="shared" ca="1" si="3"/>
        <v>#N/A</v>
      </c>
    </row>
    <row r="211" spans="23:26">
      <c r="W211" s="64"/>
      <c r="X211" s="49"/>
      <c r="Y211" s="49"/>
      <c r="Z211" s="56" t="e">
        <f t="shared" ca="1" si="3"/>
        <v>#N/A</v>
      </c>
    </row>
    <row r="212" spans="23:26">
      <c r="W212" s="64"/>
      <c r="X212" s="49"/>
      <c r="Y212" s="49"/>
      <c r="Z212" s="56" t="e">
        <f t="shared" ca="1" si="3"/>
        <v>#N/A</v>
      </c>
    </row>
    <row r="213" spans="23:26">
      <c r="W213" s="64"/>
      <c r="X213" s="49"/>
      <c r="Y213" s="49"/>
      <c r="Z213" s="56" t="e">
        <f t="shared" ca="1" si="3"/>
        <v>#N/A</v>
      </c>
    </row>
    <row r="214" spans="23:26">
      <c r="W214" s="64"/>
      <c r="X214" s="49"/>
      <c r="Y214" s="49"/>
      <c r="Z214" s="56" t="e">
        <f t="shared" ca="1" si="3"/>
        <v>#N/A</v>
      </c>
    </row>
    <row r="215" spans="23:26">
      <c r="W215" s="64"/>
      <c r="X215" s="49"/>
      <c r="Y215" s="49"/>
      <c r="Z215" s="56" t="e">
        <f t="shared" ca="1" si="3"/>
        <v>#N/A</v>
      </c>
    </row>
    <row r="216" spans="23:26">
      <c r="W216" s="64"/>
      <c r="X216" s="49"/>
      <c r="Y216" s="49"/>
      <c r="Z216" s="56" t="e">
        <f t="shared" ca="1" si="3"/>
        <v>#N/A</v>
      </c>
    </row>
    <row r="217" spans="23:26">
      <c r="W217" s="64"/>
      <c r="X217" s="49"/>
      <c r="Y217" s="49"/>
      <c r="Z217" s="56" t="e">
        <f t="shared" ca="1" si="3"/>
        <v>#N/A</v>
      </c>
    </row>
    <row r="218" spans="23:26">
      <c r="W218" s="64"/>
      <c r="X218" s="49"/>
      <c r="Y218" s="49"/>
      <c r="Z218" s="56" t="e">
        <f t="shared" ca="1" si="3"/>
        <v>#N/A</v>
      </c>
    </row>
    <row r="219" spans="23:26">
      <c r="W219" s="64"/>
      <c r="X219" s="49"/>
      <c r="Y219" s="49"/>
      <c r="Z219" s="56" t="e">
        <f t="shared" ca="1" si="3"/>
        <v>#N/A</v>
      </c>
    </row>
    <row r="220" spans="23:26">
      <c r="W220" s="64"/>
      <c r="X220" s="49"/>
      <c r="Y220" s="49"/>
      <c r="Z220" s="56" t="e">
        <f t="shared" ca="1" si="3"/>
        <v>#N/A</v>
      </c>
    </row>
    <row r="221" spans="23:26">
      <c r="W221" s="64"/>
      <c r="X221" s="49"/>
      <c r="Y221" s="49"/>
      <c r="Z221" s="56" t="e">
        <f t="shared" ca="1" si="3"/>
        <v>#N/A</v>
      </c>
    </row>
    <row r="222" spans="23:26">
      <c r="W222" s="64"/>
      <c r="X222" s="49"/>
      <c r="Y222" s="49"/>
      <c r="Z222" s="56" t="e">
        <f t="shared" ca="1" si="3"/>
        <v>#N/A</v>
      </c>
    </row>
    <row r="223" spans="23:26">
      <c r="W223" s="64"/>
      <c r="X223" s="49"/>
      <c r="Y223" s="49"/>
      <c r="Z223" s="56" t="e">
        <f t="shared" ca="1" si="3"/>
        <v>#N/A</v>
      </c>
    </row>
    <row r="224" spans="23:26">
      <c r="W224" s="64"/>
      <c r="X224" s="49"/>
      <c r="Y224" s="49"/>
      <c r="Z224" s="56" t="e">
        <f t="shared" ca="1" si="3"/>
        <v>#N/A</v>
      </c>
    </row>
    <row r="225" spans="23:26">
      <c r="W225" s="64"/>
      <c r="X225" s="49"/>
      <c r="Y225" s="49"/>
      <c r="Z225" s="56" t="e">
        <f t="shared" ca="1" si="3"/>
        <v>#N/A</v>
      </c>
    </row>
    <row r="226" spans="23:26">
      <c r="W226" s="64"/>
      <c r="X226" s="49"/>
      <c r="Y226" s="49"/>
      <c r="Z226" s="56" t="e">
        <f t="shared" ca="1" si="3"/>
        <v>#N/A</v>
      </c>
    </row>
    <row r="227" spans="23:26">
      <c r="W227" s="64"/>
      <c r="X227" s="49"/>
      <c r="Y227" s="49"/>
      <c r="Z227" s="56" t="e">
        <f t="shared" ca="1" si="3"/>
        <v>#N/A</v>
      </c>
    </row>
    <row r="228" spans="23:26">
      <c r="W228" s="64"/>
      <c r="X228" s="49"/>
      <c r="Y228" s="49"/>
      <c r="Z228" s="56" t="e">
        <f t="shared" ca="1" si="3"/>
        <v>#N/A</v>
      </c>
    </row>
    <row r="229" spans="23:26">
      <c r="W229" s="64"/>
      <c r="X229" s="49"/>
      <c r="Y229" s="49"/>
      <c r="Z229" s="56" t="e">
        <f t="shared" ca="1" si="3"/>
        <v>#N/A</v>
      </c>
    </row>
    <row r="230" spans="23:26">
      <c r="W230" s="64"/>
      <c r="X230" s="49"/>
      <c r="Y230" s="49"/>
      <c r="Z230" s="56" t="e">
        <f t="shared" ca="1" si="3"/>
        <v>#N/A</v>
      </c>
    </row>
    <row r="231" spans="23:26">
      <c r="W231" s="64"/>
      <c r="X231" s="49"/>
      <c r="Y231" s="49"/>
      <c r="Z231" s="56" t="e">
        <f t="shared" ca="1" si="3"/>
        <v>#N/A</v>
      </c>
    </row>
    <row r="232" spans="23:26">
      <c r="W232" s="64"/>
      <c r="X232" s="49"/>
      <c r="Y232" s="49"/>
      <c r="Z232" s="56" t="e">
        <f t="shared" ca="1" si="3"/>
        <v>#N/A</v>
      </c>
    </row>
    <row r="233" spans="23:26">
      <c r="W233" s="64"/>
      <c r="X233" s="49"/>
      <c r="Y233" s="49"/>
      <c r="Z233" s="56" t="e">
        <f t="shared" ca="1" si="3"/>
        <v>#N/A</v>
      </c>
    </row>
    <row r="234" spans="23:26">
      <c r="W234" s="64"/>
      <c r="X234" s="49"/>
      <c r="Y234" s="49"/>
      <c r="Z234" s="56" t="e">
        <f t="shared" ca="1" si="3"/>
        <v>#N/A</v>
      </c>
    </row>
    <row r="235" spans="23:26">
      <c r="W235" s="64"/>
      <c r="X235" s="49"/>
      <c r="Y235" s="49"/>
      <c r="Z235" s="56" t="e">
        <f t="shared" ca="1" si="3"/>
        <v>#N/A</v>
      </c>
    </row>
    <row r="236" spans="23:26">
      <c r="W236" s="64"/>
      <c r="X236" s="49"/>
      <c r="Y236" s="49"/>
      <c r="Z236" s="56" t="e">
        <f t="shared" ca="1" si="3"/>
        <v>#N/A</v>
      </c>
    </row>
    <row r="237" spans="23:26">
      <c r="W237" s="64"/>
      <c r="X237" s="49"/>
      <c r="Y237" s="49"/>
      <c r="Z237" s="56" t="e">
        <f t="shared" ca="1" si="3"/>
        <v>#N/A</v>
      </c>
    </row>
    <row r="238" spans="23:26">
      <c r="W238" s="64"/>
      <c r="X238" s="49"/>
      <c r="Y238" s="49"/>
      <c r="Z238" s="56" t="e">
        <f t="shared" ca="1" si="3"/>
        <v>#N/A</v>
      </c>
    </row>
    <row r="239" spans="23:26">
      <c r="W239" s="64"/>
      <c r="X239" s="49"/>
      <c r="Y239" s="49"/>
      <c r="Z239" s="56" t="e">
        <f t="shared" ca="1" si="3"/>
        <v>#N/A</v>
      </c>
    </row>
    <row r="240" spans="23:26">
      <c r="W240" s="64"/>
      <c r="X240" s="49"/>
      <c r="Y240" s="49"/>
      <c r="Z240" s="56" t="e">
        <f t="shared" ca="1" si="3"/>
        <v>#N/A</v>
      </c>
    </row>
    <row r="241" spans="23:26">
      <c r="W241" s="64"/>
      <c r="X241" s="49"/>
      <c r="Y241" s="49"/>
      <c r="Z241" s="56" t="e">
        <f t="shared" ca="1" si="3"/>
        <v>#N/A</v>
      </c>
    </row>
    <row r="242" spans="23:26">
      <c r="W242" s="64"/>
      <c r="X242" s="49"/>
      <c r="Y242" s="49"/>
      <c r="Z242" s="56" t="e">
        <f t="shared" ca="1" si="3"/>
        <v>#N/A</v>
      </c>
    </row>
    <row r="243" spans="23:26">
      <c r="W243" s="64"/>
      <c r="X243" s="49"/>
      <c r="Y243" s="49"/>
      <c r="Z243" s="56" t="e">
        <f t="shared" ca="1" si="3"/>
        <v>#N/A</v>
      </c>
    </row>
    <row r="244" spans="23:26">
      <c r="W244" s="64"/>
      <c r="X244" s="49"/>
      <c r="Y244" s="49"/>
      <c r="Z244" s="56" t="e">
        <f t="shared" ca="1" si="3"/>
        <v>#N/A</v>
      </c>
    </row>
    <row r="245" spans="23:26">
      <c r="W245" s="64"/>
      <c r="X245" s="49"/>
      <c r="Y245" s="49"/>
      <c r="Z245" s="56" t="e">
        <f t="shared" ca="1" si="3"/>
        <v>#N/A</v>
      </c>
    </row>
    <row r="246" spans="23:26">
      <c r="W246" s="64"/>
      <c r="X246" s="49"/>
      <c r="Y246" s="49"/>
      <c r="Z246" s="56" t="e">
        <f t="shared" ca="1" si="3"/>
        <v>#N/A</v>
      </c>
    </row>
    <row r="247" spans="23:26">
      <c r="W247" s="64"/>
      <c r="X247" s="49"/>
      <c r="Y247" s="49"/>
      <c r="Z247" s="56" t="e">
        <f t="shared" ca="1" si="3"/>
        <v>#N/A</v>
      </c>
    </row>
    <row r="248" spans="23:26">
      <c r="W248" s="64"/>
      <c r="X248" s="49"/>
      <c r="Y248" s="49"/>
      <c r="Z248" s="56" t="e">
        <f t="shared" ca="1" si="3"/>
        <v>#N/A</v>
      </c>
    </row>
    <row r="249" spans="23:26">
      <c r="W249" s="64"/>
      <c r="X249" s="49"/>
      <c r="Y249" s="49"/>
      <c r="Z249" s="56" t="e">
        <f t="shared" ca="1" si="3"/>
        <v>#N/A</v>
      </c>
    </row>
    <row r="250" spans="23:26">
      <c r="W250" s="64"/>
      <c r="X250" s="49"/>
      <c r="Y250" s="49"/>
      <c r="Z250" s="56" t="e">
        <f t="shared" ca="1" si="3"/>
        <v>#N/A</v>
      </c>
    </row>
    <row r="251" spans="23:26">
      <c r="W251" s="64"/>
      <c r="X251" s="49"/>
      <c r="Y251" s="49"/>
      <c r="Z251" s="56" t="e">
        <f t="shared" ca="1" si="3"/>
        <v>#N/A</v>
      </c>
    </row>
    <row r="252" spans="23:26">
      <c r="W252" s="64"/>
      <c r="X252" s="49"/>
      <c r="Y252" s="49"/>
      <c r="Z252" s="56" t="e">
        <f t="shared" ca="1" si="3"/>
        <v>#N/A</v>
      </c>
    </row>
    <row r="253" spans="23:26">
      <c r="W253" s="64"/>
      <c r="X253" s="49"/>
      <c r="Y253" s="49"/>
      <c r="Z253" s="56" t="e">
        <f t="shared" ca="1" si="3"/>
        <v>#N/A</v>
      </c>
    </row>
    <row r="254" spans="23:26">
      <c r="W254" s="64"/>
      <c r="X254" s="49"/>
      <c r="Y254" s="49"/>
      <c r="Z254" s="56" t="e">
        <f t="shared" ca="1" si="3"/>
        <v>#N/A</v>
      </c>
    </row>
    <row r="255" spans="23:26">
      <c r="W255" s="64"/>
      <c r="X255" s="49"/>
      <c r="Y255" s="49"/>
      <c r="Z255" s="56" t="e">
        <f t="shared" ca="1" si="3"/>
        <v>#N/A</v>
      </c>
    </row>
    <row r="256" spans="23:26">
      <c r="W256" s="64"/>
      <c r="X256" s="49"/>
      <c r="Y256" s="49"/>
      <c r="Z256" s="56" t="e">
        <f t="shared" ca="1" si="3"/>
        <v>#N/A</v>
      </c>
    </row>
    <row r="257" spans="23:26">
      <c r="W257" s="64"/>
      <c r="X257" s="49"/>
      <c r="Y257" s="49"/>
      <c r="Z257" s="56" t="e">
        <f t="shared" ca="1" si="3"/>
        <v>#N/A</v>
      </c>
    </row>
    <row r="258" spans="23:26">
      <c r="W258" s="64"/>
      <c r="X258" s="49"/>
      <c r="Y258" s="49"/>
      <c r="Z258" s="56" t="e">
        <f t="shared" ref="Z258:Z313" ca="1" si="4">IF(Y258="ODM",INT(TODAY())+(VLOOKUP(X258,N:U,WEEKDAY(TODAY())+1,0)+16-13)/24,INT(TODAY())+VLOOKUP(X258,C:J,WEEKDAY(TODAY())+1,0)+23/24)</f>
        <v>#N/A</v>
      </c>
    </row>
    <row r="259" spans="23:26">
      <c r="W259" s="64"/>
      <c r="X259" s="49"/>
      <c r="Y259" s="49"/>
      <c r="Z259" s="56" t="e">
        <f t="shared" ca="1" si="4"/>
        <v>#N/A</v>
      </c>
    </row>
    <row r="260" spans="23:26">
      <c r="W260" s="64"/>
      <c r="X260" s="49"/>
      <c r="Y260" s="49"/>
      <c r="Z260" s="56" t="e">
        <f t="shared" ca="1" si="4"/>
        <v>#N/A</v>
      </c>
    </row>
    <row r="261" spans="23:26">
      <c r="W261" s="64"/>
      <c r="X261" s="49"/>
      <c r="Y261" s="49"/>
      <c r="Z261" s="56" t="e">
        <f t="shared" ca="1" si="4"/>
        <v>#N/A</v>
      </c>
    </row>
    <row r="262" spans="23:26">
      <c r="W262" s="64"/>
      <c r="X262" s="49"/>
      <c r="Y262" s="49"/>
      <c r="Z262" s="56" t="e">
        <f t="shared" ca="1" si="4"/>
        <v>#N/A</v>
      </c>
    </row>
    <row r="263" spans="23:26">
      <c r="W263" s="64"/>
      <c r="X263" s="49"/>
      <c r="Y263" s="49"/>
      <c r="Z263" s="56" t="e">
        <f t="shared" ca="1" si="4"/>
        <v>#N/A</v>
      </c>
    </row>
    <row r="264" spans="23:26">
      <c r="W264" s="64"/>
      <c r="X264" s="49"/>
      <c r="Y264" s="49"/>
      <c r="Z264" s="56" t="e">
        <f t="shared" ca="1" si="4"/>
        <v>#N/A</v>
      </c>
    </row>
    <row r="265" spans="23:26">
      <c r="W265" s="64"/>
      <c r="X265" s="49"/>
      <c r="Y265" s="49"/>
      <c r="Z265" s="56" t="e">
        <f t="shared" ca="1" si="4"/>
        <v>#N/A</v>
      </c>
    </row>
    <row r="266" spans="23:26">
      <c r="W266" s="64"/>
      <c r="X266" s="49"/>
      <c r="Y266" s="49"/>
      <c r="Z266" s="56" t="e">
        <f t="shared" ca="1" si="4"/>
        <v>#N/A</v>
      </c>
    </row>
    <row r="267" spans="23:26">
      <c r="W267" s="64"/>
      <c r="X267" s="49"/>
      <c r="Y267" s="49"/>
      <c r="Z267" s="56" t="e">
        <f t="shared" ca="1" si="4"/>
        <v>#N/A</v>
      </c>
    </row>
    <row r="268" spans="23:26">
      <c r="W268" s="64"/>
      <c r="X268" s="49"/>
      <c r="Y268" s="49"/>
      <c r="Z268" s="56" t="e">
        <f t="shared" ca="1" si="4"/>
        <v>#N/A</v>
      </c>
    </row>
    <row r="269" spans="23:26">
      <c r="W269" s="64"/>
      <c r="X269" s="49"/>
      <c r="Y269" s="49"/>
      <c r="Z269" s="56" t="e">
        <f t="shared" ca="1" si="4"/>
        <v>#N/A</v>
      </c>
    </row>
    <row r="270" spans="23:26">
      <c r="W270" s="64"/>
      <c r="X270" s="49"/>
      <c r="Y270" s="49"/>
      <c r="Z270" s="56" t="e">
        <f t="shared" ca="1" si="4"/>
        <v>#N/A</v>
      </c>
    </row>
    <row r="271" spans="23:26">
      <c r="W271" s="64"/>
      <c r="X271" s="49"/>
      <c r="Y271" s="49"/>
      <c r="Z271" s="56" t="e">
        <f t="shared" ca="1" si="4"/>
        <v>#N/A</v>
      </c>
    </row>
    <row r="272" spans="23:26">
      <c r="W272" s="64"/>
      <c r="X272" s="49"/>
      <c r="Y272" s="49"/>
      <c r="Z272" s="56" t="e">
        <f t="shared" ca="1" si="4"/>
        <v>#N/A</v>
      </c>
    </row>
    <row r="273" spans="23:26">
      <c r="W273" s="64"/>
      <c r="X273" s="49"/>
      <c r="Y273" s="49"/>
      <c r="Z273" s="56" t="e">
        <f t="shared" ca="1" si="4"/>
        <v>#N/A</v>
      </c>
    </row>
    <row r="274" spans="23:26">
      <c r="W274" s="64"/>
      <c r="X274" s="49"/>
      <c r="Y274" s="49"/>
      <c r="Z274" s="56" t="e">
        <f t="shared" ca="1" si="4"/>
        <v>#N/A</v>
      </c>
    </row>
    <row r="275" spans="23:26">
      <c r="W275" s="64"/>
      <c r="X275" s="49"/>
      <c r="Y275" s="49"/>
      <c r="Z275" s="56" t="e">
        <f t="shared" ca="1" si="4"/>
        <v>#N/A</v>
      </c>
    </row>
    <row r="276" spans="23:26">
      <c r="W276" s="64"/>
      <c r="X276" s="49"/>
      <c r="Y276" s="49"/>
      <c r="Z276" s="56" t="e">
        <f t="shared" ca="1" si="4"/>
        <v>#N/A</v>
      </c>
    </row>
    <row r="277" spans="23:26">
      <c r="W277" s="64"/>
      <c r="X277" s="49"/>
      <c r="Y277" s="49"/>
      <c r="Z277" s="56" t="e">
        <f t="shared" ca="1" si="4"/>
        <v>#N/A</v>
      </c>
    </row>
    <row r="278" spans="23:26">
      <c r="W278" s="64"/>
      <c r="X278" s="49"/>
      <c r="Y278" s="49"/>
      <c r="Z278" s="56" t="e">
        <f t="shared" ca="1" si="4"/>
        <v>#N/A</v>
      </c>
    </row>
    <row r="279" spans="23:26">
      <c r="W279" s="64"/>
      <c r="X279" s="49"/>
      <c r="Y279" s="49"/>
      <c r="Z279" s="56" t="e">
        <f t="shared" ca="1" si="4"/>
        <v>#N/A</v>
      </c>
    </row>
    <row r="280" spans="23:26">
      <c r="W280" s="64"/>
      <c r="X280" s="49"/>
      <c r="Y280" s="49"/>
      <c r="Z280" s="56" t="e">
        <f t="shared" ca="1" si="4"/>
        <v>#N/A</v>
      </c>
    </row>
    <row r="281" spans="23:26">
      <c r="W281" s="64"/>
      <c r="X281" s="49"/>
      <c r="Y281" s="49"/>
      <c r="Z281" s="56" t="e">
        <f t="shared" ca="1" si="4"/>
        <v>#N/A</v>
      </c>
    </row>
    <row r="282" spans="23:26">
      <c r="W282" s="64"/>
      <c r="X282" s="49"/>
      <c r="Y282" s="49"/>
      <c r="Z282" s="56" t="e">
        <f t="shared" ca="1" si="4"/>
        <v>#N/A</v>
      </c>
    </row>
    <row r="283" spans="23:26">
      <c r="W283" s="64"/>
      <c r="X283" s="49"/>
      <c r="Y283" s="49"/>
      <c r="Z283" s="56" t="e">
        <f t="shared" ca="1" si="4"/>
        <v>#N/A</v>
      </c>
    </row>
    <row r="284" spans="23:26">
      <c r="W284" s="64"/>
      <c r="X284" s="49"/>
      <c r="Y284" s="49"/>
      <c r="Z284" s="56" t="e">
        <f t="shared" ca="1" si="4"/>
        <v>#N/A</v>
      </c>
    </row>
    <row r="285" spans="23:26">
      <c r="W285" s="64"/>
      <c r="X285" s="49"/>
      <c r="Y285" s="49"/>
      <c r="Z285" s="56" t="e">
        <f t="shared" ca="1" si="4"/>
        <v>#N/A</v>
      </c>
    </row>
    <row r="286" spans="23:26">
      <c r="W286" s="64"/>
      <c r="X286" s="49"/>
      <c r="Y286" s="49"/>
      <c r="Z286" s="56" t="e">
        <f t="shared" ca="1" si="4"/>
        <v>#N/A</v>
      </c>
    </row>
    <row r="287" spans="23:26">
      <c r="W287" s="64"/>
      <c r="X287" s="49"/>
      <c r="Y287" s="49"/>
      <c r="Z287" s="56" t="e">
        <f t="shared" ca="1" si="4"/>
        <v>#N/A</v>
      </c>
    </row>
    <row r="288" spans="23:26">
      <c r="W288" s="64"/>
      <c r="X288" s="49"/>
      <c r="Y288" s="49"/>
      <c r="Z288" s="56" t="e">
        <f t="shared" ca="1" si="4"/>
        <v>#N/A</v>
      </c>
    </row>
    <row r="289" spans="23:26">
      <c r="W289" s="64"/>
      <c r="X289" s="49"/>
      <c r="Y289" s="49"/>
      <c r="Z289" s="56" t="e">
        <f t="shared" ca="1" si="4"/>
        <v>#N/A</v>
      </c>
    </row>
    <row r="290" spans="23:26">
      <c r="W290" s="64"/>
      <c r="X290" s="49"/>
      <c r="Y290" s="49"/>
      <c r="Z290" s="56" t="e">
        <f t="shared" ca="1" si="4"/>
        <v>#N/A</v>
      </c>
    </row>
    <row r="291" spans="23:26">
      <c r="W291" s="64"/>
      <c r="X291" s="49"/>
      <c r="Y291" s="49"/>
      <c r="Z291" s="56" t="e">
        <f t="shared" ca="1" si="4"/>
        <v>#N/A</v>
      </c>
    </row>
    <row r="292" spans="23:26">
      <c r="W292" s="64"/>
      <c r="X292" s="49"/>
      <c r="Y292" s="49"/>
      <c r="Z292" s="56" t="e">
        <f t="shared" ca="1" si="4"/>
        <v>#N/A</v>
      </c>
    </row>
    <row r="293" spans="23:26">
      <c r="W293" s="64"/>
      <c r="X293" s="49"/>
      <c r="Y293" s="49"/>
      <c r="Z293" s="56" t="e">
        <f t="shared" ca="1" si="4"/>
        <v>#N/A</v>
      </c>
    </row>
    <row r="294" spans="23:26">
      <c r="W294" s="64"/>
      <c r="X294" s="49"/>
      <c r="Y294" s="49"/>
      <c r="Z294" s="56" t="e">
        <f t="shared" ca="1" si="4"/>
        <v>#N/A</v>
      </c>
    </row>
    <row r="295" spans="23:26">
      <c r="W295" s="64"/>
      <c r="X295" s="49"/>
      <c r="Y295" s="49"/>
      <c r="Z295" s="56" t="e">
        <f t="shared" ca="1" si="4"/>
        <v>#N/A</v>
      </c>
    </row>
    <row r="296" spans="23:26">
      <c r="W296" s="64"/>
      <c r="X296" s="49"/>
      <c r="Y296" s="49"/>
      <c r="Z296" s="56" t="e">
        <f t="shared" ca="1" si="4"/>
        <v>#N/A</v>
      </c>
    </row>
    <row r="297" spans="23:26">
      <c r="W297" s="64"/>
      <c r="X297" s="49"/>
      <c r="Y297" s="49"/>
      <c r="Z297" s="56" t="e">
        <f t="shared" ca="1" si="4"/>
        <v>#N/A</v>
      </c>
    </row>
    <row r="298" spans="23:26">
      <c r="W298" s="64"/>
      <c r="X298" s="49"/>
      <c r="Y298" s="49"/>
      <c r="Z298" s="56" t="e">
        <f t="shared" ca="1" si="4"/>
        <v>#N/A</v>
      </c>
    </row>
    <row r="299" spans="23:26">
      <c r="W299" s="64"/>
      <c r="X299" s="49"/>
      <c r="Y299" s="49"/>
      <c r="Z299" s="56" t="e">
        <f t="shared" ca="1" si="4"/>
        <v>#N/A</v>
      </c>
    </row>
    <row r="300" spans="23:26">
      <c r="W300" s="64"/>
      <c r="X300" s="49"/>
      <c r="Y300" s="49"/>
      <c r="Z300" s="56" t="e">
        <f t="shared" ca="1" si="4"/>
        <v>#N/A</v>
      </c>
    </row>
    <row r="301" spans="23:26">
      <c r="W301" s="64"/>
      <c r="X301" s="49"/>
      <c r="Y301" s="49"/>
      <c r="Z301" s="56" t="e">
        <f t="shared" ca="1" si="4"/>
        <v>#N/A</v>
      </c>
    </row>
    <row r="302" spans="23:26">
      <c r="W302" s="64"/>
      <c r="X302" s="49"/>
      <c r="Y302" s="49"/>
      <c r="Z302" s="56" t="e">
        <f t="shared" ca="1" si="4"/>
        <v>#N/A</v>
      </c>
    </row>
    <row r="303" spans="23:26">
      <c r="W303" s="64"/>
      <c r="X303" s="49"/>
      <c r="Y303" s="49"/>
      <c r="Z303" s="56" t="e">
        <f t="shared" ca="1" si="4"/>
        <v>#N/A</v>
      </c>
    </row>
    <row r="304" spans="23:26">
      <c r="W304" s="64"/>
      <c r="X304" s="49"/>
      <c r="Y304" s="49"/>
      <c r="Z304" s="56" t="e">
        <f t="shared" ca="1" si="4"/>
        <v>#N/A</v>
      </c>
    </row>
    <row r="305" spans="23:26">
      <c r="W305" s="64"/>
      <c r="X305" s="49"/>
      <c r="Y305" s="49"/>
      <c r="Z305" s="56" t="e">
        <f t="shared" ca="1" si="4"/>
        <v>#N/A</v>
      </c>
    </row>
    <row r="306" spans="23:26">
      <c r="W306" s="64"/>
      <c r="X306" s="49"/>
      <c r="Y306" s="49"/>
      <c r="Z306" s="56" t="e">
        <f t="shared" ca="1" si="4"/>
        <v>#N/A</v>
      </c>
    </row>
    <row r="307" spans="23:26">
      <c r="W307" s="64"/>
      <c r="X307" s="49"/>
      <c r="Y307" s="49"/>
      <c r="Z307" s="56" t="e">
        <f t="shared" ca="1" si="4"/>
        <v>#N/A</v>
      </c>
    </row>
    <row r="308" spans="23:26">
      <c r="W308" s="64"/>
      <c r="X308" s="49"/>
      <c r="Y308" s="49"/>
      <c r="Z308" s="56" t="e">
        <f t="shared" ca="1" si="4"/>
        <v>#N/A</v>
      </c>
    </row>
    <row r="309" spans="23:26">
      <c r="W309" s="64"/>
      <c r="X309" s="49"/>
      <c r="Y309" s="49"/>
      <c r="Z309" s="56" t="e">
        <f t="shared" ca="1" si="4"/>
        <v>#N/A</v>
      </c>
    </row>
    <row r="310" spans="23:26">
      <c r="W310" s="64"/>
      <c r="X310" s="49"/>
      <c r="Y310" s="49"/>
      <c r="Z310" s="56" t="e">
        <f t="shared" ca="1" si="4"/>
        <v>#N/A</v>
      </c>
    </row>
    <row r="311" spans="23:26">
      <c r="W311" s="64"/>
      <c r="X311" s="49"/>
      <c r="Y311" s="49"/>
      <c r="Z311" s="56" t="e">
        <f t="shared" ca="1" si="4"/>
        <v>#N/A</v>
      </c>
    </row>
    <row r="312" spans="23:26">
      <c r="W312" s="64"/>
      <c r="X312" s="49"/>
      <c r="Y312" s="49"/>
      <c r="Z312" s="56" t="e">
        <f t="shared" ca="1" si="4"/>
        <v>#N/A</v>
      </c>
    </row>
    <row r="313" spans="23:26">
      <c r="W313" s="64"/>
      <c r="X313" s="49"/>
      <c r="Y313" s="49"/>
      <c r="Z313" s="56" t="e">
        <f t="shared" ca="1" si="4"/>
        <v>#N/A</v>
      </c>
    </row>
  </sheetData>
  <phoneticPr fontId="7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21"/>
  <sheetViews>
    <sheetView workbookViewId="0">
      <selection activeCell="B9" sqref="B9"/>
    </sheetView>
  </sheetViews>
  <sheetFormatPr defaultColWidth="9" defaultRowHeight="13.5"/>
  <sheetData>
    <row r="1" spans="1:4" ht="33">
      <c r="A1" s="28" t="s">
        <v>1423</v>
      </c>
      <c r="B1" s="29" t="s">
        <v>1424</v>
      </c>
      <c r="C1" s="29" t="s">
        <v>1425</v>
      </c>
      <c r="D1" s="29" t="s">
        <v>1426</v>
      </c>
    </row>
    <row r="2" spans="1:4" ht="66">
      <c r="A2" s="30" t="s">
        <v>1427</v>
      </c>
      <c r="B2" s="31" t="s">
        <v>1428</v>
      </c>
      <c r="C2" s="32" t="s">
        <v>1429</v>
      </c>
      <c r="D2" s="32" t="s">
        <v>1430</v>
      </c>
    </row>
    <row r="3" spans="1:4" ht="49.5">
      <c r="A3" s="30" t="s">
        <v>1431</v>
      </c>
      <c r="B3" s="31" t="s">
        <v>1432</v>
      </c>
      <c r="C3" s="32" t="s">
        <v>1433</v>
      </c>
      <c r="D3" s="32" t="s">
        <v>1434</v>
      </c>
    </row>
    <row r="4" spans="1:4" ht="33">
      <c r="A4" s="30" t="s">
        <v>1435</v>
      </c>
      <c r="B4" s="31" t="s">
        <v>1436</v>
      </c>
      <c r="C4" s="32" t="s">
        <v>1437</v>
      </c>
      <c r="D4" s="32" t="s">
        <v>1438</v>
      </c>
    </row>
    <row r="5" spans="1:4" ht="33">
      <c r="A5" s="30" t="s">
        <v>1439</v>
      </c>
      <c r="B5" s="31" t="s">
        <v>1440</v>
      </c>
      <c r="C5" s="32" t="s">
        <v>1441</v>
      </c>
      <c r="D5" s="32" t="s">
        <v>1442</v>
      </c>
    </row>
    <row r="6" spans="1:4" ht="33">
      <c r="A6" s="30" t="s">
        <v>1443</v>
      </c>
      <c r="B6" s="31" t="s">
        <v>1444</v>
      </c>
      <c r="C6" s="32" t="s">
        <v>1445</v>
      </c>
      <c r="D6" s="32" t="s">
        <v>1446</v>
      </c>
    </row>
    <row r="7" spans="1:4" ht="33">
      <c r="A7" s="30" t="s">
        <v>1447</v>
      </c>
      <c r="B7" s="31" t="s">
        <v>1448</v>
      </c>
      <c r="C7" s="32" t="s">
        <v>1449</v>
      </c>
      <c r="D7" s="32" t="s">
        <v>1450</v>
      </c>
    </row>
    <row r="8" spans="1:4" ht="49.5">
      <c r="A8" s="30" t="s">
        <v>1451</v>
      </c>
      <c r="B8" s="31" t="s">
        <v>1452</v>
      </c>
      <c r="C8" s="32" t="s">
        <v>1453</v>
      </c>
      <c r="D8" s="32" t="s">
        <v>1454</v>
      </c>
    </row>
    <row r="9" spans="1:4" ht="49.5">
      <c r="A9" s="30" t="s">
        <v>1455</v>
      </c>
      <c r="B9" s="31" t="s">
        <v>1456</v>
      </c>
      <c r="C9" s="32" t="s">
        <v>1457</v>
      </c>
      <c r="D9" s="32" t="s">
        <v>1458</v>
      </c>
    </row>
    <row r="10" spans="1:4" ht="66">
      <c r="A10" s="30" t="s">
        <v>1459</v>
      </c>
      <c r="B10" s="31" t="s">
        <v>1460</v>
      </c>
      <c r="C10" s="32" t="s">
        <v>1461</v>
      </c>
      <c r="D10" s="32" t="s">
        <v>1462</v>
      </c>
    </row>
    <row r="11" spans="1:4" ht="33">
      <c r="A11" s="30" t="s">
        <v>1463</v>
      </c>
      <c r="B11" s="31" t="s">
        <v>1464</v>
      </c>
      <c r="C11" s="32" t="s">
        <v>1465</v>
      </c>
      <c r="D11" s="32" t="s">
        <v>1466</v>
      </c>
    </row>
    <row r="12" spans="1:4" ht="49.5">
      <c r="A12" s="30" t="s">
        <v>1467</v>
      </c>
      <c r="B12" s="31" t="s">
        <v>1468</v>
      </c>
      <c r="C12" s="32" t="s">
        <v>1469</v>
      </c>
      <c r="D12" s="32" t="s">
        <v>1470</v>
      </c>
    </row>
    <row r="13" spans="1:4" ht="49.5">
      <c r="A13" s="30" t="s">
        <v>1471</v>
      </c>
      <c r="B13" s="31" t="s">
        <v>1472</v>
      </c>
      <c r="C13" s="32" t="s">
        <v>1473</v>
      </c>
      <c r="D13" s="32" t="s">
        <v>1474</v>
      </c>
    </row>
    <row r="14" spans="1:4" ht="49.5">
      <c r="A14" s="30" t="s">
        <v>1475</v>
      </c>
      <c r="B14" s="31" t="s">
        <v>1476</v>
      </c>
      <c r="C14" s="32" t="s">
        <v>1477</v>
      </c>
      <c r="D14" s="32" t="s">
        <v>1478</v>
      </c>
    </row>
    <row r="15" spans="1:4" ht="66">
      <c r="A15" s="30" t="s">
        <v>1479</v>
      </c>
      <c r="B15" s="31" t="s">
        <v>1480</v>
      </c>
      <c r="C15" s="32" t="s">
        <v>1481</v>
      </c>
      <c r="D15" s="32" t="s">
        <v>1482</v>
      </c>
    </row>
    <row r="16" spans="1:4" ht="49.5">
      <c r="A16" s="30" t="s">
        <v>1483</v>
      </c>
      <c r="B16" s="31" t="s">
        <v>1484</v>
      </c>
      <c r="C16" s="32" t="s">
        <v>1485</v>
      </c>
      <c r="D16" s="32" t="s">
        <v>1486</v>
      </c>
    </row>
    <row r="17" spans="1:4" ht="49.5">
      <c r="A17" s="30" t="s">
        <v>1487</v>
      </c>
      <c r="B17" s="31" t="s">
        <v>1488</v>
      </c>
      <c r="C17" s="32" t="s">
        <v>1489</v>
      </c>
      <c r="D17" s="32" t="s">
        <v>1490</v>
      </c>
    </row>
    <row r="18" spans="1:4" ht="49.5">
      <c r="A18" s="30" t="s">
        <v>1491</v>
      </c>
      <c r="B18" s="31" t="s">
        <v>1492</v>
      </c>
      <c r="C18" s="32" t="s">
        <v>1493</v>
      </c>
      <c r="D18" s="32" t="s">
        <v>1494</v>
      </c>
    </row>
    <row r="19" spans="1:4" ht="33">
      <c r="A19" s="30" t="s">
        <v>1495</v>
      </c>
      <c r="B19" s="31" t="s">
        <v>1496</v>
      </c>
      <c r="C19" s="32" t="s">
        <v>1497</v>
      </c>
      <c r="D19" s="32" t="s">
        <v>1498</v>
      </c>
    </row>
    <row r="20" spans="1:4" ht="33">
      <c r="A20" s="30" t="s">
        <v>1499</v>
      </c>
      <c r="B20" s="31" t="s">
        <v>1500</v>
      </c>
      <c r="C20" s="32" t="s">
        <v>1501</v>
      </c>
      <c r="D20" s="32" t="s">
        <v>1502</v>
      </c>
    </row>
    <row r="21" spans="1:4" ht="49.5">
      <c r="A21" s="30" t="s">
        <v>1503</v>
      </c>
      <c r="B21" s="31" t="s">
        <v>1504</v>
      </c>
      <c r="C21" s="32" t="s">
        <v>1505</v>
      </c>
      <c r="D21" s="32" t="s">
        <v>1506</v>
      </c>
    </row>
  </sheetData>
  <phoneticPr fontId="77" type="noConversion"/>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K4"/>
  <sheetViews>
    <sheetView workbookViewId="0">
      <selection activeCell="N9" sqref="N9"/>
    </sheetView>
  </sheetViews>
  <sheetFormatPr defaultColWidth="9" defaultRowHeight="13.5"/>
  <cols>
    <col min="1" max="1" width="2.5" style="20" customWidth="1"/>
    <col min="2" max="2" width="11.625" style="20" customWidth="1"/>
    <col min="3" max="3" width="13.875" style="20" customWidth="1"/>
    <col min="4" max="5" width="4.5" style="20" customWidth="1"/>
    <col min="6" max="6" width="4.5" customWidth="1"/>
    <col min="7" max="7" width="5.5" customWidth="1"/>
    <col min="8" max="8" width="33.875" customWidth="1"/>
    <col min="9" max="9" width="2.5" customWidth="1"/>
    <col min="10" max="10" width="4.5" customWidth="1"/>
    <col min="11" max="11" width="16.375" customWidth="1"/>
  </cols>
  <sheetData>
    <row r="1" spans="1:11" ht="15">
      <c r="A1" s="22">
        <v>1</v>
      </c>
      <c r="B1" s="23" t="s">
        <v>1507</v>
      </c>
      <c r="C1" s="24" t="s">
        <v>1508</v>
      </c>
      <c r="D1" s="23" t="s">
        <v>1509</v>
      </c>
      <c r="E1" s="23" t="s">
        <v>1509</v>
      </c>
      <c r="F1" s="25" t="s">
        <v>1510</v>
      </c>
      <c r="G1" s="25"/>
      <c r="H1" s="25"/>
      <c r="I1" s="22">
        <v>1</v>
      </c>
      <c r="J1" s="22">
        <v>502</v>
      </c>
      <c r="K1" s="26" t="s">
        <v>1511</v>
      </c>
    </row>
    <row r="2" spans="1:11" ht="15">
      <c r="A2" s="22">
        <v>3</v>
      </c>
      <c r="B2" s="23" t="s">
        <v>1512</v>
      </c>
      <c r="C2" s="24" t="s">
        <v>1513</v>
      </c>
      <c r="D2" s="23" t="s">
        <v>1514</v>
      </c>
      <c r="E2" s="23" t="s">
        <v>1509</v>
      </c>
      <c r="F2" s="25" t="s">
        <v>1510</v>
      </c>
      <c r="G2" s="25" t="s">
        <v>1515</v>
      </c>
      <c r="H2" s="25" t="s">
        <v>1516</v>
      </c>
      <c r="I2" s="22">
        <v>3</v>
      </c>
      <c r="J2" s="22">
        <v>502</v>
      </c>
      <c r="K2" s="27" t="s">
        <v>1517</v>
      </c>
    </row>
    <row r="3" spans="1:11" ht="15">
      <c r="A3" s="22">
        <v>5</v>
      </c>
      <c r="B3" s="23" t="s">
        <v>1512</v>
      </c>
      <c r="C3" s="24" t="s">
        <v>1518</v>
      </c>
      <c r="D3" s="23" t="s">
        <v>1514</v>
      </c>
      <c r="E3" s="23" t="s">
        <v>1509</v>
      </c>
      <c r="F3" s="25" t="s">
        <v>1510</v>
      </c>
      <c r="G3" s="25"/>
      <c r="H3" s="25" t="s">
        <v>1519</v>
      </c>
      <c r="I3" s="22">
        <v>6</v>
      </c>
      <c r="J3" s="22">
        <v>502</v>
      </c>
      <c r="K3" s="26" t="s">
        <v>1520</v>
      </c>
    </row>
    <row r="4" spans="1:11" ht="15">
      <c r="A4" s="23" t="s">
        <v>1023</v>
      </c>
      <c r="B4" s="23" t="s">
        <v>1521</v>
      </c>
      <c r="C4" s="24" t="s">
        <v>1522</v>
      </c>
      <c r="D4" s="23" t="s">
        <v>1509</v>
      </c>
      <c r="E4" s="23" t="s">
        <v>1509</v>
      </c>
      <c r="F4" s="25" t="s">
        <v>1510</v>
      </c>
      <c r="G4" s="24"/>
      <c r="H4" s="24"/>
      <c r="I4" s="22">
        <v>10</v>
      </c>
      <c r="J4" s="22">
        <v>502</v>
      </c>
      <c r="K4" s="24" t="s">
        <v>1523</v>
      </c>
    </row>
  </sheetData>
  <phoneticPr fontId="7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MCID</vt:lpstr>
      <vt:lpstr>Compal Data</vt:lpstr>
      <vt:lpstr>Wistron Data</vt:lpstr>
      <vt:lpstr>CHECKING</vt:lpstr>
      <vt:lpstr>WIS-U-T</vt:lpstr>
      <vt:lpstr>COM-U-T</vt:lpstr>
      <vt:lpstr>EPD</vt:lpstr>
      <vt:lpstr>航空公司</vt:lpstr>
      <vt:lpstr>备案商品编码</vt:lpstr>
      <vt:lpstr>运抵国</vt:lpstr>
      <vt:lpstr>数字英文</vt:lpstr>
      <vt:lpstr>包装类型</vt:lpstr>
      <vt:lpstr>口岸延迟</vt:lpstr>
      <vt:lpstr>月份英文</vt:lpstr>
      <vt:lpstr>申报口岸</vt:lpstr>
      <vt:lpstr>指运港</vt:lpstr>
      <vt:lpstr>包装材质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2006-09-16T00:00:00Z</dcterms:created>
  <dcterms:modified xsi:type="dcterms:W3CDTF">2024-11-12T08:23:04Z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F9EC0331F3D3403194203DCE727BD904</vt:lpwstr>
  </property>
  <property fmtid="{D5CDD505-2E9C-101B-9397-08002B2CF9AE}" pid="3" name="KSOProductBuildVer">
    <vt:lpwstr>2052-11.1.0.10938</vt:lpwstr>
  </property>
</Properties>
</file>