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"/>
    </mc:Choice>
  </mc:AlternateContent>
  <xr:revisionPtr revIDLastSave="0" documentId="13_ncr:1_{7D2DAE08-2852-4EF1-AF44-580D09B1716E}" xr6:coauthVersionLast="47" xr6:coauthVersionMax="47" xr10:uidLastSave="{00000000-0000-0000-0000-000000000000}"/>
  <bookViews>
    <workbookView xWindow="-120" yWindow="-120" windowWidth="29040" windowHeight="15840" xr2:uid="{81B0F728-5FCA-4821-B211-73F087107BEF}"/>
  </bookViews>
  <sheets>
    <sheet name="Calculation Sheet" sheetId="1" r:id="rId1"/>
    <sheet name="Chemical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P2" i="1"/>
  <c r="P3" i="1"/>
  <c r="C3" i="1"/>
  <c r="AD1" i="1"/>
  <c r="P23" i="1"/>
  <c r="C7" i="1" s="1"/>
  <c r="E7" i="1" s="1"/>
  <c r="E15" i="1" s="1"/>
  <c r="C6" i="1"/>
  <c r="C9" i="1" l="1"/>
  <c r="E9" i="1" s="1"/>
  <c r="C5" i="1"/>
  <c r="E5" i="1" s="1"/>
  <c r="C10" i="1"/>
  <c r="E10" i="1" s="1"/>
  <c r="C12" i="1"/>
  <c r="E12" i="1" s="1"/>
  <c r="C13" i="1"/>
  <c r="C4" i="1"/>
  <c r="E4" i="1" s="1"/>
  <c r="C11" i="1"/>
  <c r="E11" i="1" s="1"/>
  <c r="C8" i="1"/>
  <c r="E14" i="1" l="1"/>
  <c r="E13" i="1"/>
</calcChain>
</file>

<file path=xl/sharedStrings.xml><?xml version="1.0" encoding="utf-8"?>
<sst xmlns="http://schemas.openxmlformats.org/spreadsheetml/2006/main" count="142" uniqueCount="81">
  <si>
    <t># of samples:</t>
  </si>
  <si>
    <t>Chemical</t>
  </si>
  <si>
    <t>Paraformaldehyde</t>
  </si>
  <si>
    <t>Glycerol</t>
  </si>
  <si>
    <t>AHA/HPG</t>
  </si>
  <si>
    <t>1:1 PBS:Ethanol</t>
  </si>
  <si>
    <t>50% EtOH</t>
  </si>
  <si>
    <t>1x PBS</t>
  </si>
  <si>
    <t>Fixative</t>
  </si>
  <si>
    <t>Dye Mix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</si>
  <si>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 </t>
    </r>
  </si>
  <si>
    <t>THPTA</t>
  </si>
  <si>
    <t>Reducing agent</t>
  </si>
  <si>
    <t>Co-Substrate</t>
  </si>
  <si>
    <t>Aminoguanidine HCl</t>
  </si>
  <si>
    <t>Sodium Ascorbate</t>
  </si>
  <si>
    <t>Dehydration/washing</t>
  </si>
  <si>
    <t>Dehydration/Washing</t>
  </si>
  <si>
    <t>Met surrogate</t>
  </si>
  <si>
    <t>Dye</t>
  </si>
  <si>
    <t>2 uM Dye</t>
  </si>
  <si>
    <t>Units</t>
  </si>
  <si>
    <t>Use/Function</t>
  </si>
  <si>
    <t>uL</t>
  </si>
  <si>
    <t>mL</t>
  </si>
  <si>
    <t>To make AHA stock solution</t>
  </si>
  <si>
    <t>Molecular Weight</t>
  </si>
  <si>
    <t>g/mol</t>
  </si>
  <si>
    <t>uM</t>
  </si>
  <si>
    <t>mM</t>
  </si>
  <si>
    <t>Conversion from mmol AHA to mL of DMSO needed</t>
  </si>
  <si>
    <t>Conversion from mg to mmol</t>
  </si>
  <si>
    <t>mmol</t>
  </si>
  <si>
    <t xml:space="preserve">Vol needed </t>
  </si>
  <si>
    <t>0.1 mM AHA/HPG</t>
  </si>
  <si>
    <t>Chemical reaction concentration</t>
  </si>
  <si>
    <t>1% Paraformaldehyde</t>
  </si>
  <si>
    <t>10% Glycerol</t>
  </si>
  <si>
    <t>Stock conc</t>
  </si>
  <si>
    <t>EtOH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</si>
  <si>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</si>
  <si>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Price</t>
  </si>
  <si>
    <t>hyperlink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</si>
  <si>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</si>
  <si>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conc</t>
  </si>
  <si>
    <t>Catalog No.</t>
  </si>
  <si>
    <t>LC134051</t>
  </si>
  <si>
    <t>NA</t>
  </si>
  <si>
    <t>g</t>
  </si>
  <si>
    <t>molecular weight</t>
  </si>
  <si>
    <t>units</t>
  </si>
  <si>
    <t>https://www.fishersci.com/shop/products/copper-sulfate-pentahydrate-acs-labchem/LC134051#?keyword=Copper%20sulfate</t>
  </si>
  <si>
    <t>mg</t>
  </si>
  <si>
    <t>AAH66485MD</t>
  </si>
  <si>
    <t>https://www.fishersci.com/shop/products/tris-1-benzyl-1h-1-2-3-triazol-4-yl-methyl-amine-97-thermo-scientific-2/AAH66485MD#?keyword=Tris[(1-hydroxypropyl-1H-1,2,3-triazol-4-yl)methyl]amine</t>
  </si>
  <si>
    <t>Alexa Flour 488</t>
  </si>
  <si>
    <t>A10267</t>
  </si>
  <si>
    <t>https://www.sigmaaldrich.com/US/en/search/carboxy-rhodamine-110-alkyne?focus=products&amp;page=1&amp;perpage=30&amp;sort=relevance&amp;term=carboxy%20rhodamine%20110%20alkyne&amp;type=product</t>
  </si>
  <si>
    <t>18-606-309</t>
  </si>
  <si>
    <t>Aminoguanidine</t>
  </si>
  <si>
    <t>A112925G</t>
  </si>
  <si>
    <t>https://www.fishersci.com/shop/products/aminoguanidine-hydrochloride-tci-america-3/A112925G#?keyword=Aminoguanidine%20hydrocholride</t>
  </si>
  <si>
    <t>https://www.fishersci.com/shop/products/sodium-ascorbate-usp-99-101-spectrum-chemical-1/18606309#?keyword=Sodium%20Ascorbate</t>
  </si>
  <si>
    <t>Total used</t>
  </si>
  <si>
    <t>Glycerol Live</t>
  </si>
  <si>
    <t>PFA Live</t>
  </si>
  <si>
    <t>Glycerol Kill</t>
  </si>
  <si>
    <t>PFA Kill</t>
  </si>
  <si>
    <t>Molecular Weight:</t>
  </si>
  <si>
    <t>M</t>
  </si>
  <si>
    <t>g/mL</t>
  </si>
  <si>
    <t>1X PBS</t>
  </si>
  <si>
    <t>Tubes</t>
  </si>
  <si>
    <t>Replicate Type for each sample</t>
  </si>
  <si>
    <t>Total</t>
  </si>
  <si>
    <t>General Use</t>
  </si>
  <si>
    <t>mass</t>
  </si>
  <si>
    <t>To make Alexa 488 stock solution</t>
  </si>
  <si>
    <t>L-Azidohomoalanine</t>
  </si>
  <si>
    <t>C10102</t>
  </si>
  <si>
    <t>https://www.fishersci.com/shop/products/molecular-probes-click-it-aha-l-azidohomoalanine/C10102#?keyword=C10102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</si>
</sst>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0" fillId="0" borderId="3" xfId="0" applyBorder="1"/>
    <xf numFmtId="0" fontId="1" fillId="4" borderId="3" xfId="0" applyFont="1" applyFill="1" applyBorder="1"/>
    <xf numFmtId="0" fontId="1" fillId="3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0" fillId="8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9" borderId="7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164" fontId="0" fillId="0" borderId="0" xfId="0" applyNumberFormat="1"/>
    <xf numFmtId="0" fontId="0" fillId="10" borderId="3" xfId="0" applyFill="1" applyBorder="1" applyAlignment="1">
      <alignment horizontal="center"/>
    </xf>
    <xf numFmtId="0" fontId="0" fillId="9" borderId="7" xfId="0" applyFill="1" applyBorder="1"/>
    <xf numFmtId="0" fontId="3" fillId="0" borderId="0" xfId="1" applyAlignment="1">
      <alignment vertical="center"/>
    </xf>
    <xf numFmtId="0" fontId="0" fillId="0" borderId="0" xfId="0" applyAlignment="1">
      <alignment vertical="center"/>
    </xf>
    <xf numFmtId="0" fontId="3" fillId="0" borderId="0" xfId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9" borderId="8" xfId="0" applyFill="1" applyBorder="1"/>
    <xf numFmtId="0" fontId="0" fillId="0" borderId="9" xfId="0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 applyAlignment="1"/>
    <xf numFmtId="0" fontId="0" fillId="0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1" fillId="12" borderId="3" xfId="0" applyFont="1" applyFill="1" applyBorder="1"/>
    <xf numFmtId="0" fontId="0" fillId="3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1" fillId="2" borderId="3" xfId="0" applyFont="1" applyFill="1" applyBorder="1"/>
    <xf numFmtId="0" fontId="0" fillId="0" borderId="0" xfId="0" applyAlignment="1">
      <alignment horizontal="right"/>
    </xf>
    <xf numFmtId="0" fontId="0" fillId="13" borderId="3" xfId="0" applyFill="1" applyBorder="1"/>
    <xf numFmtId="0" fontId="0" fillId="13" borderId="9" xfId="0" applyFill="1" applyBorder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shersci.com/shop/products/aminoguanidine-hydrochloride-tci-america-3/A112925G" TargetMode="External"/><Relationship Id="rId2" Type="http://schemas.openxmlformats.org/officeDocument/2006/relationships/hyperlink" Target="https://www.sigmaaldrich.com/US/en/search/carboxy-rhodamine-110-alkyne?focus=products&amp;page=1&amp;perpage=30&amp;sort=relevance&amp;term=carboxy%20rhodamine%20110%20alkyne&amp;type=product" TargetMode="External"/><Relationship Id="rId1" Type="http://schemas.openxmlformats.org/officeDocument/2006/relationships/hyperlink" Target="https://www.fishersci.com/shop/products/copper-sulfate-pentahydrate-acs-labchem/LC13405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fishersci.com/shop/products/sodium-ascorbate-usp-99-101-spectrum-chemical-1/18606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B9BF-9A1E-4A17-80C3-36D58BD08A15}">
  <dimension ref="A1:AD23"/>
  <sheetViews>
    <sheetView tabSelected="1"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21" customWidth="1"/>
    <col min="3" max="3" width="10.7109375" customWidth="1"/>
    <col min="5" max="5" width="12" bestFit="1" customWidth="1"/>
    <col min="15" max="15" width="46" bestFit="1" customWidth="1"/>
    <col min="17" max="17" width="12.85546875" customWidth="1"/>
    <col min="18" max="18" width="16.42578125" bestFit="1" customWidth="1"/>
  </cols>
  <sheetData>
    <row r="1" spans="1:30" ht="15.75" thickBot="1" x14ac:dyDescent="0.3">
      <c r="A1" s="27" t="s">
        <v>0</v>
      </c>
      <c r="B1" s="28"/>
      <c r="C1" s="35">
        <v>1</v>
      </c>
      <c r="D1" s="33"/>
      <c r="E1" s="33"/>
      <c r="F1" s="34"/>
      <c r="O1" s="17" t="s">
        <v>25</v>
      </c>
      <c r="P1" s="18">
        <v>20</v>
      </c>
      <c r="Q1" s="18" t="s">
        <v>29</v>
      </c>
      <c r="R1" s="18" t="s">
        <v>26</v>
      </c>
      <c r="S1" s="19">
        <v>258.16000000000003</v>
      </c>
      <c r="T1" s="20" t="s">
        <v>27</v>
      </c>
      <c r="V1" s="39" t="s">
        <v>77</v>
      </c>
      <c r="W1" s="39"/>
      <c r="X1" s="39"/>
      <c r="Y1" s="39"/>
      <c r="Z1">
        <v>2</v>
      </c>
      <c r="AA1" t="s">
        <v>28</v>
      </c>
      <c r="AB1" s="42" t="s">
        <v>68</v>
      </c>
      <c r="AC1" s="42"/>
      <c r="AD1">
        <f>'Chemical Sheet'!F4</f>
        <v>587.62</v>
      </c>
    </row>
    <row r="2" spans="1:30" x14ac:dyDescent="0.25">
      <c r="A2" s="16" t="s">
        <v>22</v>
      </c>
      <c r="B2" s="15" t="s">
        <v>35</v>
      </c>
      <c r="C2" s="15" t="s">
        <v>33</v>
      </c>
      <c r="D2" s="15" t="s">
        <v>21</v>
      </c>
      <c r="E2" s="23" t="s">
        <v>63</v>
      </c>
      <c r="F2" s="29" t="s">
        <v>21</v>
      </c>
      <c r="G2" s="32"/>
      <c r="H2" s="31"/>
      <c r="I2" s="31"/>
      <c r="O2" t="s">
        <v>31</v>
      </c>
      <c r="P2">
        <f>(((5/1000)/S1)*1000)</f>
        <v>1.9367833901456459E-2</v>
      </c>
      <c r="Q2" t="s">
        <v>32</v>
      </c>
    </row>
    <row r="3" spans="1:30" x14ac:dyDescent="0.25">
      <c r="A3" s="2" t="s">
        <v>18</v>
      </c>
      <c r="B3" s="9" t="s">
        <v>34</v>
      </c>
      <c r="C3" s="3">
        <f>C1*(5*P23)</f>
        <v>20</v>
      </c>
      <c r="D3" s="3" t="s">
        <v>23</v>
      </c>
      <c r="E3" s="3">
        <f>(C3*(1/1000)*(1/1000)*(P1)*(1/1000)*(S1)*(1000))</f>
        <v>0.10326400000000002</v>
      </c>
      <c r="F3" s="30" t="s">
        <v>52</v>
      </c>
      <c r="G3" s="32"/>
      <c r="H3" s="31"/>
      <c r="I3" s="31"/>
      <c r="O3" t="s">
        <v>30</v>
      </c>
      <c r="P3" s="21">
        <f>(P2/20)*1000</f>
        <v>0.96839169507282297</v>
      </c>
      <c r="Q3" t="s">
        <v>24</v>
      </c>
    </row>
    <row r="4" spans="1:30" x14ac:dyDescent="0.25">
      <c r="A4" s="4" t="s">
        <v>8</v>
      </c>
      <c r="B4" s="10" t="s">
        <v>37</v>
      </c>
      <c r="C4" s="3">
        <f>C1*(0.25*P23)</f>
        <v>1</v>
      </c>
      <c r="D4" s="3" t="s">
        <v>24</v>
      </c>
      <c r="E4" s="3">
        <f>C4/2</f>
        <v>0.5</v>
      </c>
      <c r="F4" s="30" t="s">
        <v>24</v>
      </c>
      <c r="G4" s="32"/>
      <c r="H4" s="31"/>
      <c r="I4" s="31"/>
    </row>
    <row r="5" spans="1:30" x14ac:dyDescent="0.25">
      <c r="A5" s="4" t="s">
        <v>8</v>
      </c>
      <c r="B5" s="10" t="s">
        <v>36</v>
      </c>
      <c r="C5" s="3">
        <f>C1*(0.313*P23)</f>
        <v>1.252</v>
      </c>
      <c r="D5" s="3" t="s">
        <v>24</v>
      </c>
      <c r="E5" s="3">
        <f>C5/4</f>
        <v>0.313</v>
      </c>
      <c r="F5" s="30" t="s">
        <v>24</v>
      </c>
      <c r="G5" s="32"/>
      <c r="H5" s="31"/>
      <c r="I5" s="31"/>
      <c r="O5" s="22" t="s">
        <v>1</v>
      </c>
      <c r="P5" s="22" t="s">
        <v>38</v>
      </c>
      <c r="Q5" s="22" t="s">
        <v>21</v>
      </c>
    </row>
    <row r="6" spans="1:30" x14ac:dyDescent="0.25">
      <c r="A6" s="4" t="s">
        <v>8</v>
      </c>
      <c r="B6" s="10" t="s">
        <v>5</v>
      </c>
      <c r="C6" s="3">
        <f>C1*(1*3)</f>
        <v>3</v>
      </c>
      <c r="D6" s="3" t="s">
        <v>24</v>
      </c>
      <c r="E6" s="43"/>
      <c r="F6" s="44"/>
      <c r="G6" s="32"/>
      <c r="H6" s="31"/>
      <c r="I6" s="31"/>
      <c r="O6" s="9" t="s">
        <v>4</v>
      </c>
      <c r="P6" s="3">
        <v>20</v>
      </c>
      <c r="Q6" s="3" t="s">
        <v>29</v>
      </c>
    </row>
    <row r="7" spans="1:30" x14ac:dyDescent="0.25">
      <c r="A7" s="5" t="s">
        <v>16</v>
      </c>
      <c r="B7" s="11" t="s">
        <v>6</v>
      </c>
      <c r="C7" s="3">
        <f>C1*(1*P23)</f>
        <v>4</v>
      </c>
      <c r="D7" s="3" t="s">
        <v>24</v>
      </c>
      <c r="E7" s="3">
        <f>(5*C7)/9.5</f>
        <v>2.1052631578947367</v>
      </c>
      <c r="F7" s="30" t="s">
        <v>24</v>
      </c>
      <c r="G7" s="32"/>
      <c r="H7" s="31"/>
      <c r="I7" s="31"/>
      <c r="O7" s="10" t="s">
        <v>3</v>
      </c>
      <c r="P7" s="3">
        <v>5</v>
      </c>
      <c r="Q7" s="3" t="s">
        <v>70</v>
      </c>
    </row>
    <row r="8" spans="1:30" x14ac:dyDescent="0.25">
      <c r="A8" s="5" t="s">
        <v>17</v>
      </c>
      <c r="B8" s="11" t="s">
        <v>7</v>
      </c>
      <c r="C8" s="3">
        <f>C1*(1*P23)</f>
        <v>4</v>
      </c>
      <c r="D8" s="3" t="s">
        <v>24</v>
      </c>
      <c r="E8" s="43"/>
      <c r="F8" s="44"/>
      <c r="G8" s="32"/>
      <c r="H8" s="31"/>
      <c r="I8" s="31"/>
      <c r="O8" s="10" t="s">
        <v>2</v>
      </c>
      <c r="P8" s="3">
        <v>0.4</v>
      </c>
      <c r="Q8" s="3" t="s">
        <v>70</v>
      </c>
    </row>
    <row r="9" spans="1:30" ht="18" x14ac:dyDescent="0.35">
      <c r="A9" s="6" t="s">
        <v>9</v>
      </c>
      <c r="B9" s="12" t="s">
        <v>10</v>
      </c>
      <c r="C9" s="3">
        <f>(C1*(1.25/12))*P23</f>
        <v>0.41666666666666669</v>
      </c>
      <c r="D9" s="3" t="s">
        <v>23</v>
      </c>
      <c r="E9" s="3">
        <f>(C9*(20/1000)*(1/1000)*('Chemical Sheet'!F2))</f>
        <v>2.0806666666666669E-3</v>
      </c>
      <c r="F9" s="30" t="s">
        <v>48</v>
      </c>
      <c r="G9" s="32"/>
      <c r="H9" s="31"/>
      <c r="I9" s="31"/>
      <c r="O9" s="10" t="s">
        <v>5</v>
      </c>
      <c r="P9" s="3"/>
      <c r="Q9" s="3"/>
    </row>
    <row r="10" spans="1:30" x14ac:dyDescent="0.25">
      <c r="A10" s="6" t="s">
        <v>9</v>
      </c>
      <c r="B10" s="12" t="s">
        <v>11</v>
      </c>
      <c r="C10" s="3">
        <f>(C1*(2.5/12))*P23</f>
        <v>0.83333333333333337</v>
      </c>
      <c r="D10" s="3" t="s">
        <v>23</v>
      </c>
      <c r="E10" s="3">
        <f>(C10*(50/1000)*(1/1000)*('Chemical Sheet'!F3))</f>
        <v>2.2110000000000001E-2</v>
      </c>
      <c r="F10" s="30" t="s">
        <v>48</v>
      </c>
      <c r="G10" s="32"/>
      <c r="H10" s="31"/>
      <c r="I10" s="31"/>
      <c r="O10" s="11" t="s">
        <v>39</v>
      </c>
      <c r="P10">
        <v>9.6</v>
      </c>
      <c r="Q10" s="3" t="s">
        <v>70</v>
      </c>
    </row>
    <row r="11" spans="1:30" x14ac:dyDescent="0.25">
      <c r="A11" s="6" t="s">
        <v>9</v>
      </c>
      <c r="B11" s="12" t="s">
        <v>20</v>
      </c>
      <c r="C11" s="3">
        <f>(C1*(0.3/12))*P23</f>
        <v>9.9999999999999992E-2</v>
      </c>
      <c r="D11" s="3" t="s">
        <v>23</v>
      </c>
      <c r="E11" s="3">
        <f>(C11*(1/1000000)*(1/1000)*('Chemical Sheet'!F4/1000)*(1000))</f>
        <v>5.8762E-8</v>
      </c>
      <c r="F11" s="30" t="s">
        <v>52</v>
      </c>
      <c r="G11" s="32"/>
      <c r="H11" s="31"/>
      <c r="I11" s="31"/>
      <c r="O11" s="11" t="s">
        <v>7</v>
      </c>
      <c r="P11" s="3">
        <v>0.01</v>
      </c>
      <c r="Q11" s="3" t="s">
        <v>69</v>
      </c>
    </row>
    <row r="12" spans="1:30" ht="18" x14ac:dyDescent="0.35">
      <c r="A12" s="7" t="s">
        <v>13</v>
      </c>
      <c r="B12" s="13" t="s">
        <v>14</v>
      </c>
      <c r="C12" s="3">
        <f>(C1*(12.5/12))*P23</f>
        <v>4.166666666666667</v>
      </c>
      <c r="D12" s="3" t="s">
        <v>23</v>
      </c>
      <c r="E12" s="3">
        <f>(C12*(100/1000)*(1/1000)*('Chemical Sheet'!F6))</f>
        <v>4.6060416666666673E-2</v>
      </c>
      <c r="F12" s="30" t="s">
        <v>48</v>
      </c>
      <c r="G12" s="32"/>
      <c r="H12" s="31"/>
      <c r="I12" s="31"/>
      <c r="O12" s="12" t="s">
        <v>40</v>
      </c>
      <c r="P12" s="3">
        <v>20</v>
      </c>
      <c r="Q12" s="3" t="s">
        <v>29</v>
      </c>
    </row>
    <row r="13" spans="1:30" x14ac:dyDescent="0.25">
      <c r="A13" s="8" t="s">
        <v>12</v>
      </c>
      <c r="B13" s="14" t="s">
        <v>15</v>
      </c>
      <c r="C13" s="3">
        <f>(C1*(12.5/12))*P23</f>
        <v>4.166666666666667</v>
      </c>
      <c r="D13" s="3" t="s">
        <v>23</v>
      </c>
      <c r="E13" s="3">
        <f>(C13*(100/1000)*(1/1000)*('Chemical Sheet'!F5))</f>
        <v>8.254583333333336E-2</v>
      </c>
      <c r="F13" s="30" t="s">
        <v>48</v>
      </c>
      <c r="G13" s="32"/>
      <c r="H13" s="31"/>
      <c r="I13" s="31"/>
      <c r="O13" s="12" t="s">
        <v>11</v>
      </c>
      <c r="P13" s="3">
        <v>50</v>
      </c>
      <c r="Q13" s="3" t="s">
        <v>29</v>
      </c>
    </row>
    <row r="14" spans="1:30" x14ac:dyDescent="0.25">
      <c r="A14" s="38" t="s">
        <v>75</v>
      </c>
      <c r="B14" s="40" t="s">
        <v>71</v>
      </c>
      <c r="C14" s="43"/>
      <c r="D14" s="43"/>
      <c r="E14" s="3">
        <f>(C13/1000)+(C12/1000)+C8+(C6/2)</f>
        <v>5.5083333333333337</v>
      </c>
      <c r="F14" s="3" t="s">
        <v>24</v>
      </c>
      <c r="O14" s="12" t="s">
        <v>19</v>
      </c>
      <c r="P14" s="3">
        <v>2</v>
      </c>
      <c r="Q14" s="3" t="s">
        <v>28</v>
      </c>
    </row>
    <row r="15" spans="1:30" x14ac:dyDescent="0.25">
      <c r="A15" s="38" t="s">
        <v>75</v>
      </c>
      <c r="B15" s="40" t="s">
        <v>39</v>
      </c>
      <c r="C15" s="43"/>
      <c r="D15" s="43"/>
      <c r="E15" s="3">
        <f>E7+(C6/2)</f>
        <v>3.6052631578947367</v>
      </c>
      <c r="F15" s="3" t="s">
        <v>24</v>
      </c>
      <c r="O15" s="13" t="s">
        <v>14</v>
      </c>
      <c r="P15" s="3">
        <v>100</v>
      </c>
      <c r="Q15" s="3" t="s">
        <v>29</v>
      </c>
    </row>
    <row r="16" spans="1:30" x14ac:dyDescent="0.25">
      <c r="O16" s="14" t="s">
        <v>15</v>
      </c>
      <c r="P16" s="3">
        <v>100</v>
      </c>
      <c r="Q16" s="3" t="s">
        <v>29</v>
      </c>
    </row>
    <row r="18" spans="15:16" x14ac:dyDescent="0.25">
      <c r="O18" s="36" t="s">
        <v>73</v>
      </c>
      <c r="P18" s="22" t="s">
        <v>72</v>
      </c>
    </row>
    <row r="19" spans="15:16" x14ac:dyDescent="0.25">
      <c r="O19" s="37" t="s">
        <v>64</v>
      </c>
      <c r="P19" s="3">
        <v>1</v>
      </c>
    </row>
    <row r="20" spans="15:16" x14ac:dyDescent="0.25">
      <c r="O20" s="37" t="s">
        <v>65</v>
      </c>
      <c r="P20" s="3">
        <v>1</v>
      </c>
    </row>
    <row r="21" spans="15:16" x14ac:dyDescent="0.25">
      <c r="O21" s="37" t="s">
        <v>66</v>
      </c>
      <c r="P21" s="3">
        <v>1</v>
      </c>
    </row>
    <row r="22" spans="15:16" x14ac:dyDescent="0.25">
      <c r="O22" s="37" t="s">
        <v>67</v>
      </c>
      <c r="P22" s="3">
        <v>1</v>
      </c>
    </row>
    <row r="23" spans="15:16" x14ac:dyDescent="0.25">
      <c r="O23" s="41" t="s">
        <v>74</v>
      </c>
      <c r="P23" s="41">
        <f>SUM(P19:P22)</f>
        <v>4</v>
      </c>
    </row>
  </sheetData>
  <mergeCells count="3">
    <mergeCell ref="A1:B1"/>
    <mergeCell ref="V1:Y1"/>
    <mergeCell ref="AB1:A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EBA1-C7FA-41DB-94FD-102FF070C3CF}">
  <dimension ref="A1:I7"/>
  <sheetViews>
    <sheetView workbookViewId="0">
      <selection activeCell="L16" sqref="L16"/>
    </sheetView>
  </sheetViews>
  <sheetFormatPr defaultRowHeight="15" x14ac:dyDescent="0.25"/>
  <cols>
    <col min="1" max="1" width="19.5703125" bestFit="1" customWidth="1"/>
    <col min="2" max="2" width="6.5703125" bestFit="1" customWidth="1"/>
    <col min="4" max="4" width="13.140625" bestFit="1" customWidth="1"/>
    <col min="5" max="8" width="13.140625" customWidth="1"/>
  </cols>
  <sheetData>
    <row r="1" spans="1:9" x14ac:dyDescent="0.25">
      <c r="A1" s="1" t="s">
        <v>1</v>
      </c>
      <c r="B1" t="s">
        <v>41</v>
      </c>
      <c r="C1" t="s">
        <v>44</v>
      </c>
      <c r="D1" t="s">
        <v>76</v>
      </c>
      <c r="E1" t="s">
        <v>21</v>
      </c>
      <c r="F1" t="s">
        <v>49</v>
      </c>
      <c r="G1" t="s">
        <v>50</v>
      </c>
      <c r="H1" t="s">
        <v>45</v>
      </c>
      <c r="I1" t="s">
        <v>42</v>
      </c>
    </row>
    <row r="2" spans="1:9" ht="18" x14ac:dyDescent="0.25">
      <c r="A2" s="25" t="s">
        <v>43</v>
      </c>
      <c r="B2" s="45">
        <v>99</v>
      </c>
      <c r="C2" t="s">
        <v>47</v>
      </c>
      <c r="D2">
        <v>500</v>
      </c>
      <c r="E2" t="s">
        <v>48</v>
      </c>
      <c r="F2">
        <v>249.68</v>
      </c>
      <c r="G2" t="s">
        <v>27</v>
      </c>
      <c r="H2" t="s">
        <v>46</v>
      </c>
      <c r="I2" s="24" t="s">
        <v>51</v>
      </c>
    </row>
    <row r="3" spans="1:9" x14ac:dyDescent="0.25">
      <c r="A3" t="s">
        <v>11</v>
      </c>
      <c r="B3" s="45">
        <v>117</v>
      </c>
      <c r="C3" t="s">
        <v>47</v>
      </c>
      <c r="D3">
        <v>250</v>
      </c>
      <c r="E3" t="s">
        <v>52</v>
      </c>
      <c r="F3">
        <v>530.64</v>
      </c>
      <c r="G3" t="s">
        <v>27</v>
      </c>
      <c r="H3" t="s">
        <v>53</v>
      </c>
      <c r="I3" t="s">
        <v>54</v>
      </c>
    </row>
    <row r="4" spans="1:9" x14ac:dyDescent="0.25">
      <c r="A4" t="s">
        <v>55</v>
      </c>
      <c r="B4" s="45">
        <v>104</v>
      </c>
      <c r="C4" t="s">
        <v>47</v>
      </c>
      <c r="D4">
        <v>1</v>
      </c>
      <c r="E4" t="s">
        <v>52</v>
      </c>
      <c r="F4">
        <v>587.62</v>
      </c>
      <c r="G4" t="s">
        <v>27</v>
      </c>
      <c r="H4" t="s">
        <v>56</v>
      </c>
      <c r="I4" s="26" t="s">
        <v>57</v>
      </c>
    </row>
    <row r="5" spans="1:9" x14ac:dyDescent="0.25">
      <c r="A5" t="s">
        <v>15</v>
      </c>
      <c r="B5" s="45">
        <v>112</v>
      </c>
      <c r="C5" t="s">
        <v>47</v>
      </c>
      <c r="D5">
        <v>100</v>
      </c>
      <c r="E5" t="s">
        <v>48</v>
      </c>
      <c r="F5">
        <v>198.11</v>
      </c>
      <c r="G5" t="s">
        <v>27</v>
      </c>
      <c r="H5" t="s">
        <v>58</v>
      </c>
      <c r="I5" s="24" t="s">
        <v>62</v>
      </c>
    </row>
    <row r="6" spans="1:9" x14ac:dyDescent="0.25">
      <c r="A6" t="s">
        <v>59</v>
      </c>
      <c r="B6" s="45">
        <v>65.75</v>
      </c>
      <c r="C6" t="s">
        <v>47</v>
      </c>
      <c r="D6">
        <v>25</v>
      </c>
      <c r="E6" t="s">
        <v>48</v>
      </c>
      <c r="F6">
        <v>110.545</v>
      </c>
      <c r="G6" t="s">
        <v>27</v>
      </c>
      <c r="H6" t="s">
        <v>60</v>
      </c>
      <c r="I6" s="26" t="s">
        <v>61</v>
      </c>
    </row>
    <row r="7" spans="1:9" x14ac:dyDescent="0.25">
      <c r="A7" t="s">
        <v>78</v>
      </c>
      <c r="B7" s="45">
        <v>361</v>
      </c>
      <c r="C7" t="s">
        <v>47</v>
      </c>
      <c r="D7">
        <v>5</v>
      </c>
      <c r="E7" t="s">
        <v>52</v>
      </c>
      <c r="F7">
        <v>258.16000000000003</v>
      </c>
      <c r="G7" t="s">
        <v>27</v>
      </c>
      <c r="H7" t="s">
        <v>79</v>
      </c>
      <c r="I7" t="s">
        <v>80</v>
      </c>
    </row>
  </sheetData>
  <hyperlinks>
    <hyperlink ref="I2" r:id="rId1" location="?keyword=Copper%20sulfate" xr:uid="{EF8A4F7C-161D-4D1B-BD28-EE06F1D3BCFD}"/>
    <hyperlink ref="I4" r:id="rId2" xr:uid="{1ED2DE94-ED6A-422B-8E96-6B42D87D5048}"/>
    <hyperlink ref="I6" r:id="rId3" location="?keyword=Aminoguanidine%20hydrocholride" xr:uid="{8FCA597C-5F21-4FFD-AF80-DA8C43F45399}"/>
    <hyperlink ref="I5" r:id="rId4" location="?keyword=Sodium%20Ascorbate" display="https://www.fishersci.com/shop/products/sodium-ascorbate-usp-99-101-spectrum-chemical-1/18606309 - ?keyword=Sodium%20Ascorbate" xr:uid="{89DFCD02-4951-4799-AA87-C5581420442F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Sheet</vt:lpstr>
      <vt:lpstr>Chemical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2024-10-03T21:39:46Z</dcterms:created>
  <dcterms:modified xsi:type="dcterms:W3CDTF">2024-10-13T22:08:54Z</dcterms:modified>
</cp:coreProperties>
</file>