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0- Fellowships^J Grants^J Awards/MISG-Fellowship/"/>
    </mc:Choice>
  </mc:AlternateContent>
  <xr:revisionPtr revIDLastSave="0" documentId="8_{039ED215-3AA9-4C92-9E14-98AA0E89845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" sheetId="1" r:id="rId1"/>
    <sheet name="Master" sheetId="2" state="hidden" r:id="rId2"/>
  </sheets>
  <definedNames>
    <definedName name="_xlnm.Print_Area" localSheetId="0">A!$A$2:$N$117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25" i="1" l="1"/>
  <c r="B25" i="1" l="1"/>
  <c r="D62" i="1"/>
  <c r="E12" i="1"/>
  <c r="C12" i="1" l="1"/>
  <c r="B82" i="1" l="1"/>
  <c r="B81" i="1"/>
  <c r="B80" i="1"/>
  <c r="B79" i="1"/>
  <c r="B78" i="1"/>
  <c r="B76" i="1"/>
  <c r="B77" i="1"/>
  <c r="B75" i="1"/>
  <c r="B85" i="1"/>
  <c r="B64" i="1" l="1"/>
  <c r="K31" i="1" l="1"/>
  <c r="C31" i="1" l="1"/>
  <c r="D31" i="1"/>
  <c r="E31" i="1"/>
  <c r="F31" i="1"/>
  <c r="G31" i="1"/>
  <c r="H31" i="1"/>
  <c r="I31" i="1"/>
  <c r="J31" i="1"/>
  <c r="B31" i="1"/>
  <c r="L31" i="1" l="1"/>
  <c r="M54" i="1"/>
  <c r="M55" i="1"/>
  <c r="M56" i="1"/>
  <c r="M57" i="1"/>
  <c r="M58" i="1"/>
  <c r="M59" i="1"/>
  <c r="D72" i="1" l="1"/>
  <c r="D73" i="1"/>
  <c r="D75" i="1" l="1"/>
  <c r="D85" i="1"/>
  <c r="D81" i="1"/>
  <c r="D82" i="1"/>
  <c r="D79" i="1"/>
  <c r="D80" i="1"/>
  <c r="D77" i="1"/>
  <c r="D78" i="1"/>
  <c r="D76" i="1"/>
  <c r="L58" i="1"/>
  <c r="N58" i="1" s="1"/>
  <c r="L56" i="1" l="1"/>
  <c r="N56" i="1" s="1"/>
  <c r="L55" i="1"/>
  <c r="L54" i="1"/>
  <c r="M53" i="1" l="1"/>
  <c r="L59" i="1"/>
  <c r="N59" i="1" s="1"/>
  <c r="L57" i="1"/>
  <c r="N57" i="1" s="1"/>
  <c r="M31" i="1"/>
  <c r="B27" i="1"/>
  <c r="L20" i="1"/>
  <c r="M20" i="1"/>
  <c r="L21" i="1"/>
  <c r="M21" i="1"/>
  <c r="L22" i="1"/>
  <c r="M22" i="1"/>
  <c r="L23" i="1"/>
  <c r="M23" i="1"/>
  <c r="N20" i="1" l="1"/>
  <c r="N23" i="1"/>
  <c r="N21" i="1"/>
  <c r="N22" i="1"/>
  <c r="K33" i="1" l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0" i="1"/>
  <c r="J30" i="1"/>
  <c r="I30" i="1"/>
  <c r="H30" i="1"/>
  <c r="G30" i="1"/>
  <c r="F30" i="1"/>
  <c r="E30" i="1"/>
  <c r="D30" i="1"/>
  <c r="C30" i="1"/>
  <c r="B30" i="1"/>
  <c r="L48" i="1" l="1"/>
  <c r="M46" i="1"/>
  <c r="M47" i="1"/>
  <c r="M48" i="1"/>
  <c r="M45" i="1"/>
  <c r="L46" i="1"/>
  <c r="L47" i="1"/>
  <c r="L45" i="1"/>
  <c r="N45" i="1" l="1"/>
  <c r="N47" i="1"/>
  <c r="N48" i="1"/>
  <c r="N46" i="1"/>
  <c r="M33" i="1" l="1"/>
  <c r="M32" i="1"/>
  <c r="L32" i="1"/>
  <c r="L33" i="1"/>
  <c r="M92" i="1"/>
  <c r="N92" i="1" s="1"/>
  <c r="M93" i="1"/>
  <c r="N93" i="1" s="1"/>
  <c r="M91" i="1"/>
  <c r="J73" i="1"/>
  <c r="H73" i="1"/>
  <c r="F73" i="1"/>
  <c r="E72" i="1"/>
  <c r="E73" i="1" s="1"/>
  <c r="F72" i="1"/>
  <c r="G72" i="1"/>
  <c r="G73" i="1" s="1"/>
  <c r="H72" i="1"/>
  <c r="I72" i="1"/>
  <c r="I73" i="1" s="1"/>
  <c r="J72" i="1"/>
  <c r="K72" i="1"/>
  <c r="K73" i="1" s="1"/>
  <c r="C72" i="1"/>
  <c r="C73" i="1" s="1"/>
  <c r="L51" i="1"/>
  <c r="J64" i="1"/>
  <c r="H64" i="1"/>
  <c r="D64" i="1"/>
  <c r="L25" i="1"/>
  <c r="M25" i="1"/>
  <c r="L41" i="1"/>
  <c r="J27" i="1"/>
  <c r="H27" i="1"/>
  <c r="F27" i="1"/>
  <c r="L30" i="1"/>
  <c r="D27" i="1"/>
  <c r="D34" i="1"/>
  <c r="E64" i="1"/>
  <c r="E34" i="1"/>
  <c r="E27" i="1"/>
  <c r="C27" i="1"/>
  <c r="B34" i="1"/>
  <c r="K34" i="1"/>
  <c r="I34" i="1"/>
  <c r="G34" i="1"/>
  <c r="K64" i="1"/>
  <c r="K27" i="1"/>
  <c r="I64" i="1"/>
  <c r="I27" i="1"/>
  <c r="G27" i="1"/>
  <c r="L16" i="1"/>
  <c r="M16" i="1"/>
  <c r="L38" i="1"/>
  <c r="L39" i="1"/>
  <c r="L42" i="1"/>
  <c r="L53" i="1"/>
  <c r="N54" i="1"/>
  <c r="N55" i="1"/>
  <c r="L60" i="1"/>
  <c r="L61" i="1"/>
  <c r="L62" i="1"/>
  <c r="M39" i="1"/>
  <c r="M11" i="1"/>
  <c r="L11" i="1"/>
  <c r="L18" i="1"/>
  <c r="M18" i="1"/>
  <c r="L19" i="1"/>
  <c r="M19" i="1"/>
  <c r="L15" i="1"/>
  <c r="M62" i="1"/>
  <c r="M61" i="1"/>
  <c r="M60" i="1"/>
  <c r="M51" i="1"/>
  <c r="M42" i="1"/>
  <c r="M41" i="1"/>
  <c r="M38" i="1"/>
  <c r="M26" i="1"/>
  <c r="M24" i="1"/>
  <c r="M17" i="1"/>
  <c r="M15" i="1"/>
  <c r="M14" i="1"/>
  <c r="M13" i="1"/>
  <c r="M12" i="1"/>
  <c r="L26" i="1"/>
  <c r="L24" i="1"/>
  <c r="L17" i="1"/>
  <c r="L14" i="1"/>
  <c r="L13" i="1"/>
  <c r="L12" i="1"/>
  <c r="H34" i="1"/>
  <c r="J34" i="1"/>
  <c r="F85" i="1" l="1"/>
  <c r="H85" i="1"/>
  <c r="J85" i="1"/>
  <c r="F75" i="1"/>
  <c r="J75" i="1"/>
  <c r="H75" i="1"/>
  <c r="G75" i="1"/>
  <c r="E75" i="1"/>
  <c r="I75" i="1"/>
  <c r="K75" i="1"/>
  <c r="C75" i="1"/>
  <c r="B113" i="1"/>
  <c r="N91" i="1"/>
  <c r="N39" i="1"/>
  <c r="F81" i="1"/>
  <c r="F82" i="1"/>
  <c r="H81" i="1"/>
  <c r="H82" i="1"/>
  <c r="J81" i="1"/>
  <c r="J82" i="1"/>
  <c r="I81" i="1"/>
  <c r="I82" i="1"/>
  <c r="C81" i="1"/>
  <c r="C82" i="1"/>
  <c r="E81" i="1"/>
  <c r="E82" i="1"/>
  <c r="K81" i="1"/>
  <c r="K82" i="1"/>
  <c r="G81" i="1"/>
  <c r="G82" i="1"/>
  <c r="F79" i="1"/>
  <c r="F80" i="1"/>
  <c r="H79" i="1"/>
  <c r="H80" i="1"/>
  <c r="J79" i="1"/>
  <c r="J80" i="1"/>
  <c r="I79" i="1"/>
  <c r="I80" i="1"/>
  <c r="C79" i="1"/>
  <c r="C80" i="1"/>
  <c r="E79" i="1"/>
  <c r="E80" i="1"/>
  <c r="K79" i="1"/>
  <c r="K80" i="1"/>
  <c r="G79" i="1"/>
  <c r="G80" i="1"/>
  <c r="H77" i="1"/>
  <c r="H78" i="1"/>
  <c r="F77" i="1"/>
  <c r="F78" i="1"/>
  <c r="J77" i="1"/>
  <c r="J78" i="1"/>
  <c r="C77" i="1"/>
  <c r="C78" i="1"/>
  <c r="I77" i="1"/>
  <c r="I78" i="1"/>
  <c r="G77" i="1"/>
  <c r="G78" i="1"/>
  <c r="E77" i="1"/>
  <c r="E78" i="1"/>
  <c r="K77" i="1"/>
  <c r="K78" i="1"/>
  <c r="I76" i="1"/>
  <c r="E76" i="1"/>
  <c r="K76" i="1"/>
  <c r="G76" i="1"/>
  <c r="F76" i="1"/>
  <c r="H76" i="1"/>
  <c r="J76" i="1"/>
  <c r="C76" i="1"/>
  <c r="N38" i="1"/>
  <c r="N51" i="1"/>
  <c r="N42" i="1"/>
  <c r="N53" i="1"/>
  <c r="N25" i="1"/>
  <c r="D36" i="1"/>
  <c r="D67" i="1" s="1"/>
  <c r="N31" i="1"/>
  <c r="N60" i="1"/>
  <c r="N14" i="1"/>
  <c r="N41" i="1"/>
  <c r="N16" i="1"/>
  <c r="N17" i="1"/>
  <c r="K36" i="1"/>
  <c r="K67" i="1" s="1"/>
  <c r="N24" i="1"/>
  <c r="N13" i="1"/>
  <c r="N26" i="1"/>
  <c r="N19" i="1"/>
  <c r="N32" i="1"/>
  <c r="H36" i="1"/>
  <c r="H67" i="1" s="1"/>
  <c r="N15" i="1"/>
  <c r="B36" i="1"/>
  <c r="B67" i="1" s="1"/>
  <c r="J36" i="1"/>
  <c r="J67" i="1" s="1"/>
  <c r="M30" i="1"/>
  <c r="N30" i="1" s="1"/>
  <c r="N61" i="1"/>
  <c r="N18" i="1"/>
  <c r="N62" i="1"/>
  <c r="N11" i="1"/>
  <c r="N12" i="1"/>
  <c r="M27" i="1"/>
  <c r="I36" i="1"/>
  <c r="I67" i="1" s="1"/>
  <c r="N33" i="1"/>
  <c r="G36" i="1"/>
  <c r="C34" i="1"/>
  <c r="C36" i="1" s="1"/>
  <c r="L27" i="1"/>
  <c r="F34" i="1"/>
  <c r="F36" i="1" s="1"/>
  <c r="E36" i="1"/>
  <c r="E67" i="1" s="1"/>
  <c r="B65" i="1" l="1"/>
  <c r="K65" i="1"/>
  <c r="K74" i="1" s="1"/>
  <c r="I65" i="1"/>
  <c r="I74" i="1" s="1"/>
  <c r="D65" i="1"/>
  <c r="D74" i="1" s="1"/>
  <c r="H65" i="1"/>
  <c r="H74" i="1" s="1"/>
  <c r="E65" i="1"/>
  <c r="E74" i="1" s="1"/>
  <c r="J65" i="1"/>
  <c r="J74" i="1" s="1"/>
  <c r="L85" i="1"/>
  <c r="N85" i="1" s="1"/>
  <c r="N27" i="1"/>
  <c r="L36" i="1"/>
  <c r="L34" i="1"/>
  <c r="M34" i="1"/>
  <c r="M36" i="1"/>
  <c r="B74" i="1" l="1"/>
  <c r="B83" i="1"/>
  <c r="K104" i="1"/>
  <c r="K110" i="1" s="1"/>
  <c r="J104" i="1"/>
  <c r="J110" i="1" s="1"/>
  <c r="L76" i="1"/>
  <c r="G104" i="1"/>
  <c r="G110" i="1" s="1"/>
  <c r="D83" i="1"/>
  <c r="D86" i="1" s="1"/>
  <c r="E84" i="1" s="1"/>
  <c r="H104" i="1"/>
  <c r="H110" i="1" s="1"/>
  <c r="M75" i="1"/>
  <c r="J83" i="1"/>
  <c r="H83" i="1"/>
  <c r="L75" i="1"/>
  <c r="M80" i="1"/>
  <c r="M82" i="1"/>
  <c r="M76" i="1"/>
  <c r="L82" i="1"/>
  <c r="M77" i="1"/>
  <c r="M81" i="1"/>
  <c r="L80" i="1"/>
  <c r="M79" i="1"/>
  <c r="L79" i="1"/>
  <c r="L81" i="1"/>
  <c r="L78" i="1"/>
  <c r="M78" i="1"/>
  <c r="L77" i="1"/>
  <c r="N36" i="1"/>
  <c r="N34" i="1"/>
  <c r="B86" i="1" l="1"/>
  <c r="C84" i="1" s="1"/>
  <c r="N75" i="1"/>
  <c r="H86" i="1"/>
  <c r="I84" i="1" s="1"/>
  <c r="I86" i="1" s="1"/>
  <c r="I88" i="1" s="1"/>
  <c r="I95" i="1" s="1"/>
  <c r="J86" i="1"/>
  <c r="K84" i="1" s="1"/>
  <c r="K86" i="1" s="1"/>
  <c r="K88" i="1" s="1"/>
  <c r="K95" i="1" s="1"/>
  <c r="N76" i="1"/>
  <c r="N80" i="1"/>
  <c r="N78" i="1"/>
  <c r="N82" i="1"/>
  <c r="N77" i="1"/>
  <c r="N79" i="1"/>
  <c r="N81" i="1"/>
  <c r="E86" i="1"/>
  <c r="E88" i="1" s="1"/>
  <c r="E95" i="1" s="1"/>
  <c r="D88" i="1"/>
  <c r="D95" i="1" s="1"/>
  <c r="B88" i="1" l="1"/>
  <c r="B95" i="1" s="1"/>
  <c r="H88" i="1"/>
  <c r="H95" i="1" s="1"/>
  <c r="J88" i="1"/>
  <c r="J95" i="1" s="1"/>
  <c r="F74" i="1" l="1"/>
  <c r="L74" i="1" s="1"/>
  <c r="C74" i="1"/>
  <c r="C86" i="1"/>
  <c r="G74" i="1"/>
  <c r="M74" i="1" s="1"/>
  <c r="B111" i="1" l="1"/>
  <c r="N74" i="1"/>
  <c r="C64" i="1"/>
  <c r="C67" i="1"/>
  <c r="L52" i="1"/>
  <c r="G67" i="1" l="1"/>
  <c r="M67" i="1" s="1"/>
  <c r="L64" i="1"/>
  <c r="F64" i="1"/>
  <c r="F65" i="1" s="1"/>
  <c r="C65" i="1"/>
  <c r="C88" i="1" s="1"/>
  <c r="F67" i="1"/>
  <c r="L67" i="1" s="1"/>
  <c r="G64" i="1"/>
  <c r="G65" i="1" s="1"/>
  <c r="M52" i="1"/>
  <c r="N52" i="1" s="1"/>
  <c r="N67" i="1" l="1"/>
  <c r="C95" i="1"/>
  <c r="F83" i="1"/>
  <c r="I104" i="1"/>
  <c r="I110" i="1" s="1"/>
  <c r="M64" i="1"/>
  <c r="M65" i="1" s="1"/>
  <c r="B110" i="1" s="1"/>
  <c r="L65" i="1"/>
  <c r="F86" i="1" l="1"/>
  <c r="L83" i="1"/>
  <c r="N83" i="1" s="1"/>
  <c r="N64" i="1"/>
  <c r="N65" i="1"/>
  <c r="B105" i="1"/>
  <c r="L86" i="1" l="1"/>
  <c r="G84" i="1"/>
  <c r="F88" i="1"/>
  <c r="L88" i="1" l="1"/>
  <c r="F95" i="1"/>
  <c r="B106" i="1"/>
  <c r="B107" i="1" s="1"/>
  <c r="M84" i="1"/>
  <c r="G86" i="1"/>
  <c r="M86" i="1" l="1"/>
  <c r="N86" i="1" s="1"/>
  <c r="G88" i="1"/>
  <c r="N84" i="1"/>
  <c r="B112" i="1"/>
  <c r="B114" i="1" s="1"/>
  <c r="B116" i="1" s="1"/>
  <c r="L95" i="1"/>
  <c r="G95" i="1" l="1"/>
  <c r="M95" i="1" s="1"/>
  <c r="N95" i="1" s="1"/>
  <c r="M88" i="1"/>
  <c r="N88" i="1" s="1"/>
</calcChain>
</file>

<file path=xl/sharedStrings.xml><?xml version="1.0" encoding="utf-8"?>
<sst xmlns="http://schemas.openxmlformats.org/spreadsheetml/2006/main" count="218" uniqueCount="114">
  <si>
    <t>Request</t>
  </si>
  <si>
    <t>Cost</t>
  </si>
  <si>
    <t>Total</t>
  </si>
  <si>
    <t>Amount</t>
  </si>
  <si>
    <t>Share</t>
  </si>
  <si>
    <t>Project</t>
  </si>
  <si>
    <t>Value</t>
  </si>
  <si>
    <t xml:space="preserve"> Personnel</t>
  </si>
  <si>
    <t xml:space="preserve">      Subtotal-Personnel</t>
  </si>
  <si>
    <t xml:space="preserve"> Fringe Benefits</t>
  </si>
  <si>
    <t xml:space="preserve">      Subtotal-Fringe Benefits </t>
  </si>
  <si>
    <t xml:space="preserve"> Total Personnel and Fringe Benefits</t>
  </si>
  <si>
    <t xml:space="preserve"> Other Direct Costs</t>
  </si>
  <si>
    <t xml:space="preserve"> Facilities &amp; Administrative Costs</t>
  </si>
  <si>
    <t>Total Facilities &amp; Administrative Costs</t>
  </si>
  <si>
    <t xml:space="preserve">TOTAL </t>
  </si>
  <si>
    <t xml:space="preserve">  International Travel</t>
  </si>
  <si>
    <t xml:space="preserve">      Total All Direct Costs</t>
  </si>
  <si>
    <t xml:space="preserve">  Supplies</t>
  </si>
  <si>
    <t xml:space="preserve">  Publication/Documentation</t>
  </si>
  <si>
    <t xml:space="preserve">  Other</t>
  </si>
  <si>
    <t xml:space="preserve">  Hourly Graduate Student(s)(0%)</t>
  </si>
  <si>
    <t xml:space="preserve">  Undergraduate Student(s)(0%)</t>
  </si>
  <si>
    <t>Attach budget justification for each category</t>
  </si>
  <si>
    <t xml:space="preserve">  26% off campus Organized Research including MTRI, and Instruction and Other Sponsored Activities</t>
  </si>
  <si>
    <t xml:space="preserve">  External Cost Share</t>
  </si>
  <si>
    <t xml:space="preserve">     Entity Name:</t>
  </si>
  <si>
    <t>GRAND TOTAL</t>
  </si>
  <si>
    <t>Year 1</t>
  </si>
  <si>
    <t>Year 2</t>
  </si>
  <si>
    <t>Year 3</t>
  </si>
  <si>
    <t>Year 4</t>
  </si>
  <si>
    <t>Year 5</t>
  </si>
  <si>
    <t xml:space="preserve">BUDGET ESTIMATE </t>
  </si>
  <si>
    <t xml:space="preserve">Proposal #:  </t>
  </si>
  <si>
    <t xml:space="preserve">Title:  </t>
  </si>
  <si>
    <t xml:space="preserve">PI Name:  </t>
  </si>
  <si>
    <t xml:space="preserve">Sponsor Name:  </t>
  </si>
  <si>
    <t xml:space="preserve">Start Date:  </t>
  </si>
  <si>
    <t xml:space="preserve">End Date:  </t>
  </si>
  <si>
    <t xml:space="preserve">  Services </t>
  </si>
  <si>
    <t xml:space="preserve">  Stipends</t>
  </si>
  <si>
    <t xml:space="preserve">  Travel</t>
  </si>
  <si>
    <t xml:space="preserve">  Subsistence</t>
  </si>
  <si>
    <t>Participant Support</t>
  </si>
  <si>
    <t xml:space="preserve">  (total direct less equip., tuition and fees, subctontracts &gt; $25K, &amp; participant support costs)</t>
  </si>
  <si>
    <t xml:space="preserve">  Equipment  (items with value ≥ $5,000 &amp; life span &gt; 1 year)</t>
  </si>
  <si>
    <t xml:space="preserve">  Fabricated/Manufactured Equipment (constructed unit with value ≥$5,000 and life span &gt; 1 year)</t>
  </si>
  <si>
    <t xml:space="preserve">  Domestic Travel</t>
  </si>
  <si>
    <t xml:space="preserve">  Consultant  </t>
  </si>
  <si>
    <t xml:space="preserve">  Tuition &amp; Fees </t>
  </si>
  <si>
    <t xml:space="preserve">      Subtotal-Other Direct Costs</t>
  </si>
  <si>
    <t xml:space="preserve">  Collectable Rate from Sponsor:  Enter Rate Requested</t>
  </si>
  <si>
    <t xml:space="preserve">  Waived on Sponsor Portion (difference between applicable rate and collectable rate)</t>
  </si>
  <si>
    <t xml:space="preserve">  Subcontract rate (collectable rate applied on first $25,000)</t>
  </si>
  <si>
    <t xml:space="preserve">  Subawards with IDC  </t>
  </si>
  <si>
    <t xml:space="preserve">  Subawards without IDC </t>
  </si>
  <si>
    <t>Budget Summary</t>
  </si>
  <si>
    <t>Funds Requested from sponsor</t>
  </si>
  <si>
    <t>Cost Share</t>
  </si>
  <si>
    <t>Total cost share</t>
  </si>
  <si>
    <t xml:space="preserve">  Applicable F &amp; A  Rate:  Enter 54.6, 52.9, 84.2, 72.3, 26, 44.4, 54.0, 35.8, 58.0</t>
  </si>
  <si>
    <t xml:space="preserve">      Modified Total Direct Costs (MTDC)</t>
  </si>
  <si>
    <t>Total Direct Costs</t>
  </si>
  <si>
    <t>Total Indirect Costs</t>
  </si>
  <si>
    <t>Total Sponsor Costs</t>
  </si>
  <si>
    <t>Cost Share - Direct Costs</t>
  </si>
  <si>
    <t>Cost Share - F&amp;A on Direct Costs</t>
  </si>
  <si>
    <t>Cost Share - F&amp;A Waived on Sponsor Portion</t>
  </si>
  <si>
    <t>Cost Share - External</t>
  </si>
  <si>
    <t>Total Project Cost</t>
  </si>
  <si>
    <t>**Calculations will update based on budgets amounts listed above</t>
  </si>
  <si>
    <t xml:space="preserve">  Temporary (10.1%)</t>
  </si>
  <si>
    <t xml:space="preserve">  Faculty Academic and Other (38.6%)</t>
  </si>
  <si>
    <t xml:space="preserve">  Faculty Summer  (19.4%)</t>
  </si>
  <si>
    <t xml:space="preserve">  Graduate Students (14.7%)</t>
  </si>
  <si>
    <t xml:space="preserve">  Faculty summer (19.4%) </t>
  </si>
  <si>
    <t xml:space="preserve">  Faculty academic (38.6%) </t>
  </si>
  <si>
    <t xml:space="preserve">  Other (38.6%)</t>
  </si>
  <si>
    <t xml:space="preserve">  Temporary (10.1%) </t>
  </si>
  <si>
    <t xml:space="preserve">  Graduate Student(s)(14.7%) M.S GRA </t>
  </si>
  <si>
    <t xml:space="preserve">  Graduate Student(s)(14.7%) Ph.D. GRA </t>
  </si>
  <si>
    <t xml:space="preserve">  Equipment  (items with value ≥ $10,000 &amp; life span &gt; 1 year)</t>
  </si>
  <si>
    <t xml:space="preserve">  Fabricated/Manufactured Equipment (constructed unit with value ≥$10,000 and life span &gt; 1 year)</t>
  </si>
  <si>
    <t xml:space="preserve">  Subcontract rate (collectable rate applied on first $50,000)</t>
  </si>
  <si>
    <t xml:space="preserve">  (calculated on total direct costs less equip., tuition and fees, subctontracts &gt; $50K, &amp; participant support costs)</t>
  </si>
  <si>
    <t xml:space="preserve">  48.6% on campus Organized Research</t>
  </si>
  <si>
    <t xml:space="preserve">  57.4% on campus Organized Research for DoD &amp; Industry contracts only</t>
  </si>
  <si>
    <t xml:space="preserve">  48.9% on campus Instruction</t>
  </si>
  <si>
    <t xml:space="preserve">  31.9% on campus Other Sponsored Activities</t>
  </si>
  <si>
    <t xml:space="preserve">  91.25% on campus Organized Research for DoD contracts MTRI only</t>
  </si>
  <si>
    <t xml:space="preserve">  34.75% off campus Organized Research for DoD &amp; Industry contracts only</t>
  </si>
  <si>
    <t xml:space="preserve">  60.0% off campus Organized Research DoD contracts MTRI only</t>
  </si>
  <si>
    <t xml:space="preserve">  57.25% on campus Organized Research MTRI only</t>
  </si>
  <si>
    <t>Applicable F &amp; A  Rate:  Enter 48.6, 57.25, 91.25, 57.4, 26, 34.75, 48.9, 31.9, 60</t>
  </si>
  <si>
    <t>For NIH Proposals Only</t>
  </si>
  <si>
    <t xml:space="preserve">Year 1 </t>
  </si>
  <si>
    <t>MTU Direct Costs</t>
  </si>
  <si>
    <t>Direct Cost less all Sub IDC</t>
  </si>
  <si>
    <t>Total of all Subrecipient 1 IDC</t>
  </si>
  <si>
    <t>Total of all Subrecipient 2 IDC</t>
  </si>
  <si>
    <t>Total of all Subrecipient 3 IDC</t>
  </si>
  <si>
    <t>Total of all Subrecipient 4 IDC</t>
  </si>
  <si>
    <t>Total of all Subrecipient 5 IDC</t>
  </si>
  <si>
    <t>Proposal #:  26-0061</t>
  </si>
  <si>
    <t>Sponsor Name: Michigan Sea Grant (NOAA)</t>
  </si>
  <si>
    <t>Title: Stoichiometric Plasticity of Heterotrophic Bacteria in the Laurentian Great Lakes: The Impacts of Winter and Nutrient Concentration on Community Resilience</t>
  </si>
  <si>
    <t>Start Date: September 1st, 2025</t>
  </si>
  <si>
    <t>End Date: August 31st, 2027</t>
  </si>
  <si>
    <t>PI Name:  Connor O'Loughlin (BIO, GLRC)</t>
  </si>
  <si>
    <t xml:space="preserve">  Graduate Student(s)(14.7%) Ph.D. GRA Spring Semester</t>
  </si>
  <si>
    <t xml:space="preserve">  Tuition &amp; Fees bio spring '26, spring 27</t>
  </si>
  <si>
    <t xml:space="preserve">  Faculty academic (38.6%) Vick-Majors base $87,714, .15 mos y1, .23 mos y2</t>
  </si>
  <si>
    <t xml:space="preserve">  Hourly Graduate Student(s)(0%) su-$16.30/hr, 640 hrs y1; $17.88/hr, 639 hrs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</si>
</sst>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1" formatCode="_(* #,##0_);_(* \(#,##0\);_(* &quot;-&quot;_);_(@_)"/>
    <numFmt numFmtId="164" formatCode="##;&quot;0&quot;;\-"/>
  </numFmts>
  <fonts count="19" x14ac:knownFonts="1">
    <font>
      <sz val="10"/>
      <name val="System"/>
    </font>
    <font>
      <b/>
      <sz val="18"/>
      <name val="System"/>
      <family val="2"/>
    </font>
    <font>
      <b/>
      <sz val="12"/>
      <name val="System"/>
      <family val="2"/>
    </font>
    <font>
      <sz val="8"/>
      <name val="System"/>
      <family val="2"/>
    </font>
    <font>
      <sz val="10"/>
      <name val="System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rgb="FF000000"/>
      <name val="Arial"/>
      <family val="2"/>
    </font>
    <font>
      <u/>
      <sz val="10"/>
      <color theme="10"/>
      <name val="System"/>
    </font>
    <font>
      <sz val="11"/>
      <color theme="10"/>
      <name val="Arial"/>
      <family val="2"/>
    </font>
    <font>
      <b/>
      <u/>
      <sz val="11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medium">
        <color indexed="64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2">
    <xf numFmtId="0" fontId="0" fillId="0" borderId="0">
      <alignment vertical="top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10" fontId="4" fillId="0" borderId="0" applyFont="0" applyFill="0" applyBorder="0" applyAlignment="0" applyProtection="0"/>
    <xf numFmtId="0" fontId="4" fillId="0" borderId="1" applyNumberFormat="0" applyFont="0" applyBorder="0" applyAlignment="0" applyProtection="0"/>
    <xf numFmtId="0" fontId="4" fillId="0" borderId="0">
      <alignment vertical="top"/>
    </xf>
    <xf numFmtId="5" fontId="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</xf>
  </cellStyleXfs>
  <cellXfs count="129">
    <xf numFmtId="0" fontId="0" fillId="0" borderId="0" xfId="0" applyAlignment="1"/>
    <xf numFmtId="0" fontId="5" fillId="0" borderId="0" xfId="0" applyFont="1" applyAlignment="1"/>
    <xf numFmtId="0" fontId="6" fillId="0" borderId="2" xfId="0" applyFont="1" applyBorder="1" applyAlignment="1">
      <alignment horizontal="left"/>
    </xf>
    <xf numFmtId="41" fontId="7" fillId="0" borderId="2" xfId="2" applyNumberFormat="1" applyFont="1" applyFill="1" applyBorder="1"/>
    <xf numFmtId="41" fontId="7" fillId="0" borderId="2" xfId="0" applyNumberFormat="1" applyFont="1" applyBorder="1" applyAlignment="1"/>
    <xf numFmtId="0" fontId="7" fillId="0" borderId="2" xfId="0" applyFont="1" applyBorder="1" applyAlignment="1"/>
    <xf numFmtId="0" fontId="6" fillId="0" borderId="2" xfId="0" applyFont="1" applyBorder="1" applyAlignment="1">
      <alignment horizontal="center"/>
    </xf>
    <xf numFmtId="5" fontId="6" fillId="0" borderId="2" xfId="2" applyFont="1" applyFill="1" applyBorder="1" applyAlignment="1">
      <alignment horizontal="center"/>
    </xf>
    <xf numFmtId="5" fontId="7" fillId="0" borderId="2" xfId="2" applyFont="1" applyFill="1" applyBorder="1"/>
    <xf numFmtId="41" fontId="7" fillId="0" borderId="2" xfId="2" applyNumberFormat="1" applyFont="1" applyFill="1" applyBorder="1" applyProtection="1">
      <protection locked="0"/>
    </xf>
    <xf numFmtId="41" fontId="6" fillId="0" borderId="2" xfId="2" applyNumberFormat="1" applyFont="1" applyFill="1" applyBorder="1"/>
    <xf numFmtId="0" fontId="6" fillId="0" borderId="2" xfId="0" applyFont="1" applyBorder="1" applyAlignment="1"/>
    <xf numFmtId="0" fontId="7" fillId="0" borderId="2" xfId="0" applyFont="1" applyBorder="1" applyAlignment="1">
      <alignment horizontal="left"/>
    </xf>
    <xf numFmtId="5" fontId="6" fillId="0" borderId="2" xfId="2" applyFont="1" applyFill="1" applyBorder="1"/>
    <xf numFmtId="0" fontId="7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locked="0"/>
    </xf>
    <xf numFmtId="41" fontId="7" fillId="3" borderId="2" xfId="2" applyNumberFormat="1" applyFont="1" applyFill="1" applyBorder="1" applyProtection="1">
      <protection locked="0"/>
    </xf>
    <xf numFmtId="41" fontId="7" fillId="3" borderId="2" xfId="2" applyNumberFormat="1" applyFont="1" applyFill="1" applyBorder="1"/>
    <xf numFmtId="0" fontId="7" fillId="3" borderId="2" xfId="0" applyFont="1" applyFill="1" applyBorder="1" applyAlignment="1"/>
    <xf numFmtId="0" fontId="7" fillId="0" borderId="2" xfId="0" applyFont="1" applyBorder="1" applyAlignment="1" applyProtection="1">
      <protection locked="0"/>
    </xf>
    <xf numFmtId="5" fontId="7" fillId="0" borderId="2" xfId="2" applyFont="1" applyFill="1" applyBorder="1" applyProtection="1"/>
    <xf numFmtId="0" fontId="7" fillId="0" borderId="5" xfId="0" applyFont="1" applyBorder="1" applyAlignment="1">
      <alignment horizontal="center"/>
    </xf>
    <xf numFmtId="41" fontId="9" fillId="3" borderId="7" xfId="0" applyNumberFormat="1" applyFont="1" applyFill="1" applyBorder="1" applyAlignment="1"/>
    <xf numFmtId="41" fontId="7" fillId="0" borderId="4" xfId="2" applyNumberFormat="1" applyFont="1" applyFill="1" applyBorder="1"/>
    <xf numFmtId="41" fontId="7" fillId="0" borderId="6" xfId="2" applyNumberFormat="1" applyFont="1" applyFill="1" applyBorder="1"/>
    <xf numFmtId="164" fontId="7" fillId="0" borderId="2" xfId="2" applyNumberFormat="1" applyFont="1" applyFill="1" applyBorder="1"/>
    <xf numFmtId="10" fontId="7" fillId="0" borderId="2" xfId="7" applyFont="1" applyFill="1" applyBorder="1" applyProtection="1"/>
    <xf numFmtId="41" fontId="7" fillId="0" borderId="2" xfId="7" applyNumberFormat="1" applyFont="1" applyFill="1" applyBorder="1"/>
    <xf numFmtId="10" fontId="7" fillId="0" borderId="2" xfId="7" applyFont="1" applyFill="1" applyBorder="1"/>
    <xf numFmtId="41" fontId="7" fillId="2" borderId="2" xfId="2" applyNumberFormat="1" applyFont="1" applyFill="1" applyBorder="1" applyProtection="1">
      <protection locked="0"/>
    </xf>
    <xf numFmtId="0" fontId="6" fillId="0" borderId="3" xfId="0" applyFont="1" applyBorder="1" applyAlignment="1" applyProtection="1">
      <alignment horizontal="left" wrapText="1"/>
      <protection locked="0"/>
    </xf>
    <xf numFmtId="0" fontId="6" fillId="0" borderId="2" xfId="0" applyFont="1" applyBorder="1" applyAlignment="1" applyProtection="1">
      <protection locked="0"/>
    </xf>
    <xf numFmtId="0" fontId="11" fillId="0" borderId="0" xfId="11" applyFont="1" applyAlignment="1" applyProtection="1">
      <protection locked="0"/>
    </xf>
    <xf numFmtId="41" fontId="7" fillId="0" borderId="4" xfId="2" applyNumberFormat="1" applyFont="1" applyFill="1" applyBorder="1" applyProtection="1">
      <protection locked="0"/>
    </xf>
    <xf numFmtId="0" fontId="6" fillId="0" borderId="5" xfId="0" applyFont="1" applyBorder="1" applyAlignment="1" applyProtection="1">
      <protection locked="0"/>
    </xf>
    <xf numFmtId="0" fontId="7" fillId="0" borderId="6" xfId="0" applyFont="1" applyBorder="1" applyAlignment="1" applyProtection="1">
      <protection locked="0"/>
    </xf>
    <xf numFmtId="5" fontId="6" fillId="0" borderId="2" xfId="2" applyFont="1" applyFill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protection locked="0"/>
    </xf>
    <xf numFmtId="0" fontId="11" fillId="0" borderId="6" xfId="11" applyFont="1" applyFill="1" applyBorder="1" applyAlignment="1" applyProtection="1">
      <protection locked="0"/>
    </xf>
    <xf numFmtId="0" fontId="11" fillId="0" borderId="5" xfId="11" applyFont="1" applyFill="1" applyBorder="1" applyAlignment="1" applyProtection="1">
      <protection locked="0"/>
    </xf>
    <xf numFmtId="0" fontId="7" fillId="0" borderId="8" xfId="0" applyFont="1" applyBorder="1" applyAlignment="1" applyProtection="1">
      <protection locked="0"/>
    </xf>
    <xf numFmtId="5" fontId="7" fillId="0" borderId="2" xfId="2" applyFont="1" applyFill="1" applyBorder="1" applyProtection="1">
      <protection locked="0"/>
    </xf>
    <xf numFmtId="5" fontId="6" fillId="0" borderId="2" xfId="2" applyFont="1" applyFill="1" applyBorder="1" applyProtection="1">
      <protection locked="0"/>
    </xf>
    <xf numFmtId="0" fontId="7" fillId="0" borderId="12" xfId="0" applyFont="1" applyBorder="1" applyAlignment="1" applyProtection="1">
      <alignment horizontal="center"/>
      <protection locked="0"/>
    </xf>
    <xf numFmtId="41" fontId="9" fillId="3" borderId="13" xfId="0" applyNumberFormat="1" applyFont="1" applyFill="1" applyBorder="1" applyAlignment="1"/>
    <xf numFmtId="5" fontId="7" fillId="0" borderId="4" xfId="2" applyFont="1" applyFill="1" applyBorder="1"/>
    <xf numFmtId="0" fontId="6" fillId="0" borderId="6" xfId="0" applyFont="1" applyBorder="1" applyAlignment="1">
      <alignment horizontal="left"/>
    </xf>
    <xf numFmtId="0" fontId="5" fillId="0" borderId="8" xfId="0" applyFont="1" applyBorder="1" applyAlignment="1"/>
    <xf numFmtId="5" fontId="6" fillId="0" borderId="4" xfId="2" applyFont="1" applyFill="1" applyBorder="1" applyProtection="1">
      <protection locked="0"/>
    </xf>
    <xf numFmtId="5" fontId="7" fillId="0" borderId="4" xfId="2" applyFont="1" applyFill="1" applyBorder="1" applyProtection="1">
      <protection locked="0"/>
    </xf>
    <xf numFmtId="0" fontId="7" fillId="0" borderId="5" xfId="0" applyFont="1" applyBorder="1" applyAlignment="1" applyProtection="1">
      <protection locked="0"/>
    </xf>
    <xf numFmtId="5" fontId="6" fillId="0" borderId="5" xfId="2" applyFont="1" applyFill="1" applyBorder="1" applyProtection="1">
      <protection locked="0"/>
    </xf>
    <xf numFmtId="0" fontId="13" fillId="3" borderId="14" xfId="0" applyFont="1" applyFill="1" applyBorder="1" applyAlignment="1" applyProtection="1">
      <protection locked="0"/>
    </xf>
    <xf numFmtId="5" fontId="6" fillId="3" borderId="15" xfId="2" applyFont="1" applyFill="1" applyBorder="1" applyProtection="1">
      <protection locked="0"/>
    </xf>
    <xf numFmtId="5" fontId="6" fillId="3" borderId="16" xfId="2" applyFont="1" applyFill="1" applyBorder="1" applyProtection="1">
      <protection locked="0"/>
    </xf>
    <xf numFmtId="0" fontId="12" fillId="3" borderId="17" xfId="0" applyFont="1" applyFill="1" applyBorder="1" applyAlignment="1"/>
    <xf numFmtId="5" fontId="6" fillId="3" borderId="2" xfId="2" applyFont="1" applyFill="1" applyBorder="1" applyProtection="1">
      <protection locked="0"/>
    </xf>
    <xf numFmtId="5" fontId="7" fillId="3" borderId="18" xfId="2" applyFont="1" applyFill="1" applyBorder="1" applyProtection="1">
      <protection locked="0"/>
    </xf>
    <xf numFmtId="5" fontId="7" fillId="3" borderId="2" xfId="2" applyFont="1" applyFill="1" applyBorder="1" applyProtection="1">
      <protection locked="0"/>
    </xf>
    <xf numFmtId="0" fontId="6" fillId="3" borderId="17" xfId="0" applyFont="1" applyFill="1" applyBorder="1" applyAlignment="1"/>
    <xf numFmtId="5" fontId="7" fillId="3" borderId="18" xfId="2" applyFont="1" applyFill="1" applyBorder="1"/>
    <xf numFmtId="0" fontId="7" fillId="3" borderId="17" xfId="0" applyFont="1" applyFill="1" applyBorder="1" applyAlignment="1">
      <alignment horizontal="left" indent="3"/>
    </xf>
    <xf numFmtId="41" fontId="7" fillId="3" borderId="9" xfId="2" applyNumberFormat="1" applyFont="1" applyFill="1" applyBorder="1"/>
    <xf numFmtId="0" fontId="6" fillId="3" borderId="17" xfId="0" applyFont="1" applyFill="1" applyBorder="1" applyAlignment="1">
      <alignment horizontal="left" indent="1"/>
    </xf>
    <xf numFmtId="41" fontId="6" fillId="3" borderId="6" xfId="2" applyNumberFormat="1" applyFont="1" applyFill="1" applyBorder="1"/>
    <xf numFmtId="0" fontId="7" fillId="3" borderId="17" xfId="0" applyFont="1" applyFill="1" applyBorder="1" applyAlignment="1"/>
    <xf numFmtId="5" fontId="7" fillId="3" borderId="2" xfId="2" applyFont="1" applyFill="1" applyBorder="1"/>
    <xf numFmtId="0" fontId="7" fillId="3" borderId="17" xfId="0" applyFont="1" applyFill="1" applyBorder="1" applyAlignment="1">
      <alignment horizontal="left" indent="5"/>
    </xf>
    <xf numFmtId="0" fontId="7" fillId="3" borderId="19" xfId="0" applyFont="1" applyFill="1" applyBorder="1" applyAlignment="1">
      <alignment horizontal="left" indent="5"/>
    </xf>
    <xf numFmtId="0" fontId="6" fillId="3" borderId="20" xfId="0" applyFont="1" applyFill="1" applyBorder="1" applyAlignment="1">
      <alignment horizontal="left" indent="3"/>
    </xf>
    <xf numFmtId="0" fontId="7" fillId="3" borderId="21" xfId="0" applyFont="1" applyFill="1" applyBorder="1" applyAlignment="1"/>
    <xf numFmtId="5" fontId="7" fillId="3" borderId="5" xfId="2" applyFont="1" applyFill="1" applyBorder="1"/>
    <xf numFmtId="0" fontId="6" fillId="3" borderId="10" xfId="0" applyFont="1" applyFill="1" applyBorder="1" applyAlignment="1"/>
    <xf numFmtId="41" fontId="6" fillId="3" borderId="11" xfId="2" applyNumberFormat="1" applyFont="1" applyFill="1" applyBorder="1"/>
    <xf numFmtId="0" fontId="7" fillId="3" borderId="22" xfId="0" applyFont="1" applyFill="1" applyBorder="1" applyAlignment="1"/>
    <xf numFmtId="5" fontId="7" fillId="3" borderId="23" xfId="2" applyFont="1" applyFill="1" applyBorder="1"/>
    <xf numFmtId="5" fontId="7" fillId="3" borderId="24" xfId="2" applyFont="1" applyFill="1" applyBorder="1"/>
    <xf numFmtId="0" fontId="7" fillId="0" borderId="4" xfId="0" applyFont="1" applyBorder="1" applyAlignment="1"/>
    <xf numFmtId="0" fontId="11" fillId="0" borderId="0" xfId="11" applyFont="1" applyFill="1" applyAlignment="1" applyProtection="1">
      <protection locked="0"/>
    </xf>
    <xf numFmtId="0" fontId="7" fillId="0" borderId="0" xfId="0" applyFont="1" applyProtection="1">
      <alignment vertical="top"/>
      <protection locked="0"/>
    </xf>
    <xf numFmtId="0" fontId="7" fillId="0" borderId="0" xfId="0" applyFont="1" applyAlignment="1">
      <alignment horizontal="left"/>
    </xf>
    <xf numFmtId="0" fontId="5" fillId="0" borderId="8" xfId="0" applyFont="1" applyBorder="1" applyAlignment="1">
      <alignment wrapText="1"/>
    </xf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5" fontId="7" fillId="0" borderId="0" xfId="2" applyFont="1" applyFill="1" applyBorder="1"/>
    <xf numFmtId="0" fontId="7" fillId="0" borderId="0" xfId="0" applyFont="1" applyAlignment="1"/>
    <xf numFmtId="0" fontId="7" fillId="0" borderId="25" xfId="0" applyFont="1" applyBorder="1" applyAlignment="1" applyProtection="1">
      <alignment horizontal="center"/>
      <protection locked="0"/>
    </xf>
    <xf numFmtId="0" fontId="7" fillId="0" borderId="26" xfId="0" applyFont="1" applyBorder="1" applyAlignment="1">
      <alignment horizontal="center"/>
    </xf>
    <xf numFmtId="0" fontId="7" fillId="0" borderId="26" xfId="0" applyFont="1" applyBorder="1" applyAlignment="1"/>
    <xf numFmtId="0" fontId="7" fillId="0" borderId="9" xfId="0" applyFont="1" applyBorder="1" applyAlignment="1">
      <alignment horizontal="center"/>
    </xf>
    <xf numFmtId="5" fontId="7" fillId="0" borderId="9" xfId="2" applyFont="1" applyFill="1" applyBorder="1"/>
    <xf numFmtId="0" fontId="7" fillId="0" borderId="9" xfId="0" applyFont="1" applyBorder="1" applyAlignment="1"/>
    <xf numFmtId="5" fontId="15" fillId="0" borderId="2" xfId="10" applyFont="1" applyFill="1" applyBorder="1" applyProtection="1"/>
    <xf numFmtId="0" fontId="5" fillId="4" borderId="0" xfId="0" applyFont="1" applyFill="1" applyAlignment="1"/>
    <xf numFmtId="0" fontId="7" fillId="0" borderId="4" xfId="0" applyFont="1" applyBorder="1" applyAlignment="1" applyProtection="1">
      <protection locked="0"/>
    </xf>
    <xf numFmtId="41" fontId="7" fillId="0" borderId="2" xfId="2" applyNumberFormat="1" applyFont="1" applyFill="1" applyBorder="1" applyProtection="1"/>
    <xf numFmtId="0" fontId="11" fillId="0" borderId="0" xfId="11" applyFont="1" applyFill="1">
      <alignment vertical="top"/>
    </xf>
    <xf numFmtId="5" fontId="16" fillId="0" borderId="30" xfId="10" applyFont="1" applyFill="1" applyBorder="1" applyProtection="1">
      <protection locked="0"/>
    </xf>
    <xf numFmtId="5" fontId="17" fillId="0" borderId="31" xfId="10" applyFont="1" applyFill="1" applyBorder="1" applyProtection="1">
      <protection locked="0"/>
    </xf>
    <xf numFmtId="5" fontId="17" fillId="0" borderId="32" xfId="10" applyFont="1" applyFill="1" applyBorder="1" applyProtection="1">
      <protection locked="0"/>
    </xf>
    <xf numFmtId="5" fontId="17" fillId="0" borderId="33" xfId="10" applyFont="1" applyFill="1" applyBorder="1" applyProtection="1">
      <protection locked="0"/>
    </xf>
    <xf numFmtId="5" fontId="17" fillId="0" borderId="0" xfId="10" applyFont="1" applyFill="1" applyBorder="1" applyProtection="1">
      <protection locked="0"/>
    </xf>
    <xf numFmtId="5" fontId="17" fillId="0" borderId="34" xfId="10" applyFont="1" applyFill="1" applyBorder="1" applyProtection="1">
      <protection locked="0"/>
    </xf>
    <xf numFmtId="5" fontId="5" fillId="0" borderId="33" xfId="10" applyFont="1" applyFill="1" applyBorder="1" applyProtection="1">
      <protection locked="0"/>
    </xf>
    <xf numFmtId="5" fontId="5" fillId="0" borderId="0" xfId="10" applyFont="1" applyFill="1" applyBorder="1" applyProtection="1">
      <protection locked="0"/>
    </xf>
    <xf numFmtId="5" fontId="17" fillId="0" borderId="0" xfId="10" applyFont="1" applyFill="1" applyBorder="1" applyAlignment="1" applyProtection="1">
      <alignment horizontal="center"/>
      <protection locked="0"/>
    </xf>
    <xf numFmtId="5" fontId="17" fillId="0" borderId="34" xfId="10" applyFont="1" applyFill="1" applyBorder="1" applyAlignment="1" applyProtection="1">
      <alignment horizontal="center"/>
      <protection locked="0"/>
    </xf>
    <xf numFmtId="41" fontId="5" fillId="0" borderId="0" xfId="10" applyNumberFormat="1" applyFont="1" applyFill="1" applyBorder="1" applyProtection="1"/>
    <xf numFmtId="41" fontId="5" fillId="0" borderId="34" xfId="10" applyNumberFormat="1" applyFont="1" applyFill="1" applyBorder="1" applyProtection="1"/>
    <xf numFmtId="41" fontId="5" fillId="0" borderId="35" xfId="10" applyNumberFormat="1" applyFont="1" applyFill="1" applyBorder="1" applyProtection="1">
      <protection locked="0"/>
    </xf>
    <xf numFmtId="41" fontId="5" fillId="0" borderId="36" xfId="10" applyNumberFormat="1" applyFont="1" applyFill="1" applyBorder="1" applyProtection="1">
      <protection locked="0"/>
    </xf>
    <xf numFmtId="5" fontId="5" fillId="0" borderId="33" xfId="10" applyFont="1" applyFill="1" applyBorder="1"/>
    <xf numFmtId="5" fontId="5" fillId="0" borderId="0" xfId="10" applyFont="1" applyFill="1" applyBorder="1"/>
    <xf numFmtId="5" fontId="5" fillId="0" borderId="34" xfId="10" applyFont="1" applyFill="1" applyBorder="1"/>
    <xf numFmtId="5" fontId="5" fillId="0" borderId="37" xfId="10" applyFont="1" applyFill="1" applyBorder="1"/>
    <xf numFmtId="5" fontId="5" fillId="0" borderId="38" xfId="10" applyFont="1" applyFill="1" applyBorder="1"/>
    <xf numFmtId="5" fontId="5" fillId="0" borderId="39" xfId="10" applyFont="1" applyFill="1" applyBorder="1"/>
    <xf numFmtId="41" fontId="5" fillId="0" borderId="0" xfId="10" applyNumberFormat="1" applyFont="1" applyFill="1" applyBorder="1" applyProtection="1">
      <protection locked="0"/>
    </xf>
    <xf numFmtId="41" fontId="5" fillId="0" borderId="34" xfId="10" applyNumberFormat="1" applyFont="1" applyFill="1" applyBorder="1" applyProtection="1">
      <protection locked="0"/>
    </xf>
    <xf numFmtId="41" fontId="5" fillId="3" borderId="0" xfId="10" applyNumberFormat="1" applyFont="1" applyFill="1" applyBorder="1" applyProtection="1"/>
    <xf numFmtId="41" fontId="5" fillId="3" borderId="34" xfId="10" applyNumberFormat="1" applyFont="1" applyFill="1" applyBorder="1" applyProtection="1"/>
    <xf numFmtId="0" fontId="18" fillId="0" borderId="41" xfId="0" applyFont="1" applyBorder="1" applyAlignment="1" applyProtection="1">
      <protection locked="0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left" wrapText="1"/>
    </xf>
    <xf numFmtId="0" fontId="14" fillId="0" borderId="29" xfId="0" applyFont="1" applyBorder="1" applyAlignment="1">
      <alignment horizontal="left" wrapText="1"/>
    </xf>
    <xf numFmtId="5" fontId="5" fillId="0" borderId="33" xfId="10" applyFont="1" applyFill="1" applyBorder="1" applyAlignment="1" applyProtection="1">
      <alignment horizontal="left"/>
      <protection locked="0"/>
    </xf>
    <xf numFmtId="5" fontId="5" fillId="0" borderId="0" xfId="10" applyFont="1" applyFill="1" applyBorder="1" applyAlignment="1" applyProtection="1">
      <alignment horizontal="left"/>
      <protection locked="0"/>
    </xf>
    <xf numFmtId="5" fontId="5" fillId="0" borderId="40" xfId="10" applyFont="1" applyFill="1" applyBorder="1" applyAlignment="1" applyProtection="1">
      <alignment horizontal="left"/>
      <protection locked="0"/>
    </xf>
    <xf numFmtId="5" fontId="5" fillId="0" borderId="35" xfId="10" applyFont="1" applyFill="1" applyBorder="1" applyAlignment="1" applyProtection="1">
      <alignment horizontal="left"/>
      <protection locked="0"/>
    </xf>
  </cellXfs>
  <cellStyles count="12">
    <cellStyle name="Comma0" xfId="1" xr:uid="{00000000-0005-0000-0000-000000000000}"/>
    <cellStyle name="Currency0" xfId="2" xr:uid="{00000000-0005-0000-0000-000001000000}"/>
    <cellStyle name="Currency0 2" xfId="10" xr:uid="{00000000-0005-0000-0000-000002000000}"/>
    <cellStyle name="Date" xfId="3" xr:uid="{00000000-0005-0000-0000-000003000000}"/>
    <cellStyle name="Fixed" xfId="4" xr:uid="{00000000-0005-0000-0000-000004000000}"/>
    <cellStyle name="Heading 1" xfId="5" builtinId="16" customBuiltin="1"/>
    <cellStyle name="Heading 2" xfId="6" builtinId="17" customBuiltin="1"/>
    <cellStyle name="Hyperlink" xfId="11" builtinId="8"/>
    <cellStyle name="Normal" xfId="0" builtinId="0"/>
    <cellStyle name="Normal 5" xfId="9" xr:uid="{00000000-0005-0000-0000-000009000000}"/>
    <cellStyle name="Percent" xfId="7" builtinId="5"/>
    <cellStyle name="Total" xfId="8" builtinId="25" customBuiltin="1"/>
  </cellStyles>
  <dxfs count="6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 patternType="solid">
          <fgColor rgb="FFF0F0F0"/>
          <bgColor rgb="FFF0F0F0"/>
        </patternFill>
      </fill>
    </dxf>
    <dxf>
      <fill>
        <patternFill>
          <bgColor rgb="FFF0F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tu.edu/hr/supervisors-admins/hiring/docs/contractor-questionnaire.pdf" TargetMode="External"/><Relationship Id="rId2" Type="http://schemas.openxmlformats.org/officeDocument/2006/relationships/hyperlink" Target="http://www.mtu.edu/research/references/forms/pdf/grastipendtable.pdf" TargetMode="External"/><Relationship Id="rId1" Type="http://schemas.openxmlformats.org/officeDocument/2006/relationships/hyperlink" Target="http://www.mtu.edu/research/references/forms/pdf/grastipendtabl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tu.edu/research/sponsored-programs/subaward/" TargetMode="External"/><Relationship Id="rId4" Type="http://schemas.openxmlformats.org/officeDocument/2006/relationships/hyperlink" Target="http://www.mtu.edu/research/references/forms/pdf/gratuitiontabl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U117"/>
  <sheetViews>
    <sheetView tabSelected="1" topLeftCell="I1" zoomScale="85" zoomScaleNormal="85" zoomScaleSheetLayoutView="95" workbookViewId="0">
      <pane ySplit="8" topLeftCell="A39" activePane="bottomLeft" state="frozen"/>
      <selection pane="bottomLeft" activeCell="F52" sqref="F52"/>
    </sheetView>
  </sheetViews>
  <sheetFormatPr defaultColWidth="9" defaultRowHeight="13.8" x14ac:dyDescent="0.25"/>
  <cols>
    <col min="1" max="1" width="66.77734375" style="5" customWidth="1"/>
    <col min="2" max="2" width="14" style="8" customWidth="1"/>
    <col min="3" max="4" width="14.44140625" style="8" customWidth="1"/>
    <col min="5" max="5" width="14" style="8" customWidth="1"/>
    <col min="6" max="6" width="14.44140625" style="8" customWidth="1"/>
    <col min="7" max="9" width="14.21875" style="8" customWidth="1"/>
    <col min="10" max="10" width="15" style="8" customWidth="1"/>
    <col min="11" max="12" width="14.44140625" style="8" customWidth="1"/>
    <col min="13" max="13" width="14.77734375" style="5" customWidth="1"/>
    <col min="14" max="14" width="15" style="5" customWidth="1"/>
    <col min="15" max="16384" width="9" style="5"/>
  </cols>
  <sheetData>
    <row r="1" spans="1:14" ht="10.5" customHeight="1" x14ac:dyDescent="0.25"/>
    <row r="2" spans="1:14" x14ac:dyDescent="0.25">
      <c r="A2" s="2" t="s">
        <v>33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</row>
    <row r="3" spans="1:14" x14ac:dyDescent="0.25">
      <c r="A3" s="121" t="s">
        <v>109</v>
      </c>
      <c r="B3" s="6" t="s">
        <v>0</v>
      </c>
      <c r="C3" s="6" t="s">
        <v>1</v>
      </c>
      <c r="D3" s="6" t="s">
        <v>0</v>
      </c>
      <c r="E3" s="6" t="s">
        <v>1</v>
      </c>
      <c r="F3" s="6" t="s">
        <v>0</v>
      </c>
      <c r="G3" s="6" t="s">
        <v>1</v>
      </c>
      <c r="H3" s="6" t="s">
        <v>0</v>
      </c>
      <c r="I3" s="6" t="s">
        <v>1</v>
      </c>
      <c r="J3" s="6" t="s">
        <v>0</v>
      </c>
      <c r="K3" s="6" t="s">
        <v>1</v>
      </c>
      <c r="L3" s="6" t="s">
        <v>2</v>
      </c>
      <c r="M3" s="6" t="s">
        <v>2</v>
      </c>
      <c r="N3" s="6" t="s">
        <v>2</v>
      </c>
    </row>
    <row r="4" spans="1:14" x14ac:dyDescent="0.25">
      <c r="A4" s="121" t="s">
        <v>104</v>
      </c>
      <c r="B4" s="6" t="s">
        <v>3</v>
      </c>
      <c r="C4" s="6" t="s">
        <v>4</v>
      </c>
      <c r="D4" s="6" t="s">
        <v>3</v>
      </c>
      <c r="E4" s="6" t="s">
        <v>4</v>
      </c>
      <c r="F4" s="6" t="s">
        <v>3</v>
      </c>
      <c r="G4" s="6" t="s">
        <v>4</v>
      </c>
      <c r="H4" s="6" t="s">
        <v>3</v>
      </c>
      <c r="I4" s="6" t="s">
        <v>4</v>
      </c>
      <c r="J4" s="6" t="s">
        <v>3</v>
      </c>
      <c r="K4" s="6" t="s">
        <v>4</v>
      </c>
      <c r="L4" s="6" t="s">
        <v>0</v>
      </c>
      <c r="M4" s="6" t="s">
        <v>1</v>
      </c>
      <c r="N4" s="6" t="s">
        <v>5</v>
      </c>
    </row>
    <row r="5" spans="1:14" ht="15" customHeight="1" x14ac:dyDescent="0.25">
      <c r="A5" s="121" t="s">
        <v>105</v>
      </c>
      <c r="B5" s="36" t="s">
        <v>28</v>
      </c>
      <c r="C5" s="36" t="s">
        <v>28</v>
      </c>
      <c r="D5" s="36" t="s">
        <v>29</v>
      </c>
      <c r="E5" s="36" t="s">
        <v>29</v>
      </c>
      <c r="F5" s="36" t="s">
        <v>30</v>
      </c>
      <c r="G5" s="36" t="s">
        <v>30</v>
      </c>
      <c r="H5" s="36" t="s">
        <v>31</v>
      </c>
      <c r="I5" s="36" t="s">
        <v>31</v>
      </c>
      <c r="J5" s="36" t="s">
        <v>32</v>
      </c>
      <c r="K5" s="36" t="s">
        <v>32</v>
      </c>
      <c r="L5" s="7" t="s">
        <v>3</v>
      </c>
      <c r="M5" s="7" t="s">
        <v>4</v>
      </c>
      <c r="N5" s="7" t="s">
        <v>6</v>
      </c>
    </row>
    <row r="6" spans="1:14" ht="14.25" customHeight="1" x14ac:dyDescent="0.25">
      <c r="A6" s="121" t="s">
        <v>106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4.25" customHeight="1" x14ac:dyDescent="0.25">
      <c r="A7" s="121" t="s">
        <v>107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4.25" customHeight="1" x14ac:dyDescent="0.25">
      <c r="A8" s="121" t="s">
        <v>108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4.25" customHeight="1" x14ac:dyDescent="0.25">
      <c r="A9" s="3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34" t="s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25">
      <c r="A11" s="40" t="s">
        <v>76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">
        <f t="shared" ref="L11:L26" si="0">SUM(B11,D11,F11,H11,J11)</f>
        <v>0</v>
      </c>
      <c r="M11" s="3">
        <f t="shared" ref="M11:M26" si="1">SUM(C11,E11,G11,I11,K11)</f>
        <v>0</v>
      </c>
      <c r="N11" s="3">
        <f t="shared" ref="N11:N26" si="2">SUM(L11,M11)</f>
        <v>0</v>
      </c>
    </row>
    <row r="12" spans="1:14" x14ac:dyDescent="0.25">
      <c r="A12" s="40" t="s">
        <v>112</v>
      </c>
      <c r="B12" s="33">
        <v>0</v>
      </c>
      <c r="C12" s="33">
        <f>87714/38*4.33*0.15</f>
        <v>1499</v>
      </c>
      <c r="D12" s="33">
        <v>0</v>
      </c>
      <c r="E12" s="33">
        <f>87714*1.05/38*4.33*0.23</f>
        <v>2414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">
        <f t="shared" si="0"/>
        <v>0</v>
      </c>
      <c r="M12" s="3">
        <f t="shared" si="1"/>
        <v>3913</v>
      </c>
      <c r="N12" s="3">
        <f t="shared" si="2"/>
        <v>3913</v>
      </c>
    </row>
    <row r="13" spans="1:14" x14ac:dyDescent="0.25">
      <c r="A13" s="40" t="s">
        <v>76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">
        <f t="shared" si="0"/>
        <v>0</v>
      </c>
      <c r="M13" s="3">
        <f t="shared" si="1"/>
        <v>0</v>
      </c>
      <c r="N13" s="3">
        <f t="shared" si="2"/>
        <v>0</v>
      </c>
    </row>
    <row r="14" spans="1:14" x14ac:dyDescent="0.25">
      <c r="A14" s="40" t="s">
        <v>77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">
        <f t="shared" si="0"/>
        <v>0</v>
      </c>
      <c r="M14" s="3">
        <f t="shared" si="1"/>
        <v>0</v>
      </c>
      <c r="N14" s="3">
        <f t="shared" si="2"/>
        <v>0</v>
      </c>
    </row>
    <row r="15" spans="1:14" x14ac:dyDescent="0.25">
      <c r="A15" s="38" t="s">
        <v>80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">
        <f t="shared" si="0"/>
        <v>0</v>
      </c>
      <c r="M15" s="3">
        <f t="shared" si="1"/>
        <v>0</v>
      </c>
      <c r="N15" s="3">
        <f t="shared" si="2"/>
        <v>0</v>
      </c>
    </row>
    <row r="16" spans="1:14" x14ac:dyDescent="0.25">
      <c r="A16" s="39" t="s">
        <v>110</v>
      </c>
      <c r="B16" s="33">
        <v>10432</v>
      </c>
      <c r="C16" s="33">
        <v>0</v>
      </c>
      <c r="D16" s="33">
        <v>6493</v>
      </c>
      <c r="E16" s="33">
        <v>4000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">
        <f>SUM(B16,D16,F16,H16,J16)</f>
        <v>16925</v>
      </c>
      <c r="M16" s="3">
        <f>SUM(C16,E16,G16,I16,K16)</f>
        <v>4000</v>
      </c>
      <c r="N16" s="3">
        <f>SUM(L16,M16)</f>
        <v>20925</v>
      </c>
    </row>
    <row r="17" spans="1:255" x14ac:dyDescent="0.25">
      <c r="A17" s="40" t="s">
        <v>78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">
        <f t="shared" ref="L17:M19" si="3">SUM(B17,D17,F17,H17,J17)</f>
        <v>0</v>
      </c>
      <c r="M17" s="3">
        <f t="shared" si="3"/>
        <v>0</v>
      </c>
      <c r="N17" s="3">
        <f>SUM(L17,M17)</f>
        <v>0</v>
      </c>
    </row>
    <row r="18" spans="1:255" x14ac:dyDescent="0.25">
      <c r="A18" s="40" t="s">
        <v>78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">
        <f t="shared" si="3"/>
        <v>0</v>
      </c>
      <c r="M18" s="3">
        <f t="shared" si="3"/>
        <v>0</v>
      </c>
      <c r="N18" s="3">
        <f>SUM(L18,M18)</f>
        <v>0</v>
      </c>
    </row>
    <row r="19" spans="1:255" x14ac:dyDescent="0.25">
      <c r="A19" s="40" t="s">
        <v>78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">
        <f t="shared" si="3"/>
        <v>0</v>
      </c>
      <c r="M19" s="3">
        <f t="shared" si="3"/>
        <v>0</v>
      </c>
      <c r="N19" s="3">
        <f>SUM(L19,M19)</f>
        <v>0</v>
      </c>
    </row>
    <row r="20" spans="1:255" x14ac:dyDescent="0.25">
      <c r="A20" s="40" t="s">
        <v>78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">
        <f t="shared" ref="L20:L23" si="4">SUM(B20,D20,F20,H20,J20)</f>
        <v>0</v>
      </c>
      <c r="M20" s="3">
        <f t="shared" ref="M20:M23" si="5">SUM(C20,E20,G20,I20,K20)</f>
        <v>0</v>
      </c>
      <c r="N20" s="3">
        <f t="shared" ref="N20:N23" si="6">SUM(L20,M20)</f>
        <v>0</v>
      </c>
    </row>
    <row r="21" spans="1:255" x14ac:dyDescent="0.25">
      <c r="A21" s="40" t="s">
        <v>78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">
        <f t="shared" si="4"/>
        <v>0</v>
      </c>
      <c r="M21" s="3">
        <f t="shared" si="5"/>
        <v>0</v>
      </c>
      <c r="N21" s="3">
        <f t="shared" si="6"/>
        <v>0</v>
      </c>
    </row>
    <row r="22" spans="1:255" x14ac:dyDescent="0.25">
      <c r="A22" s="40" t="s">
        <v>78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">
        <f t="shared" si="4"/>
        <v>0</v>
      </c>
      <c r="M22" s="3">
        <f t="shared" si="5"/>
        <v>0</v>
      </c>
      <c r="N22" s="3">
        <f t="shared" si="6"/>
        <v>0</v>
      </c>
    </row>
    <row r="23" spans="1:255" x14ac:dyDescent="0.25">
      <c r="A23" s="40" t="s">
        <v>78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">
        <f t="shared" si="4"/>
        <v>0</v>
      </c>
      <c r="M23" s="3">
        <f t="shared" si="5"/>
        <v>0</v>
      </c>
      <c r="N23" s="3">
        <f t="shared" si="6"/>
        <v>0</v>
      </c>
    </row>
    <row r="24" spans="1:255" x14ac:dyDescent="0.25">
      <c r="A24" s="40" t="s">
        <v>79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">
        <f t="shared" si="0"/>
        <v>0</v>
      </c>
      <c r="M24" s="3">
        <f t="shared" si="1"/>
        <v>0</v>
      </c>
      <c r="N24" s="3">
        <f t="shared" si="2"/>
        <v>0</v>
      </c>
    </row>
    <row r="25" spans="1:255" x14ac:dyDescent="0.25">
      <c r="A25" s="40" t="s">
        <v>113</v>
      </c>
      <c r="B25" s="33">
        <f>16.3*640</f>
        <v>10432</v>
      </c>
      <c r="C25" s="33">
        <v>0</v>
      </c>
      <c r="D25" s="33">
        <f>17.88*639</f>
        <v>11425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">
        <f>SUM(B25,D25,F25,H25,J25)</f>
        <v>21857</v>
      </c>
      <c r="M25" s="3">
        <f>SUM(C25,E25,G25,I25,K25)</f>
        <v>0</v>
      </c>
      <c r="N25" s="3">
        <f>SUM(L25,M25)</f>
        <v>21857</v>
      </c>
    </row>
    <row r="26" spans="1:255" x14ac:dyDescent="0.25">
      <c r="A26" s="40" t="s">
        <v>22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">
        <f t="shared" si="0"/>
        <v>0</v>
      </c>
      <c r="M26" s="3">
        <f t="shared" si="1"/>
        <v>0</v>
      </c>
      <c r="N26" s="3">
        <f t="shared" si="2"/>
        <v>0</v>
      </c>
    </row>
    <row r="27" spans="1:255" x14ac:dyDescent="0.25">
      <c r="A27" s="35" t="s">
        <v>8</v>
      </c>
      <c r="B27" s="10">
        <f>SUM(B11:B26)</f>
        <v>20864</v>
      </c>
      <c r="C27" s="10">
        <f t="shared" ref="C27:N27" si="7">SUM(C11:C26)</f>
        <v>1499</v>
      </c>
      <c r="D27" s="10">
        <f t="shared" si="7"/>
        <v>17918</v>
      </c>
      <c r="E27" s="10">
        <f t="shared" si="7"/>
        <v>6414</v>
      </c>
      <c r="F27" s="10">
        <f>SUM(F11:F26)</f>
        <v>0</v>
      </c>
      <c r="G27" s="10">
        <f t="shared" si="7"/>
        <v>0</v>
      </c>
      <c r="H27" s="10">
        <f t="shared" si="7"/>
        <v>0</v>
      </c>
      <c r="I27" s="10">
        <f t="shared" si="7"/>
        <v>0</v>
      </c>
      <c r="J27" s="10">
        <f>SUM(J11:J26)</f>
        <v>0</v>
      </c>
      <c r="K27" s="10">
        <f>SUM(K11:K26)</f>
        <v>0</v>
      </c>
      <c r="L27" s="10">
        <f t="shared" si="7"/>
        <v>38782</v>
      </c>
      <c r="M27" s="10">
        <f t="shared" si="7"/>
        <v>7913</v>
      </c>
      <c r="N27" s="10">
        <f t="shared" si="7"/>
        <v>46695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</row>
    <row r="29" spans="1:255" x14ac:dyDescent="0.25">
      <c r="A29" s="11" t="s">
        <v>9</v>
      </c>
    </row>
    <row r="30" spans="1:255" x14ac:dyDescent="0.25">
      <c r="A30" s="94" t="s">
        <v>72</v>
      </c>
      <c r="B30" s="3">
        <f>Master!B24*B24</f>
        <v>0</v>
      </c>
      <c r="C30" s="3">
        <f>Master!B24*C24</f>
        <v>0</v>
      </c>
      <c r="D30" s="3">
        <f>Master!B24*D24</f>
        <v>0</v>
      </c>
      <c r="E30" s="3">
        <f>Master!B24*E24</f>
        <v>0</v>
      </c>
      <c r="F30" s="3">
        <f>Master!B24*F24</f>
        <v>0</v>
      </c>
      <c r="G30" s="3">
        <f>Master!B24*G24</f>
        <v>0</v>
      </c>
      <c r="H30" s="3">
        <f>Master!B24*H24</f>
        <v>0</v>
      </c>
      <c r="I30" s="3">
        <f>Master!B24*I24</f>
        <v>0</v>
      </c>
      <c r="J30" s="3">
        <f>Master!B24*J24</f>
        <v>0</v>
      </c>
      <c r="K30" s="3">
        <f>Master!B24*K24</f>
        <v>0</v>
      </c>
      <c r="L30" s="3">
        <f t="shared" ref="L30:M34" si="8">SUM(B30,D30,F30,H30,J30)</f>
        <v>0</v>
      </c>
      <c r="M30" s="3">
        <f t="shared" si="8"/>
        <v>0</v>
      </c>
      <c r="N30" s="3">
        <f>SUM(L30,M30)</f>
        <v>0</v>
      </c>
    </row>
    <row r="31" spans="1:255" x14ac:dyDescent="0.25">
      <c r="A31" s="94" t="s">
        <v>73</v>
      </c>
      <c r="B31" s="3">
        <f>Master!$B$25*SUM(B12,B14,B17,B18,B19,B20,B21,B22,B23)</f>
        <v>0</v>
      </c>
      <c r="C31" s="3">
        <f>Master!$B$25*SUM(C12,C14,C17,C18,C19,C20,C21,C22,C23)</f>
        <v>579</v>
      </c>
      <c r="D31" s="3">
        <f>Master!$B$25*SUM(D12,D14,D17,D18,D19,D20,D21,D22,D23)</f>
        <v>0</v>
      </c>
      <c r="E31" s="3">
        <f>Master!$B$25*SUM(E12,E14,E17,E18,E19,E20,E21,E22,E23)</f>
        <v>932</v>
      </c>
      <c r="F31" s="3">
        <f>Master!$B$25*SUM(F12,F14,F17,F18,F19,F20,F21,F22,F23)</f>
        <v>0</v>
      </c>
      <c r="G31" s="3">
        <f>Master!$B$25*SUM(G12,G14,G17,G18,G19,G20,G21,G22,G23)</f>
        <v>0</v>
      </c>
      <c r="H31" s="3">
        <f>Master!$B$25*SUM(H12,H14,H17,H18,H19,H20,H21,H22,H23)</f>
        <v>0</v>
      </c>
      <c r="I31" s="3">
        <f>Master!$B$25*SUM(I12,I14,I17,I18,I19,I20,I21,I22,I23)</f>
        <v>0</v>
      </c>
      <c r="J31" s="3">
        <f>Master!$B$25*SUM(J12,J14,J17,J18,J19,J20,J21,J22,J23)</f>
        <v>0</v>
      </c>
      <c r="K31" s="3">
        <f>Master!$B$25*SUM(K12,K14,K17,K18,K19,K20,K21,K22,K23)</f>
        <v>0</v>
      </c>
      <c r="L31" s="3">
        <f>SUM(B31,D31,F31,H31,J31)</f>
        <v>0</v>
      </c>
      <c r="M31" s="3">
        <f>SUM(C31,E31,G31,I31,K31)</f>
        <v>1511</v>
      </c>
      <c r="N31" s="3">
        <f>SUM(L31,M31)</f>
        <v>1511</v>
      </c>
    </row>
    <row r="32" spans="1:255" x14ac:dyDescent="0.25">
      <c r="A32" s="94" t="s">
        <v>74</v>
      </c>
      <c r="B32" s="3">
        <f>Master!B26*SUM(B11,B13)</f>
        <v>0</v>
      </c>
      <c r="C32" s="3">
        <f>Master!B26*SUM(C11,C13)</f>
        <v>0</v>
      </c>
      <c r="D32" s="3">
        <f>Master!B26*SUM(D11,D13)</f>
        <v>0</v>
      </c>
      <c r="E32" s="3">
        <f>Master!B26*SUM(E11,E13)</f>
        <v>0</v>
      </c>
      <c r="F32" s="3">
        <f>Master!B26*SUM(F11,F13)</f>
        <v>0</v>
      </c>
      <c r="G32" s="3">
        <f>Master!B26*SUM(G11,G13)</f>
        <v>0</v>
      </c>
      <c r="H32" s="3">
        <f>Master!B26*SUM(H11,H13)</f>
        <v>0</v>
      </c>
      <c r="I32" s="3">
        <f>Master!B26*SUM(I11,I13)</f>
        <v>0</v>
      </c>
      <c r="J32" s="3">
        <f>Master!B26*SUM(J11,J13)</f>
        <v>0</v>
      </c>
      <c r="K32" s="3">
        <f>Master!B26*SUM(K11,K13)</f>
        <v>0</v>
      </c>
      <c r="L32" s="3">
        <f t="shared" si="8"/>
        <v>0</v>
      </c>
      <c r="M32" s="3">
        <f t="shared" si="8"/>
        <v>0</v>
      </c>
      <c r="N32" s="3">
        <f>SUM(L32,M32)</f>
        <v>0</v>
      </c>
    </row>
    <row r="33" spans="1:255" x14ac:dyDescent="0.25">
      <c r="A33" s="94" t="s">
        <v>75</v>
      </c>
      <c r="B33" s="3">
        <f>Master!B27*SUM(B15,B16)</f>
        <v>1534</v>
      </c>
      <c r="C33" s="3">
        <f>Master!B27*SUM(C15,C16)</f>
        <v>0</v>
      </c>
      <c r="D33" s="3">
        <f>Master!B27*SUM(D15,D16)</f>
        <v>954</v>
      </c>
      <c r="E33" s="3">
        <f>Master!B27*SUM(E15,E16)</f>
        <v>588</v>
      </c>
      <c r="F33" s="3">
        <f>Master!B27*SUM(F15,F16)</f>
        <v>0</v>
      </c>
      <c r="G33" s="3">
        <f>Master!B27*SUM(G15,G16)</f>
        <v>0</v>
      </c>
      <c r="H33" s="3">
        <f>Master!B27*SUM(H15,H16)</f>
        <v>0</v>
      </c>
      <c r="I33" s="3">
        <f>Master!B27*SUM(I15,I16)</f>
        <v>0</v>
      </c>
      <c r="J33" s="3">
        <f>Master!B27*SUM(J15,J16)</f>
        <v>0</v>
      </c>
      <c r="K33" s="3">
        <f>Master!B27*SUM(K15,K16)</f>
        <v>0</v>
      </c>
      <c r="L33" s="3">
        <f t="shared" si="8"/>
        <v>2488</v>
      </c>
      <c r="M33" s="3">
        <f t="shared" si="8"/>
        <v>588</v>
      </c>
      <c r="N33" s="3">
        <f>SUM(L33,M33)</f>
        <v>3076</v>
      </c>
    </row>
    <row r="34" spans="1:255" x14ac:dyDescent="0.25">
      <c r="A34" s="2" t="s">
        <v>10</v>
      </c>
      <c r="B34" s="10">
        <f>SUM(B30:B33)</f>
        <v>1534</v>
      </c>
      <c r="C34" s="10">
        <f>SUM(C30:C33)</f>
        <v>579</v>
      </c>
      <c r="D34" s="10">
        <f t="shared" ref="D34:K34" si="9">SUM(D30:D33)</f>
        <v>954</v>
      </c>
      <c r="E34" s="10">
        <f t="shared" si="9"/>
        <v>1520</v>
      </c>
      <c r="F34" s="10">
        <f t="shared" si="9"/>
        <v>0</v>
      </c>
      <c r="G34" s="10">
        <f t="shared" si="9"/>
        <v>0</v>
      </c>
      <c r="H34" s="10">
        <f t="shared" si="9"/>
        <v>0</v>
      </c>
      <c r="I34" s="10">
        <f t="shared" si="9"/>
        <v>0</v>
      </c>
      <c r="J34" s="10">
        <f t="shared" si="9"/>
        <v>0</v>
      </c>
      <c r="K34" s="10">
        <f t="shared" si="9"/>
        <v>0</v>
      </c>
      <c r="L34" s="10">
        <f t="shared" si="8"/>
        <v>2488</v>
      </c>
      <c r="M34" s="10">
        <f t="shared" si="8"/>
        <v>2099</v>
      </c>
      <c r="N34" s="10">
        <f>SUM(L34,M34)</f>
        <v>4587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</row>
    <row r="35" spans="1:255" x14ac:dyDescent="0.2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</row>
    <row r="36" spans="1:255" x14ac:dyDescent="0.25">
      <c r="A36" s="15" t="s">
        <v>11</v>
      </c>
      <c r="B36" s="10">
        <f>SUM(B27,B34)</f>
        <v>22398</v>
      </c>
      <c r="C36" s="10">
        <f t="shared" ref="C36:I36" si="10">SUM(C27,C34)</f>
        <v>2078</v>
      </c>
      <c r="D36" s="10">
        <f t="shared" si="10"/>
        <v>18872</v>
      </c>
      <c r="E36" s="10">
        <f t="shared" si="10"/>
        <v>7934</v>
      </c>
      <c r="F36" s="10">
        <f t="shared" si="10"/>
        <v>0</v>
      </c>
      <c r="G36" s="10">
        <f t="shared" si="10"/>
        <v>0</v>
      </c>
      <c r="H36" s="10">
        <f t="shared" si="10"/>
        <v>0</v>
      </c>
      <c r="I36" s="10">
        <f t="shared" si="10"/>
        <v>0</v>
      </c>
      <c r="J36" s="10">
        <f>SUM(J27,J34)</f>
        <v>0</v>
      </c>
      <c r="K36" s="10">
        <f>SUM(K27,K34)</f>
        <v>0</v>
      </c>
      <c r="L36" s="10">
        <f>SUM(B36,D36,F36,H36,J36)</f>
        <v>41270</v>
      </c>
      <c r="M36" s="10">
        <f>SUM(C36,E36,G36,I36,K36)</f>
        <v>10012</v>
      </c>
      <c r="N36" s="10">
        <f>SUM(L36,M36)</f>
        <v>51282</v>
      </c>
    </row>
    <row r="37" spans="1:255" x14ac:dyDescent="0.2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255" x14ac:dyDescent="0.25">
      <c r="A38" s="15" t="s">
        <v>82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3">
        <f>SUM(B38,D38,F38,H38,J38)</f>
        <v>0</v>
      </c>
      <c r="M38" s="3">
        <f>SUM(C38,E38,G38,I38,K38)</f>
        <v>0</v>
      </c>
      <c r="N38" s="3">
        <f>SUM(L38,M38)</f>
        <v>0</v>
      </c>
    </row>
    <row r="39" spans="1:255" ht="30.75" customHeight="1" x14ac:dyDescent="0.25">
      <c r="A39" s="30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3">
        <f>SUM(B39,D39,F39,H39,J39)</f>
        <v>0</v>
      </c>
      <c r="M39" s="3">
        <f>SUM(C39,E39,G39,I39,K39)</f>
        <v>0</v>
      </c>
      <c r="N39" s="3">
        <f>SUM(L39,M39)</f>
        <v>0</v>
      </c>
    </row>
    <row r="40" spans="1:255" x14ac:dyDescent="0.25">
      <c r="M40" s="8"/>
      <c r="N40" s="8"/>
    </row>
    <row r="41" spans="1:255" x14ac:dyDescent="0.25">
      <c r="A41" s="15" t="s">
        <v>48</v>
      </c>
      <c r="B41" s="9">
        <v>2027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3">
        <f>SUM(B41,D41,F41,H41,J41)</f>
        <v>2027</v>
      </c>
      <c r="M41" s="3">
        <f>SUM(C41,E41,G41,I41,K41)</f>
        <v>0</v>
      </c>
      <c r="N41" s="3">
        <f>SUM(L41,M41)</f>
        <v>2027</v>
      </c>
    </row>
    <row r="42" spans="1:255" x14ac:dyDescent="0.25">
      <c r="A42" s="15" t="s">
        <v>16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3">
        <f>SUM(B42,D42,F42,H42,J42)</f>
        <v>0</v>
      </c>
      <c r="M42" s="3">
        <f>SUM(C42,E42,G42,I42,K42)</f>
        <v>0</v>
      </c>
      <c r="N42" s="3">
        <f>SUM(L42,M42)</f>
        <v>0</v>
      </c>
    </row>
    <row r="43" spans="1:255" s="18" customForma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7"/>
      <c r="M43" s="17"/>
      <c r="N43" s="17"/>
    </row>
    <row r="44" spans="1:255" s="18" customFormat="1" x14ac:dyDescent="0.25">
      <c r="A44" s="15" t="s">
        <v>44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</row>
    <row r="45" spans="1:255" x14ac:dyDescent="0.25">
      <c r="A45" s="14" t="s">
        <v>41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3">
        <f>SUM(B45,D45,F45,H45,J45)</f>
        <v>0</v>
      </c>
      <c r="M45" s="3">
        <f t="shared" ref="L45:M48" si="11">SUM(C45,E45,G45,I45,K45)</f>
        <v>0</v>
      </c>
      <c r="N45" s="3">
        <f>SUM(L45,M45)</f>
        <v>0</v>
      </c>
    </row>
    <row r="46" spans="1:255" x14ac:dyDescent="0.25">
      <c r="A46" s="14" t="s">
        <v>42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3">
        <f t="shared" si="11"/>
        <v>0</v>
      </c>
      <c r="M46" s="3">
        <f t="shared" si="11"/>
        <v>0</v>
      </c>
      <c r="N46" s="3">
        <f t="shared" ref="N46:N48" si="12">SUM(L46,M46)</f>
        <v>0</v>
      </c>
    </row>
    <row r="47" spans="1:255" x14ac:dyDescent="0.25">
      <c r="A47" s="14" t="s">
        <v>43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3">
        <f t="shared" si="11"/>
        <v>0</v>
      </c>
      <c r="M47" s="3">
        <f t="shared" si="11"/>
        <v>0</v>
      </c>
      <c r="N47" s="3">
        <f t="shared" si="12"/>
        <v>0</v>
      </c>
    </row>
    <row r="48" spans="1:255" x14ac:dyDescent="0.25">
      <c r="A48" s="14" t="s">
        <v>20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3">
        <f>SUM(B48,D48,F48,H48,J48)</f>
        <v>0</v>
      </c>
      <c r="M48" s="3">
        <f t="shared" si="11"/>
        <v>0</v>
      </c>
      <c r="N48" s="3">
        <f t="shared" si="12"/>
        <v>0</v>
      </c>
    </row>
    <row r="49" spans="1:14" x14ac:dyDescent="0.2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2" t="s">
        <v>12</v>
      </c>
    </row>
    <row r="51" spans="1:14" x14ac:dyDescent="0.25">
      <c r="A51" s="78" t="s">
        <v>49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3">
        <f t="shared" ref="L51:L62" si="13">SUM(B51,D51,F51,H51,J51)</f>
        <v>0</v>
      </c>
      <c r="M51" s="3">
        <f t="shared" ref="M51:M62" si="14">SUM(C51,E51,G51,I51,K51)</f>
        <v>0</v>
      </c>
      <c r="N51" s="3">
        <f t="shared" ref="N51:N62" si="15">SUM(L51,M51)</f>
        <v>0</v>
      </c>
    </row>
    <row r="52" spans="1:14" x14ac:dyDescent="0.25">
      <c r="A52" s="19" t="s">
        <v>18</v>
      </c>
      <c r="B52" s="9">
        <v>6365</v>
      </c>
      <c r="C52" s="9">
        <f>467-14</f>
        <v>453</v>
      </c>
      <c r="D52" s="9">
        <v>0</v>
      </c>
      <c r="E52" s="9">
        <v>2671</v>
      </c>
      <c r="F52" s="9"/>
      <c r="G52" s="9"/>
      <c r="H52" s="9">
        <v>0</v>
      </c>
      <c r="I52" s="9">
        <v>0</v>
      </c>
      <c r="J52" s="9">
        <v>0</v>
      </c>
      <c r="K52" s="9">
        <v>0</v>
      </c>
      <c r="L52" s="3">
        <f t="shared" si="13"/>
        <v>6365</v>
      </c>
      <c r="M52" s="3">
        <f t="shared" si="14"/>
        <v>3124</v>
      </c>
      <c r="N52" s="3">
        <f t="shared" si="15"/>
        <v>9489</v>
      </c>
    </row>
    <row r="53" spans="1:14" x14ac:dyDescent="0.25">
      <c r="A53" s="19" t="s">
        <v>40</v>
      </c>
      <c r="B53" s="9"/>
      <c r="C53" s="9">
        <v>0</v>
      </c>
      <c r="D53" s="9">
        <v>845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3">
        <f t="shared" si="13"/>
        <v>845</v>
      </c>
      <c r="M53" s="3">
        <f>SUM(C53,E53,G53,I53,K53)</f>
        <v>0</v>
      </c>
      <c r="N53" s="3">
        <f t="shared" si="15"/>
        <v>845</v>
      </c>
    </row>
    <row r="54" spans="1:14" x14ac:dyDescent="0.25">
      <c r="A54" s="96" t="s">
        <v>55</v>
      </c>
      <c r="B54" s="9">
        <v>0</v>
      </c>
      <c r="C54" s="20"/>
      <c r="D54" s="9">
        <v>0</v>
      </c>
      <c r="E54" s="20"/>
      <c r="F54" s="9"/>
      <c r="G54" s="20"/>
      <c r="H54" s="9">
        <v>0</v>
      </c>
      <c r="I54" s="20"/>
      <c r="J54" s="9">
        <v>0</v>
      </c>
      <c r="K54" s="20"/>
      <c r="L54" s="3">
        <f>SUM(B54,D54,F54,H54,J54)</f>
        <v>0</v>
      </c>
      <c r="M54" s="3">
        <f t="shared" ref="M54:M59" si="16">SUM(C54,E54,G54,I54,K54)</f>
        <v>0</v>
      </c>
      <c r="N54" s="3">
        <f>L54</f>
        <v>0</v>
      </c>
    </row>
    <row r="55" spans="1:14" x14ac:dyDescent="0.25">
      <c r="A55" s="14" t="s">
        <v>56</v>
      </c>
      <c r="B55" s="9">
        <v>0</v>
      </c>
      <c r="C55" s="20"/>
      <c r="D55" s="9">
        <v>0</v>
      </c>
      <c r="E55" s="20"/>
      <c r="F55" s="9">
        <v>0</v>
      </c>
      <c r="G55" s="20"/>
      <c r="H55" s="9">
        <v>0</v>
      </c>
      <c r="I55" s="20"/>
      <c r="J55" s="9">
        <v>0</v>
      </c>
      <c r="K55" s="20"/>
      <c r="L55" s="3">
        <f>SUM(B55,D55,F55,H55,J55)</f>
        <v>0</v>
      </c>
      <c r="M55" s="3">
        <f t="shared" si="16"/>
        <v>0</v>
      </c>
      <c r="N55" s="3">
        <f>L55</f>
        <v>0</v>
      </c>
    </row>
    <row r="56" spans="1:14" x14ac:dyDescent="0.25">
      <c r="A56" s="79" t="s">
        <v>55</v>
      </c>
      <c r="B56" s="9">
        <v>0</v>
      </c>
      <c r="C56" s="20"/>
      <c r="D56" s="9">
        <v>0</v>
      </c>
      <c r="E56" s="20"/>
      <c r="F56" s="9">
        <v>0</v>
      </c>
      <c r="G56" s="20"/>
      <c r="H56" s="9">
        <v>0</v>
      </c>
      <c r="I56" s="20"/>
      <c r="J56" s="9">
        <v>0</v>
      </c>
      <c r="K56" s="20"/>
      <c r="L56" s="3">
        <f>SUM(B56,D56,F56,H56,J56)</f>
        <v>0</v>
      </c>
      <c r="M56" s="3">
        <f t="shared" si="16"/>
        <v>0</v>
      </c>
      <c r="N56" s="3">
        <f t="shared" ref="N56:N59" si="17">L56</f>
        <v>0</v>
      </c>
    </row>
    <row r="57" spans="1:14" x14ac:dyDescent="0.25">
      <c r="A57" s="14" t="s">
        <v>56</v>
      </c>
      <c r="B57" s="9">
        <v>0</v>
      </c>
      <c r="C57" s="20"/>
      <c r="D57" s="9">
        <v>0</v>
      </c>
      <c r="E57" s="20"/>
      <c r="F57" s="9">
        <v>0</v>
      </c>
      <c r="G57" s="20"/>
      <c r="H57" s="9">
        <v>0</v>
      </c>
      <c r="I57" s="20"/>
      <c r="J57" s="9">
        <v>0</v>
      </c>
      <c r="K57" s="20"/>
      <c r="L57" s="3">
        <f t="shared" si="13"/>
        <v>0</v>
      </c>
      <c r="M57" s="3">
        <f t="shared" si="16"/>
        <v>0</v>
      </c>
      <c r="N57" s="3">
        <f t="shared" si="17"/>
        <v>0</v>
      </c>
    </row>
    <row r="58" spans="1:14" x14ac:dyDescent="0.25">
      <c r="A58" s="79" t="s">
        <v>55</v>
      </c>
      <c r="B58" s="9">
        <v>0</v>
      </c>
      <c r="C58" s="20"/>
      <c r="D58" s="9">
        <v>0</v>
      </c>
      <c r="E58" s="20"/>
      <c r="F58" s="9">
        <v>0</v>
      </c>
      <c r="G58" s="20"/>
      <c r="H58" s="9">
        <v>0</v>
      </c>
      <c r="I58" s="20"/>
      <c r="J58" s="9">
        <v>0</v>
      </c>
      <c r="K58" s="20"/>
      <c r="L58" s="3">
        <f>SUM(B58,D58,F58,H58,J58)</f>
        <v>0</v>
      </c>
      <c r="M58" s="3">
        <f t="shared" si="16"/>
        <v>0</v>
      </c>
      <c r="N58" s="3">
        <f t="shared" si="17"/>
        <v>0</v>
      </c>
    </row>
    <row r="59" spans="1:14" x14ac:dyDescent="0.25">
      <c r="A59" s="14" t="s">
        <v>56</v>
      </c>
      <c r="B59" s="9">
        <v>0</v>
      </c>
      <c r="C59" s="20"/>
      <c r="D59" s="9">
        <v>0</v>
      </c>
      <c r="E59" s="20"/>
      <c r="F59" s="9">
        <v>0</v>
      </c>
      <c r="G59" s="20"/>
      <c r="H59" s="9">
        <v>0</v>
      </c>
      <c r="I59" s="20"/>
      <c r="J59" s="9">
        <v>0</v>
      </c>
      <c r="K59" s="20"/>
      <c r="L59" s="3">
        <f t="shared" si="13"/>
        <v>0</v>
      </c>
      <c r="M59" s="3">
        <f t="shared" si="16"/>
        <v>0</v>
      </c>
      <c r="N59" s="3">
        <f t="shared" si="17"/>
        <v>0</v>
      </c>
    </row>
    <row r="60" spans="1:14" x14ac:dyDescent="0.25">
      <c r="A60" s="14" t="s">
        <v>19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3">
        <f t="shared" si="13"/>
        <v>0</v>
      </c>
      <c r="M60" s="3">
        <f t="shared" si="14"/>
        <v>0</v>
      </c>
      <c r="N60" s="3">
        <f t="shared" si="15"/>
        <v>0</v>
      </c>
    </row>
    <row r="61" spans="1:14" x14ac:dyDescent="0.25">
      <c r="A61" s="19" t="s">
        <v>20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3">
        <f t="shared" si="13"/>
        <v>0</v>
      </c>
      <c r="M61" s="3">
        <f t="shared" si="14"/>
        <v>0</v>
      </c>
      <c r="N61" s="3">
        <f t="shared" si="15"/>
        <v>0</v>
      </c>
    </row>
    <row r="62" spans="1:14" x14ac:dyDescent="0.25">
      <c r="A62" s="32" t="s">
        <v>111</v>
      </c>
      <c r="B62" s="9"/>
      <c r="C62" s="9">
        <v>12850</v>
      </c>
      <c r="D62" s="9">
        <f>13493-E62</f>
        <v>9493</v>
      </c>
      <c r="E62" s="9">
        <v>4000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3">
        <f t="shared" si="13"/>
        <v>9493</v>
      </c>
      <c r="M62" s="3">
        <f t="shared" si="14"/>
        <v>16850</v>
      </c>
      <c r="N62" s="3">
        <f t="shared" si="15"/>
        <v>26343</v>
      </c>
    </row>
    <row r="63" spans="1:14" hidden="1" x14ac:dyDescent="0.25">
      <c r="A63" s="19"/>
      <c r="B63" s="9"/>
      <c r="C63" s="9"/>
      <c r="D63" s="9"/>
      <c r="E63" s="9"/>
      <c r="F63" s="9"/>
      <c r="G63" s="9"/>
      <c r="H63" s="9"/>
      <c r="I63" s="9"/>
      <c r="J63" s="9"/>
      <c r="K63" s="9"/>
      <c r="L63" s="3"/>
      <c r="M63" s="3"/>
      <c r="N63" s="3"/>
    </row>
    <row r="64" spans="1:14" x14ac:dyDescent="0.25">
      <c r="A64" s="12" t="s">
        <v>51</v>
      </c>
      <c r="B64" s="10">
        <f t="shared" ref="B64:L64" si="18">SUM(B51:B62)</f>
        <v>6365</v>
      </c>
      <c r="C64" s="10">
        <f t="shared" si="18"/>
        <v>13303</v>
      </c>
      <c r="D64" s="10">
        <f t="shared" si="18"/>
        <v>10338</v>
      </c>
      <c r="E64" s="10">
        <f t="shared" si="18"/>
        <v>6671</v>
      </c>
      <c r="F64" s="10">
        <f t="shared" si="18"/>
        <v>0</v>
      </c>
      <c r="G64" s="10">
        <f t="shared" si="18"/>
        <v>0</v>
      </c>
      <c r="H64" s="10">
        <f t="shared" si="18"/>
        <v>0</v>
      </c>
      <c r="I64" s="10">
        <f t="shared" si="18"/>
        <v>0</v>
      </c>
      <c r="J64" s="10">
        <f t="shared" si="18"/>
        <v>0</v>
      </c>
      <c r="K64" s="10">
        <f t="shared" si="18"/>
        <v>0</v>
      </c>
      <c r="L64" s="10">
        <f t="shared" si="18"/>
        <v>16703</v>
      </c>
      <c r="M64" s="10">
        <f>SUM(C64,E64,G64,I64,K64)</f>
        <v>19974</v>
      </c>
      <c r="N64" s="10">
        <f>SUM(L64,M64)</f>
        <v>36677</v>
      </c>
    </row>
    <row r="65" spans="1:255" x14ac:dyDescent="0.25">
      <c r="A65" s="2" t="s">
        <v>17</v>
      </c>
      <c r="B65" s="10">
        <f t="shared" ref="B65:M65" si="19">SUM(B36,B38,B39,B41,B42,B45,B46,B47,B48,B64)</f>
        <v>30790</v>
      </c>
      <c r="C65" s="10">
        <f t="shared" si="19"/>
        <v>15381</v>
      </c>
      <c r="D65" s="10">
        <f t="shared" si="19"/>
        <v>29210</v>
      </c>
      <c r="E65" s="10">
        <f t="shared" si="19"/>
        <v>14605</v>
      </c>
      <c r="F65" s="10">
        <f t="shared" si="19"/>
        <v>0</v>
      </c>
      <c r="G65" s="10">
        <f t="shared" si="19"/>
        <v>0</v>
      </c>
      <c r="H65" s="10">
        <f t="shared" si="19"/>
        <v>0</v>
      </c>
      <c r="I65" s="10">
        <f t="shared" si="19"/>
        <v>0</v>
      </c>
      <c r="J65" s="10">
        <f t="shared" si="19"/>
        <v>0</v>
      </c>
      <c r="K65" s="10">
        <f t="shared" si="19"/>
        <v>0</v>
      </c>
      <c r="L65" s="10">
        <f t="shared" si="19"/>
        <v>60000</v>
      </c>
      <c r="M65" s="10">
        <f t="shared" si="19"/>
        <v>29986</v>
      </c>
      <c r="N65" s="10">
        <f>SUM(L65,M65)</f>
        <v>89986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</row>
    <row r="66" spans="1:255" ht="14.7" customHeight="1" x14ac:dyDescent="0.25">
      <c r="A66" s="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</row>
    <row r="67" spans="1:255" x14ac:dyDescent="0.25">
      <c r="A67" s="11" t="s">
        <v>62</v>
      </c>
      <c r="B67" s="10">
        <f t="shared" ref="B67:K67" si="20">B36+B41+B42+B51+B52+B53+B54+B56+B58+B60+B61</f>
        <v>30790</v>
      </c>
      <c r="C67" s="10">
        <f t="shared" si="20"/>
        <v>2531</v>
      </c>
      <c r="D67" s="10">
        <f t="shared" si="20"/>
        <v>19717</v>
      </c>
      <c r="E67" s="10">
        <f t="shared" si="20"/>
        <v>10605</v>
      </c>
      <c r="F67" s="10">
        <f t="shared" si="20"/>
        <v>0</v>
      </c>
      <c r="G67" s="10">
        <f t="shared" si="20"/>
        <v>0</v>
      </c>
      <c r="H67" s="10">
        <f t="shared" si="20"/>
        <v>0</v>
      </c>
      <c r="I67" s="10">
        <f t="shared" si="20"/>
        <v>0</v>
      </c>
      <c r="J67" s="10">
        <f t="shared" si="20"/>
        <v>0</v>
      </c>
      <c r="K67" s="10">
        <f t="shared" si="20"/>
        <v>0</v>
      </c>
      <c r="L67" s="10">
        <f>SUM(B67,D67,F67,H67,J67)</f>
        <v>50507</v>
      </c>
      <c r="M67" s="10">
        <f>SUM(C67,E67,G67,I67,K67)</f>
        <v>13136</v>
      </c>
      <c r="N67" s="10">
        <f>SUM(L67,M67)</f>
        <v>63643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</row>
    <row r="68" spans="1:255" ht="14.7" customHeight="1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</row>
    <row r="69" spans="1:255" x14ac:dyDescent="0.25">
      <c r="A69" s="2" t="s">
        <v>13</v>
      </c>
    </row>
    <row r="70" spans="1:255" ht="16.2" customHeight="1" x14ac:dyDescent="0.25">
      <c r="A70" s="122" t="s">
        <v>85</v>
      </c>
      <c r="B70" s="123"/>
      <c r="C70" s="123"/>
      <c r="D70" s="123"/>
      <c r="E70" s="124"/>
      <c r="F70" s="89"/>
      <c r="G70" s="89"/>
      <c r="H70" s="89"/>
      <c r="I70" s="89"/>
      <c r="J70" s="89"/>
      <c r="K70" s="89"/>
      <c r="L70" s="90"/>
      <c r="M70" s="91"/>
      <c r="N70" s="91"/>
    </row>
    <row r="71" spans="1:255" ht="6" customHeight="1" x14ac:dyDescent="0.25">
      <c r="A71" s="80"/>
      <c r="B71" s="82"/>
      <c r="C71" s="82"/>
      <c r="D71" s="82"/>
      <c r="E71" s="82"/>
      <c r="F71" s="83"/>
      <c r="G71" s="83"/>
      <c r="H71" s="83"/>
      <c r="I71" s="83"/>
      <c r="J71" s="83"/>
      <c r="K71" s="83"/>
      <c r="L71" s="84"/>
      <c r="M71" s="85"/>
      <c r="N71" s="85"/>
      <c r="O71" s="77"/>
    </row>
    <row r="72" spans="1:255" ht="26.4" x14ac:dyDescent="0.25">
      <c r="A72" s="81" t="s">
        <v>94</v>
      </c>
      <c r="B72" s="86">
        <v>0</v>
      </c>
      <c r="C72" s="87">
        <f>$B$72</f>
        <v>0</v>
      </c>
      <c r="D72" s="87">
        <f t="shared" ref="D72:K72" si="21">$B$72</f>
        <v>0</v>
      </c>
      <c r="E72" s="87">
        <f t="shared" si="21"/>
        <v>0</v>
      </c>
      <c r="F72" s="87">
        <f t="shared" si="21"/>
        <v>0</v>
      </c>
      <c r="G72" s="87">
        <f t="shared" si="21"/>
        <v>0</v>
      </c>
      <c r="H72" s="87">
        <f t="shared" si="21"/>
        <v>0</v>
      </c>
      <c r="I72" s="87">
        <f t="shared" si="21"/>
        <v>0</v>
      </c>
      <c r="J72" s="87">
        <f t="shared" si="21"/>
        <v>0</v>
      </c>
      <c r="K72" s="87">
        <f t="shared" si="21"/>
        <v>0</v>
      </c>
      <c r="L72" s="88"/>
      <c r="M72" s="88"/>
      <c r="N72" s="88"/>
    </row>
    <row r="73" spans="1:255" x14ac:dyDescent="0.25">
      <c r="A73" s="47" t="s">
        <v>52</v>
      </c>
      <c r="B73" s="43">
        <v>0</v>
      </c>
      <c r="C73" s="21">
        <f>C72</f>
        <v>0</v>
      </c>
      <c r="D73" s="21">
        <f>$B$73</f>
        <v>0</v>
      </c>
      <c r="E73" s="21">
        <f>E72</f>
        <v>0</v>
      </c>
      <c r="F73" s="21">
        <f>B73</f>
        <v>0</v>
      </c>
      <c r="G73" s="21">
        <f>G72</f>
        <v>0</v>
      </c>
      <c r="H73" s="21">
        <f>B73</f>
        <v>0</v>
      </c>
      <c r="I73" s="21">
        <f>I72</f>
        <v>0</v>
      </c>
      <c r="J73" s="21">
        <f>B73</f>
        <v>0</v>
      </c>
      <c r="K73" s="21">
        <f>K72</f>
        <v>0</v>
      </c>
      <c r="L73" s="5"/>
    </row>
    <row r="74" spans="1:255" x14ac:dyDescent="0.25">
      <c r="A74" s="47" t="s">
        <v>86</v>
      </c>
      <c r="B74" s="44">
        <f>ROUND(IF(B73=Master!B62,Master!C62*((B65)-(SUM(B38,B39,B45,B46,B47,B48,B54:B59,B62))),0),0)</f>
        <v>0</v>
      </c>
      <c r="C74" s="44">
        <f>ROUND(IF(C73=Master!B62,Master!C62*((C65)-(SUM(C38,C39,C45,C46,C47,C48,C54:C59,C62))),0),0)</f>
        <v>0</v>
      </c>
      <c r="D74" s="44">
        <f>ROUND(IF(D73=Master!B62,Master!C62*((D65)-(SUM(D38,D39,D45,D46,D47,D48,D54:D59,D62))),0),0)</f>
        <v>0</v>
      </c>
      <c r="E74" s="44">
        <f>ROUND(IF(E73=Master!B62,Master!C62*((E65)-(SUM(E38,E39,E45,E46,E47,E48,E54:E59,E62))),0),0)</f>
        <v>0</v>
      </c>
      <c r="F74" s="44">
        <f>ROUND(IF(F73=Master!B62,Master!C62*((F65)-(SUM(F38,F39,F45,F46,F47,F48,F54:F59,F62))),0),0)</f>
        <v>0</v>
      </c>
      <c r="G74" s="44">
        <f>ROUND(IF(G73=Master!B62,Master!C62*((G65)-(SUM(G38,G39,G45,G46,G47,G48,G54:G59,G62))),0),0)</f>
        <v>0</v>
      </c>
      <c r="H74" s="44">
        <f>ROUND(IF(H73=Master!B62,Master!C62*((H65)-(SUM(H38,H39,H45,H46,H47,H48,H54:H59,H62))),0),0)</f>
        <v>0</v>
      </c>
      <c r="I74" s="44">
        <f>ROUND(IF(I73=Master!B62,Master!C62*((I65)-(SUM(I38,I39,I45,I46,I47,I48,I54:I59,I62))),0),0)</f>
        <v>0</v>
      </c>
      <c r="J74" s="44">
        <f>ROUND(IF(J73=Master!B62,Master!C62*((J65)-(SUM(J38,J39,J45,J46,J47,J48,J54:J59,J62))),0),0)</f>
        <v>0</v>
      </c>
      <c r="K74" s="44">
        <f>ROUND(IF(K73=Master!B62,Master!C62*((K65)-(SUM(K38,K39,K45,K46,K47,K48,K54:K59,K62))),0),0)</f>
        <v>0</v>
      </c>
      <c r="L74" s="23">
        <f>SUM(B74,D74,F74,H74,J74)</f>
        <v>0</v>
      </c>
      <c r="M74" s="3">
        <f t="shared" ref="L74:M81" si="22">SUM(C74,E74,G74,I74,K74)</f>
        <v>0</v>
      </c>
      <c r="N74" s="3">
        <f t="shared" ref="N74:N84" si="23">SUM(L74,M74)</f>
        <v>0</v>
      </c>
    </row>
    <row r="75" spans="1:255" x14ac:dyDescent="0.25">
      <c r="A75" s="47" t="s">
        <v>93</v>
      </c>
      <c r="B75" s="44">
        <f>ROUND(IF($B$73=Master!B63,Master!C63*((B65)-(SUM($B$38,$B$39,$B$46,$B$47,$B$48,$B$45,$B$54:$B$59,$B$62))),0),0)</f>
        <v>0</v>
      </c>
      <c r="C75" s="22">
        <f>ROUND(IF(C73=Master!B63,Master!C63*((C65)-(SUM(C39,C38,C46,C47,C48,C45,C55,C56,,C57,C58,C59,C54,C62))),0),0)</f>
        <v>0</v>
      </c>
      <c r="D75" s="44">
        <f>ROUND(IF(D73=Master!B63,Master!C63*((D65)-(SUM(D39,D38,D46,D47,D48,D45,D55,D56,D57,D58,D59,D54,D62))),0),0)</f>
        <v>0</v>
      </c>
      <c r="E75" s="22">
        <f>ROUND(IF(E73=Master!B63,Master!C63*((E65)-(SUM(E39,E38,E46,E47,E48,E45,E55,E56,,E57,E58,E59,E54,E62))),0),0)</f>
        <v>0</v>
      </c>
      <c r="F75" s="44">
        <f>ROUND(IF(F73=Master!B63,Master!C63*((F65)-(SUM(F39,F38,F46,F47,F48,F45,F55,F56,F57,F58,F59,F54,F62))),0),0)</f>
        <v>0</v>
      </c>
      <c r="G75" s="22">
        <f>ROUND(IF(G73=Master!B63,Master!C63*((G65)-(SUM(G39,G38,G46,G47,G48,G45,G55,G56,,G57,G58,G59,G54,G62))),0),0)</f>
        <v>0</v>
      </c>
      <c r="H75" s="44">
        <f>ROUND(IF(H73=Master!B63,Master!C63*((H65)-(SUM(H39,H38,H46,H47,H48,H45,H55,H56,H57,H58,H59,H54,H62))),0),0)</f>
        <v>0</v>
      </c>
      <c r="I75" s="22">
        <f>ROUND(IF(I73=Master!B63,Master!C63*((I65)-(SUM(I39,I38,I46,I47,I48,I45,I55,I56,,I57,I58,I59,I54,I62))),0),0)</f>
        <v>0</v>
      </c>
      <c r="J75" s="44">
        <f>ROUND(IF(J73=Master!B63,Master!C63*((J65)-(SUM(J39,J38,J46,J47,J48,J45,J55,J56,J57,J58,J59,J54,J62))),0),0)</f>
        <v>0</v>
      </c>
      <c r="K75" s="22">
        <f>ROUND(IF(K73=Master!B63,Master!C63*((K65)-(SUM(K39,K38,K46,K47,K48,K45,K55,K56,,K57,K58,K59,K54,K62))),0),0)</f>
        <v>0</v>
      </c>
      <c r="L75" s="23">
        <f>SUM(B75,D75,F75,H75,J75)</f>
        <v>0</v>
      </c>
      <c r="M75" s="3">
        <f t="shared" ref="M75" si="24">SUM(C75,E75,G75,I75,K75)</f>
        <v>0</v>
      </c>
      <c r="N75" s="3">
        <f t="shared" ref="N75" si="25">SUM(L75,M75)</f>
        <v>0</v>
      </c>
    </row>
    <row r="76" spans="1:255" x14ac:dyDescent="0.25">
      <c r="A76" s="47" t="s">
        <v>90</v>
      </c>
      <c r="B76" s="44">
        <f>ROUND(IF($B$73=Master!B64,Master!C64*((B65)-(SUM($B$38,$B$39,$B$46,$B$47,$B$48,$B$45,$B$54:$B$59,$B$62))),0),0)</f>
        <v>0</v>
      </c>
      <c r="C76" s="22">
        <f>ROUND(IF(C73=Master!B64,Master!C64*((C65)-(SUM(C38,C39,C45,C46,C47,C48,C54,C55,C56,C57,C58,C59,C62))),0),0)</f>
        <v>0</v>
      </c>
      <c r="D76" s="22">
        <f>ROUND(IF(D73=Master!B64,Master!C64*((D65)-(SUM(D38,D39,D45,D46,D47,D48,D54,D55,D56,D57,D58,D59,D62))),0),0)</f>
        <v>0</v>
      </c>
      <c r="E76" s="22">
        <f>ROUND(IF(E73=Master!B64,Master!C64*((E65)-(SUM(E38,E39,E45,E46,E47,E48,E54,E55,E56,E57,E58,E59,E62))),0),0)</f>
        <v>0</v>
      </c>
      <c r="F76" s="22">
        <f>ROUND(IF(F73=Master!B64,Master!C64*((F65)-(SUM(F38,F39,F45,F46,F47,F48,F54,F55,F56,F57,F58,F59,F62))),0),0)</f>
        <v>0</v>
      </c>
      <c r="G76" s="22">
        <f>ROUND(IF(G73=Master!B64,Master!C64*((G65)-(SUM(G38,G39,G45,G46,G47,G48,G54,G55,G56,G57,G58,G59,G62))),0),0)</f>
        <v>0</v>
      </c>
      <c r="H76" s="22">
        <f>ROUND(IF(H73=Master!B64,Master!C64*((H65)-(SUM(H38,H39,H45,H46,H47,H48,H54,H55,H56,H57,H58,H59,H62))),0),0)</f>
        <v>0</v>
      </c>
      <c r="I76" s="22">
        <f>ROUND(IF(I73=Master!B64,Master!C64*((I65)-(SUM(I38,I39,I45,I46,I47,I48,I54,I55,I56,I57,I58,I59,I62))),0),0)</f>
        <v>0</v>
      </c>
      <c r="J76" s="22">
        <f>ROUND(IF(J73=Master!B64,Master!C64*((J65)-(SUM(J38,J39,J45,J46,J47,J48,J54,J55,J56,J57,J58,J59,J62))),0),0)</f>
        <v>0</v>
      </c>
      <c r="K76" s="22">
        <f>ROUND(IF(K73=Master!B64,Master!C64*((K65)-(SUM(K38,K39,K45,K46,K47,K48,K54,K55,K56,K57,K58,K59,K62))),0),0)</f>
        <v>0</v>
      </c>
      <c r="L76" s="23">
        <f t="shared" si="22"/>
        <v>0</v>
      </c>
      <c r="M76" s="3">
        <f>SUM(C76,E76,G76,I76,K76)</f>
        <v>0</v>
      </c>
      <c r="N76" s="3">
        <f t="shared" si="23"/>
        <v>0</v>
      </c>
    </row>
    <row r="77" spans="1:255" x14ac:dyDescent="0.25">
      <c r="A77" s="47" t="s">
        <v>87</v>
      </c>
      <c r="B77" s="44">
        <f>ROUND(IF($B$73=Master!B65,Master!C65*((B67)-(SUM($B$38,$B$39,$B$46,$B$47,$B$48,$B$45,$B$54:$B$59,$B$62))),0),0)</f>
        <v>0</v>
      </c>
      <c r="C77" s="22">
        <f>ROUND(IF(C73=Master!B65,Master!C65*((C65)-(SUM(C38,C39,C45,C46,C47,C48,C54,C55,,C56,C57,C58,C59,C62))),0),0)</f>
        <v>0</v>
      </c>
      <c r="D77" s="22">
        <f>ROUND(IF(D73=Master!B65,Master!C65*((D65)-(SUM(D38,D39,D45,D46,D47,D48,D54,D55,,D56,D57,D58,D59,D62))),0),0)</f>
        <v>0</v>
      </c>
      <c r="E77" s="22">
        <f>ROUND(IF(E73=Master!B65,Master!C65*((E65)-(SUM(E38,E39,E45,E46,E47,E48,E54,E55,,E56,E57,E58,E59,E62))),0),0)</f>
        <v>0</v>
      </c>
      <c r="F77" s="22">
        <f>ROUND(IF(F73=Master!B65,Master!C65*((F65)-(SUM(F38,F39,F45,F46,F47,F48,F54,F55,,F56,F57,F58,F59,F62))),0),0)</f>
        <v>0</v>
      </c>
      <c r="G77" s="22">
        <f>ROUND(IF(G73=Master!B65,Master!C65*((G65)-(SUM(G38,G39,G45,G46,G47,G48,G54,G55,,G56,G57,G58,G59,G62))),0),0)</f>
        <v>0</v>
      </c>
      <c r="H77" s="22">
        <f>ROUND(IF(H73=Master!B65,Master!C65*((H65)-(SUM(H38,H39,H45,H46,H47,H48,H54,H55,,H56,H57,H58,H59,H62))),0),0)</f>
        <v>0</v>
      </c>
      <c r="I77" s="22">
        <f>ROUND(IF(I73=Master!B65,Master!C65*((I65)-(SUM(I38,I39,I45,I46,I47,I48,I54,I55,,I56,I57,I58,I59,I62))),0),0)</f>
        <v>0</v>
      </c>
      <c r="J77" s="22">
        <f>ROUND(IF(J73=Master!B65,Master!C65*((J65)-(SUM(J38,J39,J45,J46,J47,J48,J54,J55,,J56,J57,J58,J59,J62))),0),0)</f>
        <v>0</v>
      </c>
      <c r="K77" s="22">
        <f>ROUND(IF(K73=Master!B65,Master!C65*((K65)-(SUM(K38,K39,K45,K46,K47,K48,K54,K55,,K56,K57,K58,K59,K62))),0),0)</f>
        <v>0</v>
      </c>
      <c r="L77" s="23">
        <f t="shared" si="22"/>
        <v>0</v>
      </c>
      <c r="M77" s="3">
        <f t="shared" si="22"/>
        <v>0</v>
      </c>
      <c r="N77" s="3">
        <f t="shared" si="23"/>
        <v>0</v>
      </c>
    </row>
    <row r="78" spans="1:255" x14ac:dyDescent="0.25">
      <c r="A78" s="47" t="s">
        <v>24</v>
      </c>
      <c r="B78" s="44">
        <f>ROUND(IF($B$73=Master!B66,Master!C66*((B65)-(SUM($B$38,$B$39,$B$46,$B$47,$B$48,$B$45,$B$54:$B$59,$B$62))),0),0)</f>
        <v>0</v>
      </c>
      <c r="C78" s="22">
        <f>ROUND(IF(C73=Master!B66,Master!C66*((C65)-(SUM(C38,C39,C45,C46,C47,C48,C54,C55,C56,C57,C58,C59,C62))),0),0)</f>
        <v>0</v>
      </c>
      <c r="D78" s="22">
        <f>ROUND(IF(D73=Master!B66,Master!C66*((D65)-(SUM(D38,D39,D45,D46,D47,D48,D54,D55,D56,D57,D58,D59,D62))),0),0)</f>
        <v>0</v>
      </c>
      <c r="E78" s="22">
        <f>ROUND(IF(E73=Master!B66,Master!C66*((E65)-(SUM(E38,E39,E45,E46,E47,E48,E54,E55,E56,E57,E58,E59,E62))),0),0)</f>
        <v>0</v>
      </c>
      <c r="F78" s="22">
        <f>ROUND(IF(F73=Master!B66,Master!C66*((F65)-(SUM(F38,F39,F45,F46,F47,F48,F54,F55,F56,F57,F58,F59,F62))),0),0)</f>
        <v>0</v>
      </c>
      <c r="G78" s="22">
        <f>ROUND(IF(G73=Master!B66,Master!C66*((G65)-(SUM(G38,G39,G45,G46,G47,G48,G54,G55,G56,G57,G58,G59,G62))),0),0)</f>
        <v>0</v>
      </c>
      <c r="H78" s="22">
        <f>ROUND(IF(H73=Master!B66,Master!C66*((H65)-(SUM(H38,H39,H45,H46,H47,H48,H54,H55,H56,H57,H58,H59,H62))),0),0)</f>
        <v>0</v>
      </c>
      <c r="I78" s="22">
        <f>ROUND(IF(I73=Master!B66,Master!C66*((I65)-(SUM(I38,I39,I45,I46,I47,I48,I54,I55,I56,I57,I58,I59,I62))),0),0)</f>
        <v>0</v>
      </c>
      <c r="J78" s="22">
        <f>ROUND(IF(J73=Master!B66,Master!C66*((J65)-(SUM(J38,J39,J45,J46,J47,J48,J54,J55,J56,J57,J58,J59,J62))),0),0)</f>
        <v>0</v>
      </c>
      <c r="K78" s="22">
        <f>ROUND(IF(K73=Master!B66,Master!C66*((K65)-(SUM(K38,K39,K45,K46,K47,K48,K54,K55,K56,K57,K58,K59,K62))),0),0)</f>
        <v>0</v>
      </c>
      <c r="L78" s="23">
        <f t="shared" si="22"/>
        <v>0</v>
      </c>
      <c r="M78" s="3">
        <f t="shared" si="22"/>
        <v>0</v>
      </c>
      <c r="N78" s="3">
        <f t="shared" si="23"/>
        <v>0</v>
      </c>
    </row>
    <row r="79" spans="1:255" x14ac:dyDescent="0.25">
      <c r="A79" s="47" t="s">
        <v>91</v>
      </c>
      <c r="B79" s="44">
        <f>ROUND(IF($B$73=Master!B67,Master!C67*((B65)-(SUM($B$38,$B$39,$B$46,$B$47,$B$48,$B$45,$B$54:$B$59,$B$62))),0),0)</f>
        <v>0</v>
      </c>
      <c r="C79" s="22">
        <f>ROUND(IF(C73=Master!B67,Master!C67*((C65)-(SUM(C38,C39,C45,C46,C47,C48,C54,C55,C56,C57,C58,C59,C62))),0),0)</f>
        <v>0</v>
      </c>
      <c r="D79" s="22">
        <f>ROUND(IF(D73=Master!B67,Master!C67*((D65)-(SUM(D38,D39,D45,D46,D47,D48,D54,D55,D56,D57,D58,D59,D62))),0),0)</f>
        <v>0</v>
      </c>
      <c r="E79" s="22">
        <f>ROUND(IF(E73=Master!B67,Master!C67*((E65)-(SUM(E38,E39,E45,E46,E47,E48,E54,E55,E56,E57,E58,E59,E62))),0),0)</f>
        <v>0</v>
      </c>
      <c r="F79" s="22">
        <f>ROUND(IF(F73=Master!B67,Master!C67*((F65)-(SUM(F38,F39,F45,F46,F47,F48,F54,F55,F56,F57,F58,F59,F62))),0),0)</f>
        <v>0</v>
      </c>
      <c r="G79" s="22">
        <f>ROUND(IF(G73=Master!B67,Master!C67*((G65)-(SUM(G38,G39,G45,G46,G47,G48,G54,G55,G56,G57,G58,G59,G62))),0),0)</f>
        <v>0</v>
      </c>
      <c r="H79" s="22">
        <f>ROUND(IF(H73=Master!B67,Master!C67*((H65)-(SUM(H38,H39,H45,H46,H47,H48,H54,H55,H56,H57,H58,H59,H62))),0),0)</f>
        <v>0</v>
      </c>
      <c r="I79" s="22">
        <f>ROUND(IF(I73=Master!B67,Master!C67*((I65)-(SUM(I38,I39,I45,I46,I47,I48,I54,I55,I56,I57,I58,I59,I62))),0),0)</f>
        <v>0</v>
      </c>
      <c r="J79" s="22">
        <f>ROUND(IF(J73=Master!B67,Master!C67*((J65)-(SUM(J38,J39,J45,J46,J47,J48,J54,J55,J56,J57,J58,J59,J62))),0),0)</f>
        <v>0</v>
      </c>
      <c r="K79" s="22">
        <f>ROUND(IF(K73=Master!B67,Master!C67*((K65)-(SUM(K38,K39,K45,K46,K47,K48,K54,K55,K56,K57,K58,K59,K62))),0),0)</f>
        <v>0</v>
      </c>
      <c r="L79" s="23">
        <f>SUM(B79,D79,F79,H79,J79)</f>
        <v>0</v>
      </c>
      <c r="M79" s="3">
        <f t="shared" si="22"/>
        <v>0</v>
      </c>
      <c r="N79" s="3">
        <f t="shared" si="23"/>
        <v>0</v>
      </c>
    </row>
    <row r="80" spans="1:255" x14ac:dyDescent="0.25">
      <c r="A80" s="47" t="s">
        <v>88</v>
      </c>
      <c r="B80" s="44">
        <f>ROUND(IF($B$73=Master!B68,Master!C68*((B65)-(SUM($B$38,$B$39,$B$46,$B$47,$B$48,$B$45,$B$54:$B$59,$B$62))),0),0)</f>
        <v>0</v>
      </c>
      <c r="C80" s="22">
        <f>ROUND(IF(C73=Master!B68,Master!C68*((C65)-(SUM(C38,C39,C45,C46,C47,C48,C54,C55,C56,C57,C58,C59,C62))),0),0)</f>
        <v>0</v>
      </c>
      <c r="D80" s="22">
        <f>ROUND(IF(D73=Master!B68,Master!C68*((D65)-(SUM(D38,D39,D45,D46,D47,D48,D54,D55,D56,D57,D58,D59,D62))),0),0)</f>
        <v>0</v>
      </c>
      <c r="E80" s="22">
        <f>ROUND(IF(E73=Master!B68,Master!C68*((E65)-(SUM(E38,E39,E45,E46,E47,E48,E54,E55,E56,E57,E58,E59,E62))),0),0)</f>
        <v>0</v>
      </c>
      <c r="F80" s="22">
        <f>ROUND(IF(F73=Master!B68,Master!C68*((F65)-(SUM(F38,F39,F45,F46,F47,F48,F54,F55,F56,F57,F58,F59,F62))),0),0)</f>
        <v>0</v>
      </c>
      <c r="G80" s="22">
        <f>ROUND(IF(G73=Master!B68,Master!C68*((G65)-(SUM(G38,G39,G45,G46,G47,G48,G54,G55,G56,G57,G58,G59,G62))),0),0)</f>
        <v>0</v>
      </c>
      <c r="H80" s="22">
        <f>ROUND(IF(H73=Master!B68,Master!C68*((H65)-(SUM(H38,H39,H45,H46,H47,H48,H54,H55,H56,H57,H58,H59,H62))),0),0)</f>
        <v>0</v>
      </c>
      <c r="I80" s="22">
        <f>ROUND(IF(I73=Master!B68,Master!C68*((I65)-(SUM(I38,I39,I45,I46,I47,I48,I54,I55,I56,I57,I58,I59,I62))),0),0)</f>
        <v>0</v>
      </c>
      <c r="J80" s="22">
        <f>ROUND(IF(J73=Master!B68,Master!C68*((J65)-(SUM(J38,J39,J45,J46,J47,J48,J54,J55,J56,J57,J58,J59,J62))),0),0)</f>
        <v>0</v>
      </c>
      <c r="K80" s="22">
        <f>ROUND(IF(K73=Master!B68,Master!C68*((K65)-(SUM(K38,K39,K45,K46,K47,K48,K54,K55,K56,K57,K58,K59,K62))),0),0)</f>
        <v>0</v>
      </c>
      <c r="L80" s="23">
        <f t="shared" si="22"/>
        <v>0</v>
      </c>
      <c r="M80" s="3">
        <f t="shared" si="22"/>
        <v>0</v>
      </c>
      <c r="N80" s="3">
        <f t="shared" si="23"/>
        <v>0</v>
      </c>
    </row>
    <row r="81" spans="1:14" x14ac:dyDescent="0.25">
      <c r="A81" s="47" t="s">
        <v>89</v>
      </c>
      <c r="B81" s="44">
        <f>ROUND(IF($B$73=Master!B69,Master!C69*((B65)-(SUM($B$38,$B$39,$B$46,$B$47,$B$48,$B$45,$B$54:$B$59,$B$62))),0),0)</f>
        <v>0</v>
      </c>
      <c r="C81" s="22">
        <f>ROUND(IF(C73=Master!B69,Master!C69*((C65)-(SUM(C38,C39,C45,C46,C47,C48,C54,C55,C56,C57,C58,C59,C62))),0),0)</f>
        <v>0</v>
      </c>
      <c r="D81" s="22">
        <f>ROUND(IF(D73=Master!B69,Master!C69*((D65)-(SUM(D38,D39,D45,D46,D47,D48,D54,D55,D56,D57,D58,D59,D62))),0),0)</f>
        <v>0</v>
      </c>
      <c r="E81" s="22">
        <f>ROUND(IF(E73=Master!B69,Master!C69*((E65)-(SUM(E38,E39,E45,E46,E47,E48,E54,E55,E56,E57,E58,E59,E62))),0),0)</f>
        <v>0</v>
      </c>
      <c r="F81" s="22">
        <f>ROUND(IF(F73=Master!B69,Master!C69*((F65)-(SUM(F38,F39,F45,F46,F47,F48,F54,F55,F56,F57,F58,F59,F62))),0),0)</f>
        <v>0</v>
      </c>
      <c r="G81" s="22">
        <f>ROUND(IF(G73=Master!B69,Master!C69*((G65)-(SUM(G38,G39,G45,G46,G47,G48,G54,G55,G56,G57,G58,G59,G62))),0),0)</f>
        <v>0</v>
      </c>
      <c r="H81" s="22">
        <f>ROUND(IF(H73=Master!B69,Master!C69*((H65)-(SUM(H38,H39,H45,H46,H47,H48,H54,H55,H56,H57,H58,H59,H62))),0),0)</f>
        <v>0</v>
      </c>
      <c r="I81" s="22">
        <f>ROUND(IF(I73=Master!B69,Master!C69*((I65)-(SUM(I38,I39,I45,I46,I47,I48,I54,I55,I56,I57,I58,I59,I62))),0),0)</f>
        <v>0</v>
      </c>
      <c r="J81" s="22">
        <f>ROUND(IF(J73=Master!B69,Master!C69*((J65)-(SUM(J38,J39,J45,J46,J47,J48,J54,J55,J56,J57,J58,J59,J62))),0),0)</f>
        <v>0</v>
      </c>
      <c r="K81" s="22">
        <f>ROUND(IF(K73=Master!B69,Master!C69*((K65)-(SUM(K38,K39,K45,K46,K47,K48,K54,K55,K56,K57,K58,K59,K62))),0),0)</f>
        <v>0</v>
      </c>
      <c r="L81" s="23">
        <f>SUM(B81,D81,F81,H81,J81)</f>
        <v>0</v>
      </c>
      <c r="M81" s="3">
        <f t="shared" si="22"/>
        <v>0</v>
      </c>
      <c r="N81" s="3">
        <f t="shared" si="23"/>
        <v>0</v>
      </c>
    </row>
    <row r="82" spans="1:14" x14ac:dyDescent="0.25">
      <c r="A82" s="47" t="s">
        <v>92</v>
      </c>
      <c r="B82" s="44">
        <f>ROUND(IF($B$73=Master!B70,Master!C70*((B65)-(SUM($B$38,$B$39,$B$46,$B$47,$B$48,$B$45,$B$54:$B$59,$B$62))),0),0)</f>
        <v>0</v>
      </c>
      <c r="C82" s="22">
        <f>ROUND(IF(C73=Master!B70,Master!C70*((C65)-(SUM(C38,C39,C45,C46,C47,C48,C54,C55,C56,C57,C58,C59,C62))),0),0)</f>
        <v>0</v>
      </c>
      <c r="D82" s="22">
        <f>ROUND(IF(D73=Master!B70,Master!C70*((D65)-(SUM(D38,D39,D45,D46,D47,D48,D54,D55,D56,D57,D58,D59,D62))),0),0)</f>
        <v>0</v>
      </c>
      <c r="E82" s="22">
        <f>ROUND(IF(E73=Master!B70,Master!C70*((E65)-(SUM(E38,E39,E45,E46,E47,E48,E54,E55,E56,E57,E58,E59,E62))),0),0)</f>
        <v>0</v>
      </c>
      <c r="F82" s="22">
        <f>ROUND(IF(F73=Master!B70,Master!C70*((F65)-(SUM(F38,F39,F45,F46,F47,F48,F54,F55,F56,F57,F58,F59,F62))),0),0)</f>
        <v>0</v>
      </c>
      <c r="G82" s="22">
        <f>ROUND(IF(G73=Master!B70,Master!C70*((G65)-(SUM(G38,G39,G45,G46,G47,G48,G54,G55,G56,G57,G58,G59,G62))),0),0)</f>
        <v>0</v>
      </c>
      <c r="H82" s="22">
        <f>ROUND(IF(H73=Master!B70,Master!C70*((H65)-(SUM(H38,H39,H45,H46,H47,H48,H54,H55,H56,H57,H58,H59,H62))),0),0)</f>
        <v>0</v>
      </c>
      <c r="I82" s="22">
        <f>ROUND(IF(I73=Master!B70,Master!C70*((I65)-(SUM(I38,I39,I45,I46,I47,I48,I54,I55,I56,I57,I58,I59,I62))),0),0)</f>
        <v>0</v>
      </c>
      <c r="J82" s="22">
        <f>ROUND(IF(J73=Master!B70,Master!C70*((J65)-(SUM(J38,J39,J45,J46,J47,J48,J54,J55,J56,J57,J58,J59,J62))),0),0)</f>
        <v>0</v>
      </c>
      <c r="K82" s="22">
        <f>ROUND(IF(K73=Master!B70,Master!C70*((K65)-(SUM(K38,K39,K45,K46,K47,K48,K54,K55,K56,K57,K58,K59,K62))),0),0)</f>
        <v>0</v>
      </c>
      <c r="L82" s="23">
        <f>SUM(B82,D82,F82,H82,J82)</f>
        <v>0</v>
      </c>
      <c r="M82" s="3">
        <f>SUM(C82,E82,G82,I82,K82)</f>
        <v>0</v>
      </c>
      <c r="N82" s="3">
        <f t="shared" si="23"/>
        <v>0</v>
      </c>
    </row>
    <row r="83" spans="1:14" x14ac:dyDescent="0.25">
      <c r="A83" s="47" t="s">
        <v>20</v>
      </c>
      <c r="B83" s="24">
        <f>IF(OR(($D$73=Master!$B$62),(B73=Master!$B$65),(B73=Master!$B$66),(B73=Master!$B$67),(B73=Master!$B$68),(B73=Master!$B$69),(B73=Master!$B$70),(B73=Master!$B$63),(B73=Master!$B$64)),0,(B73/100)*((B65)-(SUM(B38,B39,B45,B46,B47,B48,B54,B55,B56,B57,B58,B59,B62))))</f>
        <v>0</v>
      </c>
      <c r="C83" s="24"/>
      <c r="D83" s="24">
        <f>IF(OR(($D$73=Master!$B$62),(D73=Master!$B$65),(D73=Master!$B$66),(D73=Master!$B$67),(D73=Master!$B$68),(D73=Master!$B$69),(D73=Master!$B$70),(D73=Master!$B$63),(D73=Master!$B$64)),0,(D73/100)*((D65)-(SUM(D38,D39,D45,D46,D47,D48,D54,D55,D56,D57,D58,D59,D62))))</f>
        <v>0</v>
      </c>
      <c r="E83" s="24"/>
      <c r="F83" s="24">
        <f>IF(OR(($F$73=Master!$B$62),(F73=Master!$B$65),(F73=Master!$B$66),(F73=Master!$B$67),(F73=Master!$B$68),(F73=Master!$B$69),(F73=Master!$B$70),(F73=Master!$B$63),(F73=Master!$B$64)),0,(F73/100)*((F65)-(SUM(F38,F39,F45,F46,F47,F48,F54,F55,F56,F57,F58,F59,F62))))</f>
        <v>0</v>
      </c>
      <c r="G83" s="24"/>
      <c r="H83" s="24">
        <f>IF(OR(($H$73=Master!$B$62),(H73=Master!$B$65),(H73=Master!$B$66),(H73=Master!$B$67),(H73=Master!$B$68),(H73=Master!$B$69),(H73=Master!$B$70),(H73=Master!$B$63),(H73=Master!$B$64)),0,(H73/100)*((H65)-(SUM(H38,H39,H45,H46,H47,H48,H54,H55,H56,H57,H58,H59,H62))))</f>
        <v>0</v>
      </c>
      <c r="I83" s="24"/>
      <c r="J83" s="24">
        <f>IF(OR(($J$73=Master!$B$62),(J73=Master!$B$65),(J73=Master!$B$66),(J73=Master!$B$67),(J73=Master!$B$68),(J73=Master!$B$69),(J73=Master!$B$70),(J73=Master!$B$63),(J73=Master!$B$64)),0,(J73/100)*((J65)-(SUM(J38,J39,J45,J46,J47,J48,J54,J55,J56,J57,J58,J59,J62))))</f>
        <v>0</v>
      </c>
      <c r="K83" s="24"/>
      <c r="L83" s="23">
        <f>SUM(B83,D83,F83,H83,J83)</f>
        <v>0</v>
      </c>
      <c r="M83" s="3"/>
      <c r="N83" s="3">
        <f>SUM(L83,M83)</f>
        <v>0</v>
      </c>
    </row>
    <row r="84" spans="1:14" ht="14.25" customHeight="1" x14ac:dyDescent="0.25">
      <c r="A84" s="47" t="s">
        <v>53</v>
      </c>
      <c r="B84" s="45"/>
      <c r="C84" s="3">
        <f>((B65-SUM(B38,B39,B45,B46,B47,B48,B55,B57,B59,B62))*(B72/100)-B86)</f>
        <v>0</v>
      </c>
      <c r="E84" s="3">
        <f>((D65-SUM(D38,D39,D45,D46,D47,D48,D55,D57,D59,D62))*(D72/100)-D86)</f>
        <v>0</v>
      </c>
      <c r="G84" s="3">
        <f>((F65-SUM(F38,F39,F45,F46,F47,F48,F55,F57,F59,F62))*(F72/100)-F86)</f>
        <v>0</v>
      </c>
      <c r="I84" s="3">
        <f>((H65-SUM(H38,H39,H45,H46,H47,H48,H55,H57,H59,H62))*(H72/100)-H86)</f>
        <v>0</v>
      </c>
      <c r="K84" s="3">
        <f>((J65-SUM(J38,J39,J45,J46,J47,J48,J55,J57,J59,J62))*(J72/100)-J86)</f>
        <v>0</v>
      </c>
      <c r="M84" s="3">
        <f>SUM(C84,E84,G84,I84,K84)</f>
        <v>0</v>
      </c>
      <c r="N84" s="3">
        <f t="shared" si="23"/>
        <v>0</v>
      </c>
    </row>
    <row r="85" spans="1:14" x14ac:dyDescent="0.25">
      <c r="A85" s="47" t="s">
        <v>84</v>
      </c>
      <c r="B85" s="23">
        <f>B73/100*(B54+B56+B58)</f>
        <v>0</v>
      </c>
      <c r="C85" s="25"/>
      <c r="D85" s="23">
        <f>D73/100*(D54+D56+D58)</f>
        <v>0</v>
      </c>
      <c r="F85" s="23">
        <f>F73/100*(F54+F56+F58)</f>
        <v>0</v>
      </c>
      <c r="H85" s="23">
        <f>H73/100*(H54+H56+H58)</f>
        <v>0</v>
      </c>
      <c r="J85" s="23">
        <f>J73/100*(J54+J56+J58)</f>
        <v>0</v>
      </c>
      <c r="L85" s="3">
        <f>SUM(B85,D85,F85,H85,J85)</f>
        <v>0</v>
      </c>
      <c r="M85" s="3"/>
      <c r="N85" s="3">
        <f>L85</f>
        <v>0</v>
      </c>
    </row>
    <row r="86" spans="1:14" x14ac:dyDescent="0.25">
      <c r="A86" s="46" t="s">
        <v>14</v>
      </c>
      <c r="B86" s="10">
        <f>SUM(B74:B85)</f>
        <v>0</v>
      </c>
      <c r="C86" s="10">
        <f t="shared" ref="C86:K86" si="26">SUM(C74:C85)</f>
        <v>0</v>
      </c>
      <c r="D86" s="10">
        <f t="shared" si="26"/>
        <v>0</v>
      </c>
      <c r="E86" s="10">
        <f t="shared" si="26"/>
        <v>0</v>
      </c>
      <c r="F86" s="10">
        <f t="shared" si="26"/>
        <v>0</v>
      </c>
      <c r="G86" s="10">
        <f t="shared" si="26"/>
        <v>0</v>
      </c>
      <c r="H86" s="10">
        <f t="shared" si="26"/>
        <v>0</v>
      </c>
      <c r="I86" s="10">
        <f t="shared" si="26"/>
        <v>0</v>
      </c>
      <c r="J86" s="10">
        <f t="shared" si="26"/>
        <v>0</v>
      </c>
      <c r="K86" s="10">
        <f t="shared" si="26"/>
        <v>0</v>
      </c>
      <c r="L86" s="10">
        <f>SUM(B86,D86,F86,H86,J86)</f>
        <v>0</v>
      </c>
      <c r="M86" s="10">
        <f>SUM(C86,E86,G86,I86,K86)</f>
        <v>0</v>
      </c>
      <c r="N86" s="10">
        <f>SUM(L86,M86)</f>
        <v>0</v>
      </c>
    </row>
    <row r="87" spans="1:14" x14ac:dyDescent="0.25">
      <c r="C87" s="3"/>
    </row>
    <row r="88" spans="1:14" x14ac:dyDescent="0.25">
      <c r="A88" s="11" t="s">
        <v>15</v>
      </c>
      <c r="B88" s="10">
        <f t="shared" ref="B88:K88" si="27">SUM(B65,B86)</f>
        <v>30790</v>
      </c>
      <c r="C88" s="10">
        <f t="shared" si="27"/>
        <v>15381</v>
      </c>
      <c r="D88" s="10">
        <f t="shared" si="27"/>
        <v>29210</v>
      </c>
      <c r="E88" s="10">
        <f t="shared" si="27"/>
        <v>14605</v>
      </c>
      <c r="F88" s="10">
        <f t="shared" si="27"/>
        <v>0</v>
      </c>
      <c r="G88" s="10">
        <f t="shared" si="27"/>
        <v>0</v>
      </c>
      <c r="H88" s="10">
        <f t="shared" si="27"/>
        <v>0</v>
      </c>
      <c r="I88" s="10">
        <f t="shared" si="27"/>
        <v>0</v>
      </c>
      <c r="J88" s="10">
        <f t="shared" si="27"/>
        <v>0</v>
      </c>
      <c r="K88" s="10">
        <f t="shared" si="27"/>
        <v>0</v>
      </c>
      <c r="L88" s="10">
        <f>SUM(B88,D88,F88,H88,J88)</f>
        <v>60000</v>
      </c>
      <c r="M88" s="10">
        <f>SUM(C88,E88,G88,I88,K88)</f>
        <v>29986</v>
      </c>
      <c r="N88" s="10">
        <f>SUM(L88,M88)</f>
        <v>89986</v>
      </c>
    </row>
    <row r="89" spans="1:14" x14ac:dyDescent="0.25">
      <c r="A89" s="11" t="s">
        <v>23</v>
      </c>
      <c r="C89" s="3"/>
    </row>
    <row r="90" spans="1:14" x14ac:dyDescent="0.25">
      <c r="A90" s="11" t="s">
        <v>25</v>
      </c>
      <c r="B90" s="26"/>
      <c r="C90" s="27"/>
      <c r="D90" s="26"/>
      <c r="E90" s="28"/>
      <c r="F90" s="26"/>
      <c r="G90" s="28"/>
      <c r="H90" s="26"/>
      <c r="I90" s="28"/>
      <c r="J90" s="26"/>
      <c r="K90" s="28"/>
      <c r="L90" s="26"/>
      <c r="M90" s="26"/>
    </row>
    <row r="91" spans="1:14" x14ac:dyDescent="0.25">
      <c r="A91" s="31" t="s">
        <v>26</v>
      </c>
      <c r="B91" s="20"/>
      <c r="C91" s="29">
        <v>0</v>
      </c>
      <c r="D91" s="20"/>
      <c r="E91" s="29">
        <v>0</v>
      </c>
      <c r="F91" s="20"/>
      <c r="G91" s="29">
        <v>0</v>
      </c>
      <c r="H91" s="20"/>
      <c r="I91" s="29">
        <v>0</v>
      </c>
      <c r="J91" s="20"/>
      <c r="K91" s="29">
        <v>0</v>
      </c>
      <c r="L91" s="20"/>
      <c r="M91" s="3">
        <f>SUM(C91,E91,G91,I91,K91)</f>
        <v>0</v>
      </c>
      <c r="N91" s="3">
        <f>M91</f>
        <v>0</v>
      </c>
    </row>
    <row r="92" spans="1:14" ht="15" customHeight="1" x14ac:dyDescent="0.25">
      <c r="A92" s="31" t="s">
        <v>26</v>
      </c>
      <c r="B92" s="20"/>
      <c r="C92" s="29">
        <v>0</v>
      </c>
      <c r="D92" s="20"/>
      <c r="E92" s="29">
        <v>0</v>
      </c>
      <c r="F92" s="20"/>
      <c r="G92" s="29">
        <v>0</v>
      </c>
      <c r="H92" s="20"/>
      <c r="I92" s="29">
        <v>0</v>
      </c>
      <c r="J92" s="20"/>
      <c r="K92" s="29">
        <v>0</v>
      </c>
      <c r="L92" s="20"/>
      <c r="M92" s="3">
        <f>SUM(C92,E92,G92,I92,K92)</f>
        <v>0</v>
      </c>
      <c r="N92" s="3">
        <f>M92</f>
        <v>0</v>
      </c>
    </row>
    <row r="93" spans="1:14" ht="15" customHeight="1" x14ac:dyDescent="0.25">
      <c r="A93" s="31" t="s">
        <v>26</v>
      </c>
      <c r="B93" s="20"/>
      <c r="C93" s="29">
        <v>0</v>
      </c>
      <c r="D93" s="20"/>
      <c r="E93" s="29">
        <v>0</v>
      </c>
      <c r="F93" s="20"/>
      <c r="G93" s="29">
        <v>0</v>
      </c>
      <c r="H93" s="20"/>
      <c r="I93" s="29">
        <v>0</v>
      </c>
      <c r="J93" s="20"/>
      <c r="K93" s="29">
        <v>0</v>
      </c>
      <c r="L93" s="20"/>
      <c r="M93" s="3">
        <f>SUM(C93,E93,G93,I93,K93)</f>
        <v>0</v>
      </c>
      <c r="N93" s="3">
        <f>M93</f>
        <v>0</v>
      </c>
    </row>
    <row r="94" spans="1:14" x14ac:dyDescent="0.25">
      <c r="B94" s="20"/>
      <c r="C94" s="3"/>
      <c r="D94" s="20"/>
      <c r="F94" s="20"/>
      <c r="H94" s="20"/>
      <c r="I94" s="20"/>
      <c r="J94" s="20"/>
      <c r="L94" s="20"/>
    </row>
    <row r="95" spans="1:14" x14ac:dyDescent="0.25">
      <c r="A95" s="11" t="s">
        <v>27</v>
      </c>
      <c r="B95" s="10">
        <f>SUM(B88:B94)</f>
        <v>30790</v>
      </c>
      <c r="C95" s="10">
        <f t="shared" ref="C95:L95" si="28">SUM(C88:C94)</f>
        <v>15381</v>
      </c>
      <c r="D95" s="10">
        <f t="shared" si="28"/>
        <v>29210</v>
      </c>
      <c r="E95" s="10">
        <f t="shared" si="28"/>
        <v>14605</v>
      </c>
      <c r="F95" s="10">
        <f t="shared" si="28"/>
        <v>0</v>
      </c>
      <c r="G95" s="10">
        <f t="shared" si="28"/>
        <v>0</v>
      </c>
      <c r="H95" s="10">
        <f t="shared" si="28"/>
        <v>0</v>
      </c>
      <c r="I95" s="10">
        <f t="shared" si="28"/>
        <v>0</v>
      </c>
      <c r="J95" s="10">
        <f t="shared" si="28"/>
        <v>0</v>
      </c>
      <c r="K95" s="10">
        <f t="shared" si="28"/>
        <v>0</v>
      </c>
      <c r="L95" s="10">
        <f t="shared" si="28"/>
        <v>60000</v>
      </c>
      <c r="M95" s="10">
        <f>SUM(C95,E95,G95,I95,K95)</f>
        <v>29986</v>
      </c>
      <c r="N95" s="10">
        <f>SUM(L95,M95)</f>
        <v>89986</v>
      </c>
    </row>
    <row r="96" spans="1:14" x14ac:dyDescent="0.25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s="19" customFormat="1" ht="13.5" customHeigh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</row>
    <row r="100" spans="1:14" s="19" customFormat="1" ht="14.4" thickBot="1" x14ac:dyDescent="0.3">
      <c r="A100" s="50"/>
      <c r="B100" s="51"/>
      <c r="C100" s="51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4" s="19" customFormat="1" ht="15.6" x14ac:dyDescent="0.3">
      <c r="A101" s="52" t="s">
        <v>71</v>
      </c>
      <c r="B101" s="53"/>
      <c r="C101" s="54"/>
      <c r="D101" s="48"/>
      <c r="E101" s="97" t="s">
        <v>95</v>
      </c>
      <c r="F101" s="98"/>
      <c r="G101" s="98"/>
      <c r="H101" s="98"/>
      <c r="I101" s="98"/>
      <c r="J101" s="98"/>
      <c r="K101" s="99"/>
      <c r="L101" s="48"/>
    </row>
    <row r="102" spans="1:14" s="19" customFormat="1" x14ac:dyDescent="0.25">
      <c r="A102" s="55" t="s">
        <v>57</v>
      </c>
      <c r="B102" s="56"/>
      <c r="C102" s="57"/>
      <c r="D102" s="49"/>
      <c r="E102" s="100"/>
      <c r="F102" s="101"/>
      <c r="G102" s="101"/>
      <c r="H102" s="101"/>
      <c r="I102" s="101"/>
      <c r="J102" s="101"/>
      <c r="K102" s="102"/>
      <c r="L102" s="49"/>
    </row>
    <row r="103" spans="1:14" s="19" customFormat="1" x14ac:dyDescent="0.25">
      <c r="A103" s="55"/>
      <c r="B103" s="58"/>
      <c r="C103" s="57"/>
      <c r="D103" s="49"/>
      <c r="E103" s="103"/>
      <c r="F103" s="104"/>
      <c r="G103" s="105" t="s">
        <v>96</v>
      </c>
      <c r="H103" s="105" t="s">
        <v>29</v>
      </c>
      <c r="I103" s="105" t="s">
        <v>30</v>
      </c>
      <c r="J103" s="105" t="s">
        <v>31</v>
      </c>
      <c r="K103" s="106" t="s">
        <v>32</v>
      </c>
      <c r="L103" s="49"/>
    </row>
    <row r="104" spans="1:14" x14ac:dyDescent="0.25">
      <c r="A104" s="59" t="s">
        <v>58</v>
      </c>
      <c r="B104" s="58"/>
      <c r="C104" s="60"/>
      <c r="D104" s="45"/>
      <c r="E104" s="125" t="s">
        <v>97</v>
      </c>
      <c r="F104" s="126"/>
      <c r="G104" s="119">
        <f>B65</f>
        <v>30790</v>
      </c>
      <c r="H104" s="119">
        <f>D65</f>
        <v>29210</v>
      </c>
      <c r="I104" s="119">
        <f>F65</f>
        <v>0</v>
      </c>
      <c r="J104" s="119">
        <f>H65</f>
        <v>0</v>
      </c>
      <c r="K104" s="120">
        <f>J65</f>
        <v>0</v>
      </c>
      <c r="L104" s="45"/>
    </row>
    <row r="105" spans="1:14" x14ac:dyDescent="0.25">
      <c r="A105" s="61" t="s">
        <v>63</v>
      </c>
      <c r="B105" s="16">
        <f>L65</f>
        <v>60000</v>
      </c>
      <c r="C105" s="60"/>
      <c r="D105" s="45"/>
      <c r="E105" s="125" t="s">
        <v>99</v>
      </c>
      <c r="F105" s="126"/>
      <c r="G105" s="117">
        <v>0</v>
      </c>
      <c r="H105" s="117">
        <v>0</v>
      </c>
      <c r="I105" s="117">
        <v>0</v>
      </c>
      <c r="J105" s="117">
        <v>0</v>
      </c>
      <c r="K105" s="118">
        <v>0</v>
      </c>
      <c r="L105" s="45"/>
    </row>
    <row r="106" spans="1:14" x14ac:dyDescent="0.25">
      <c r="A106" s="61" t="s">
        <v>64</v>
      </c>
      <c r="B106" s="62">
        <f>L86</f>
        <v>0</v>
      </c>
      <c r="C106" s="60"/>
      <c r="D106" s="45"/>
      <c r="E106" s="125" t="s">
        <v>100</v>
      </c>
      <c r="F106" s="126"/>
      <c r="G106" s="117">
        <v>0</v>
      </c>
      <c r="H106" s="117">
        <v>0</v>
      </c>
      <c r="I106" s="117">
        <v>0</v>
      </c>
      <c r="J106" s="117">
        <v>0</v>
      </c>
      <c r="K106" s="118">
        <v>0</v>
      </c>
      <c r="L106" s="45"/>
    </row>
    <row r="107" spans="1:14" x14ac:dyDescent="0.25">
      <c r="A107" s="63" t="s">
        <v>65</v>
      </c>
      <c r="B107" s="64">
        <f>SUM(B105:B106)</f>
        <v>60000</v>
      </c>
      <c r="C107" s="60"/>
      <c r="D107" s="45"/>
      <c r="E107" s="125" t="s">
        <v>101</v>
      </c>
      <c r="F107" s="126"/>
      <c r="G107" s="117">
        <v>0</v>
      </c>
      <c r="H107" s="117">
        <v>0</v>
      </c>
      <c r="I107" s="117">
        <v>0</v>
      </c>
      <c r="J107" s="117">
        <v>0</v>
      </c>
      <c r="K107" s="118">
        <v>0</v>
      </c>
      <c r="L107" s="45"/>
    </row>
    <row r="108" spans="1:14" x14ac:dyDescent="0.25">
      <c r="A108" s="65"/>
      <c r="B108" s="66"/>
      <c r="C108" s="60"/>
      <c r="D108" s="45"/>
      <c r="E108" s="125" t="s">
        <v>102</v>
      </c>
      <c r="F108" s="126"/>
      <c r="G108" s="117">
        <v>0</v>
      </c>
      <c r="H108" s="117">
        <v>0</v>
      </c>
      <c r="I108" s="117">
        <v>0</v>
      </c>
      <c r="J108" s="117">
        <v>0</v>
      </c>
      <c r="K108" s="118">
        <v>0</v>
      </c>
      <c r="L108" s="45"/>
    </row>
    <row r="109" spans="1:14" ht="14.4" thickBot="1" x14ac:dyDescent="0.3">
      <c r="A109" s="59" t="s">
        <v>59</v>
      </c>
      <c r="B109" s="66"/>
      <c r="C109" s="60"/>
      <c r="D109" s="45"/>
      <c r="E109" s="127" t="s">
        <v>103</v>
      </c>
      <c r="F109" s="128"/>
      <c r="G109" s="109">
        <v>0</v>
      </c>
      <c r="H109" s="109">
        <v>0</v>
      </c>
      <c r="I109" s="109">
        <v>0</v>
      </c>
      <c r="J109" s="109">
        <v>0</v>
      </c>
      <c r="K109" s="110">
        <v>0</v>
      </c>
      <c r="L109" s="45"/>
    </row>
    <row r="110" spans="1:14" ht="14.4" thickTop="1" x14ac:dyDescent="0.25">
      <c r="A110" s="67" t="s">
        <v>66</v>
      </c>
      <c r="B110" s="17">
        <f>M65</f>
        <v>29986</v>
      </c>
      <c r="C110" s="60"/>
      <c r="D110" s="45"/>
      <c r="E110" s="125" t="s">
        <v>98</v>
      </c>
      <c r="F110" s="126"/>
      <c r="G110" s="107">
        <f>G104-G105-G106-G107-G108-G109</f>
        <v>30790</v>
      </c>
      <c r="H110" s="107">
        <f t="shared" ref="H110:K110" si="29">H104-H105-H106-H107-H108-H109</f>
        <v>29210</v>
      </c>
      <c r="I110" s="107">
        <f t="shared" si="29"/>
        <v>0</v>
      </c>
      <c r="J110" s="107">
        <f t="shared" si="29"/>
        <v>0</v>
      </c>
      <c r="K110" s="108">
        <f t="shared" si="29"/>
        <v>0</v>
      </c>
      <c r="L110" s="45"/>
    </row>
    <row r="111" spans="1:14" x14ac:dyDescent="0.25">
      <c r="A111" s="67" t="s">
        <v>67</v>
      </c>
      <c r="B111" s="17">
        <f>SUM(M74:M82)</f>
        <v>0</v>
      </c>
      <c r="C111" s="60"/>
      <c r="D111" s="45"/>
      <c r="E111" s="111"/>
      <c r="F111" s="112"/>
      <c r="G111" s="112"/>
      <c r="H111" s="112"/>
      <c r="I111" s="112"/>
      <c r="J111" s="112"/>
      <c r="K111" s="113"/>
      <c r="L111" s="45"/>
    </row>
    <row r="112" spans="1:14" ht="14.4" thickBot="1" x14ac:dyDescent="0.3">
      <c r="A112" s="67" t="s">
        <v>68</v>
      </c>
      <c r="B112" s="62">
        <f>M84</f>
        <v>0</v>
      </c>
      <c r="C112" s="60"/>
      <c r="D112" s="45"/>
      <c r="E112" s="114"/>
      <c r="F112" s="115"/>
      <c r="G112" s="115"/>
      <c r="H112" s="115"/>
      <c r="I112" s="115"/>
      <c r="J112" s="115"/>
      <c r="K112" s="116"/>
      <c r="L112" s="45"/>
    </row>
    <row r="113" spans="1:4" x14ac:dyDescent="0.25">
      <c r="A113" s="68" t="s">
        <v>69</v>
      </c>
      <c r="B113" s="95">
        <f>SUM(M91:M93)</f>
        <v>0</v>
      </c>
      <c r="C113" s="60"/>
      <c r="D113" s="45"/>
    </row>
    <row r="114" spans="1:4" x14ac:dyDescent="0.25">
      <c r="A114" s="69" t="s">
        <v>60</v>
      </c>
      <c r="B114" s="64">
        <f>SUM(B110:B113)</f>
        <v>29986</v>
      </c>
      <c r="C114" s="60"/>
      <c r="D114" s="45"/>
    </row>
    <row r="115" spans="1:4" ht="14.4" thickBot="1" x14ac:dyDescent="0.3">
      <c r="A115" s="70"/>
      <c r="B115" s="71"/>
      <c r="C115" s="60"/>
      <c r="D115" s="45"/>
    </row>
    <row r="116" spans="1:4" ht="14.4" thickBot="1" x14ac:dyDescent="0.3">
      <c r="A116" s="72" t="s">
        <v>70</v>
      </c>
      <c r="B116" s="73">
        <f>B107+B114</f>
        <v>89986</v>
      </c>
      <c r="C116" s="60"/>
      <c r="D116" s="45"/>
    </row>
    <row r="117" spans="1:4" ht="14.4" thickBot="1" x14ac:dyDescent="0.3">
      <c r="A117" s="74"/>
      <c r="B117" s="75"/>
      <c r="C117" s="76"/>
      <c r="D117" s="45"/>
    </row>
  </sheetData>
  <sheetProtection algorithmName="SHA-512" hashValue="egu5TJ2aH2MgkbC5jUkv6X6XjwDWrH8A7dIrCBixEvyMNHCLjDZImzAx+sznnQyA9uqisxjC/tNFh7aVgitspQ==" saltValue="Yk3bNoYf4K5kaaOlVnLocA==" spinCount="100000" sheet="1" selectLockedCells="1"/>
  <mergeCells count="8">
    <mergeCell ref="A70:E70"/>
    <mergeCell ref="E104:F104"/>
    <mergeCell ref="E105:F105"/>
    <mergeCell ref="E110:F110"/>
    <mergeCell ref="E106:F106"/>
    <mergeCell ref="E107:F107"/>
    <mergeCell ref="E108:F108"/>
    <mergeCell ref="E109:F109"/>
  </mergeCells>
  <phoneticPr fontId="3" type="noConversion"/>
  <conditionalFormatting sqref="A2 A9:A86 B11:K69 L11:N98 F70:K71 B72:K73 A87:K98">
    <cfRule type="expression" dxfId="5" priority="21" stopIfTrue="1">
      <formula>CELL("Protect", A2)</formula>
    </cfRule>
  </conditionalFormatting>
  <conditionalFormatting sqref="A3:A8">
    <cfRule type="expression" dxfId="4" priority="1" stopIfTrue="1">
      <formula>CELL("Protect", A3)</formula>
    </cfRule>
  </conditionalFormatting>
  <conditionalFormatting sqref="B83:K86">
    <cfRule type="expression" dxfId="3" priority="14" stopIfTrue="1">
      <formula>CELL("Protect", B83)</formula>
    </cfRule>
  </conditionalFormatting>
  <conditionalFormatting sqref="B2:N10">
    <cfRule type="expression" dxfId="2" priority="4" stopIfTrue="1">
      <formula>CELL("Protect", B2)</formula>
    </cfRule>
  </conditionalFormatting>
  <conditionalFormatting sqref="G110:K110">
    <cfRule type="cellIs" dxfId="1" priority="2" operator="lessThan">
      <formula>500000</formula>
    </cfRule>
    <cfRule type="cellIs" dxfId="0" priority="3" operator="greaterThan">
      <formula>500000</formula>
    </cfRule>
  </conditionalFormatting>
  <hyperlinks>
    <hyperlink ref="A15" r:id="rId1" display="  Graduate Student(s)(7.5%) M.S GRA " xr:uid="{00000000-0004-0000-0000-000000000000}"/>
    <hyperlink ref="A16" r:id="rId2" display="  Graduate Student(s)(7.5%) Ph.D. GRA " xr:uid="{00000000-0004-0000-0000-000001000000}"/>
    <hyperlink ref="A51" r:id="rId3" xr:uid="{00000000-0004-0000-0000-000002000000}"/>
    <hyperlink ref="A62" r:id="rId4" display="  Tuition &amp; Fees " xr:uid="{00000000-0004-0000-0000-000004000000}"/>
    <hyperlink ref="A54" r:id="rId5" xr:uid="{68F42F8B-ACB8-43C7-9668-212C36584B2E}"/>
  </hyperlinks>
  <printOptions gridLines="1"/>
  <pageMargins left="0.25" right="0.22" top="0.31" bottom="0.24" header="0.17" footer="0.15625"/>
  <pageSetup scale="43" fitToHeight="2" orientation="landscape" horizontalDpi="4294967292" r:id="rId6"/>
  <headerFooter alignWithMargins="0">
    <oddHeader>&amp;L&amp;"System,Bold"&amp;12Budget Estimate</oddHeader>
    <oddFooter>&amp;L&amp;"Tahoma,Regular"&amp;8Updated 6-30-25
&amp;R&amp;"Tahoma,Regular"&amp;8&amp;F     &amp;D  &amp;T</oddFooter>
  </headerFooter>
  <rowBreaks count="1" manualBreakCount="1">
    <brk id="96" max="13" man="1"/>
  </rowBreaks>
  <ignoredErrors>
    <ignoredError sqref="N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3"/>
  <sheetViews>
    <sheetView topLeftCell="A43" workbookViewId="0">
      <selection activeCell="A62" sqref="A62:A70"/>
    </sheetView>
  </sheetViews>
  <sheetFormatPr defaultColWidth="9" defaultRowHeight="13.2" x14ac:dyDescent="0.25"/>
  <cols>
    <col min="1" max="1" width="74.44140625" style="1" customWidth="1"/>
    <col min="2" max="16384" width="9" style="1"/>
  </cols>
  <sheetData>
    <row r="1" spans="1:1" x14ac:dyDescent="0.25">
      <c r="A1" s="1" t="s">
        <v>33</v>
      </c>
    </row>
    <row r="2" spans="1:1" x14ac:dyDescent="0.25">
      <c r="A2" s="1" t="s">
        <v>36</v>
      </c>
    </row>
    <row r="3" spans="1:1" x14ac:dyDescent="0.25">
      <c r="A3" s="1" t="s">
        <v>34</v>
      </c>
    </row>
    <row r="4" spans="1:1" x14ac:dyDescent="0.25">
      <c r="A4" s="1" t="s">
        <v>37</v>
      </c>
    </row>
    <row r="5" spans="1:1" x14ac:dyDescent="0.25">
      <c r="A5" s="1" t="s">
        <v>35</v>
      </c>
    </row>
    <row r="6" spans="1:1" x14ac:dyDescent="0.25">
      <c r="A6" s="1" t="s">
        <v>38</v>
      </c>
    </row>
    <row r="7" spans="1:1" x14ac:dyDescent="0.25">
      <c r="A7" s="1" t="s">
        <v>39</v>
      </c>
    </row>
    <row r="8" spans="1:1" x14ac:dyDescent="0.25">
      <c r="A8" s="1" t="s">
        <v>7</v>
      </c>
    </row>
    <row r="9" spans="1:1" x14ac:dyDescent="0.25">
      <c r="A9" s="1" t="s">
        <v>76</v>
      </c>
    </row>
    <row r="10" spans="1:1" x14ac:dyDescent="0.25">
      <c r="A10" s="1" t="s">
        <v>77</v>
      </c>
    </row>
    <row r="11" spans="1:1" x14ac:dyDescent="0.25">
      <c r="A11" s="1" t="s">
        <v>76</v>
      </c>
    </row>
    <row r="12" spans="1:1" x14ac:dyDescent="0.25">
      <c r="A12" s="1" t="s">
        <v>77</v>
      </c>
    </row>
    <row r="13" spans="1:1" x14ac:dyDescent="0.25">
      <c r="A13" s="1" t="s">
        <v>80</v>
      </c>
    </row>
    <row r="14" spans="1:1" x14ac:dyDescent="0.25">
      <c r="A14" s="1" t="s">
        <v>81</v>
      </c>
    </row>
    <row r="15" spans="1:1" x14ac:dyDescent="0.25">
      <c r="A15" s="1" t="s">
        <v>78</v>
      </c>
    </row>
    <row r="16" spans="1:1" x14ac:dyDescent="0.25">
      <c r="A16" s="1" t="s">
        <v>78</v>
      </c>
    </row>
    <row r="17" spans="1:2" x14ac:dyDescent="0.25">
      <c r="A17" s="1" t="s">
        <v>78</v>
      </c>
    </row>
    <row r="18" spans="1:2" x14ac:dyDescent="0.25">
      <c r="A18" s="1" t="s">
        <v>79</v>
      </c>
    </row>
    <row r="19" spans="1:2" x14ac:dyDescent="0.25">
      <c r="A19" s="1" t="s">
        <v>21</v>
      </c>
    </row>
    <row r="20" spans="1:2" x14ac:dyDescent="0.25">
      <c r="A20" s="1" t="s">
        <v>22</v>
      </c>
    </row>
    <row r="21" spans="1:2" x14ac:dyDescent="0.25">
      <c r="A21" s="1" t="s">
        <v>8</v>
      </c>
    </row>
    <row r="23" spans="1:2" x14ac:dyDescent="0.25">
      <c r="A23" s="1" t="s">
        <v>9</v>
      </c>
    </row>
    <row r="24" spans="1:2" x14ac:dyDescent="0.25">
      <c r="A24" s="93" t="s">
        <v>72</v>
      </c>
      <c r="B24" s="93">
        <v>0.10100000000000001</v>
      </c>
    </row>
    <row r="25" spans="1:2" x14ac:dyDescent="0.25">
      <c r="A25" s="93" t="s">
        <v>73</v>
      </c>
      <c r="B25" s="93">
        <v>0.38600000000000001</v>
      </c>
    </row>
    <row r="26" spans="1:2" x14ac:dyDescent="0.25">
      <c r="A26" s="93" t="s">
        <v>74</v>
      </c>
      <c r="B26" s="93">
        <v>0.19400000000000001</v>
      </c>
    </row>
    <row r="27" spans="1:2" x14ac:dyDescent="0.25">
      <c r="A27" s="93" t="s">
        <v>75</v>
      </c>
      <c r="B27" s="93">
        <v>0.14699999999999999</v>
      </c>
    </row>
    <row r="28" spans="1:2" x14ac:dyDescent="0.25">
      <c r="A28" s="1" t="s">
        <v>10</v>
      </c>
    </row>
    <row r="30" spans="1:2" x14ac:dyDescent="0.25">
      <c r="A30" s="1" t="s">
        <v>11</v>
      </c>
    </row>
    <row r="32" spans="1:2" x14ac:dyDescent="0.25">
      <c r="A32" s="1" t="s">
        <v>46</v>
      </c>
    </row>
    <row r="33" spans="1:1" x14ac:dyDescent="0.25">
      <c r="A33" s="1" t="s">
        <v>47</v>
      </c>
    </row>
    <row r="35" spans="1:1" x14ac:dyDescent="0.25">
      <c r="A35" s="1" t="s">
        <v>48</v>
      </c>
    </row>
    <row r="36" spans="1:1" x14ac:dyDescent="0.25">
      <c r="A36" s="1" t="s">
        <v>16</v>
      </c>
    </row>
    <row r="38" spans="1:1" x14ac:dyDescent="0.25">
      <c r="A38" s="1" t="s">
        <v>44</v>
      </c>
    </row>
    <row r="39" spans="1:1" x14ac:dyDescent="0.25">
      <c r="A39" s="1" t="s">
        <v>41</v>
      </c>
    </row>
    <row r="40" spans="1:1" x14ac:dyDescent="0.25">
      <c r="A40" s="1" t="s">
        <v>42</v>
      </c>
    </row>
    <row r="41" spans="1:1" x14ac:dyDescent="0.25">
      <c r="A41" s="1" t="s">
        <v>43</v>
      </c>
    </row>
    <row r="42" spans="1:1" x14ac:dyDescent="0.25">
      <c r="A42" s="1" t="s">
        <v>20</v>
      </c>
    </row>
    <row r="44" spans="1:1" x14ac:dyDescent="0.25">
      <c r="A44" s="1" t="s">
        <v>12</v>
      </c>
    </row>
    <row r="45" spans="1:1" x14ac:dyDescent="0.25">
      <c r="A45" s="1" t="s">
        <v>49</v>
      </c>
    </row>
    <row r="46" spans="1:1" x14ac:dyDescent="0.25">
      <c r="A46" s="1" t="s">
        <v>18</v>
      </c>
    </row>
    <row r="47" spans="1:1" x14ac:dyDescent="0.25">
      <c r="A47" s="1" t="s">
        <v>40</v>
      </c>
    </row>
    <row r="48" spans="1:1" x14ac:dyDescent="0.25">
      <c r="A48" s="1" t="s">
        <v>55</v>
      </c>
    </row>
    <row r="49" spans="1:3" x14ac:dyDescent="0.25">
      <c r="A49" s="1" t="s">
        <v>56</v>
      </c>
    </row>
    <row r="50" spans="1:3" x14ac:dyDescent="0.25">
      <c r="A50" s="1" t="s">
        <v>19</v>
      </c>
    </row>
    <row r="51" spans="1:3" x14ac:dyDescent="0.25">
      <c r="A51" s="1" t="s">
        <v>20</v>
      </c>
    </row>
    <row r="52" spans="1:3" x14ac:dyDescent="0.25">
      <c r="A52" s="1" t="s">
        <v>50</v>
      </c>
    </row>
    <row r="54" spans="1:3" x14ac:dyDescent="0.25">
      <c r="A54" s="1" t="s">
        <v>51</v>
      </c>
    </row>
    <row r="56" spans="1:3" x14ac:dyDescent="0.25">
      <c r="A56" s="1" t="s">
        <v>17</v>
      </c>
    </row>
    <row r="58" spans="1:3" x14ac:dyDescent="0.25">
      <c r="A58" s="1" t="s">
        <v>13</v>
      </c>
    </row>
    <row r="59" spans="1:3" x14ac:dyDescent="0.25">
      <c r="A59" s="1" t="s">
        <v>45</v>
      </c>
    </row>
    <row r="60" spans="1:3" x14ac:dyDescent="0.25">
      <c r="A60" s="1" t="s">
        <v>61</v>
      </c>
    </row>
    <row r="61" spans="1:3" x14ac:dyDescent="0.25">
      <c r="A61" s="1" t="s">
        <v>52</v>
      </c>
    </row>
    <row r="62" spans="1:3" x14ac:dyDescent="0.25">
      <c r="A62" s="1" t="s">
        <v>86</v>
      </c>
      <c r="B62" s="1">
        <v>48.6</v>
      </c>
      <c r="C62" s="1">
        <v>0.48599999999999999</v>
      </c>
    </row>
    <row r="63" spans="1:3" x14ac:dyDescent="0.25">
      <c r="A63" s="1" t="s">
        <v>93</v>
      </c>
      <c r="B63" s="1">
        <v>57.25</v>
      </c>
      <c r="C63" s="1">
        <v>0.57250000000000001</v>
      </c>
    </row>
    <row r="64" spans="1:3" x14ac:dyDescent="0.25">
      <c r="A64" s="1" t="s">
        <v>90</v>
      </c>
      <c r="B64" s="1">
        <v>91.25</v>
      </c>
      <c r="C64" s="1">
        <v>0.91249999999999998</v>
      </c>
    </row>
    <row r="65" spans="1:3" x14ac:dyDescent="0.25">
      <c r="A65" s="1" t="s">
        <v>87</v>
      </c>
      <c r="B65" s="1">
        <v>57.4</v>
      </c>
      <c r="C65" s="1">
        <v>0.57399999999999995</v>
      </c>
    </row>
    <row r="66" spans="1:3" x14ac:dyDescent="0.25">
      <c r="A66" s="1" t="s">
        <v>24</v>
      </c>
      <c r="B66" s="1">
        <v>26</v>
      </c>
      <c r="C66" s="1">
        <v>0.26</v>
      </c>
    </row>
    <row r="67" spans="1:3" x14ac:dyDescent="0.25">
      <c r="A67" s="1" t="s">
        <v>91</v>
      </c>
      <c r="B67" s="1">
        <v>34.75</v>
      </c>
      <c r="C67" s="1">
        <v>0.34749999999999998</v>
      </c>
    </row>
    <row r="68" spans="1:3" x14ac:dyDescent="0.25">
      <c r="A68" s="1" t="s">
        <v>88</v>
      </c>
      <c r="B68" s="1">
        <v>48.9</v>
      </c>
      <c r="C68" s="1">
        <v>0.48899999999999999</v>
      </c>
    </row>
    <row r="69" spans="1:3" x14ac:dyDescent="0.25">
      <c r="A69" s="1" t="s">
        <v>89</v>
      </c>
      <c r="B69" s="1">
        <v>31.9</v>
      </c>
      <c r="C69" s="1">
        <v>0.31900000000000001</v>
      </c>
    </row>
    <row r="70" spans="1:3" x14ac:dyDescent="0.25">
      <c r="A70" s="1" t="s">
        <v>92</v>
      </c>
      <c r="B70" s="1">
        <v>60</v>
      </c>
      <c r="C70" s="1">
        <v>0.6</v>
      </c>
    </row>
    <row r="71" spans="1:3" x14ac:dyDescent="0.25">
      <c r="A71" s="1" t="s">
        <v>20</v>
      </c>
    </row>
    <row r="72" spans="1:3" x14ac:dyDescent="0.25">
      <c r="A72" s="1" t="s">
        <v>53</v>
      </c>
    </row>
    <row r="73" spans="1:3" x14ac:dyDescent="0.25">
      <c r="A73" s="1" t="s">
        <v>54</v>
      </c>
    </row>
    <row r="74" spans="1:3" x14ac:dyDescent="0.25">
      <c r="A74" s="1" t="s">
        <v>14</v>
      </c>
    </row>
    <row r="76" spans="1:3" x14ac:dyDescent="0.25">
      <c r="A76" s="1" t="s">
        <v>15</v>
      </c>
    </row>
    <row r="77" spans="1:3" x14ac:dyDescent="0.25">
      <c r="A77" s="1" t="s">
        <v>23</v>
      </c>
    </row>
    <row r="78" spans="1:3" x14ac:dyDescent="0.25">
      <c r="A78" s="1" t="s">
        <v>25</v>
      </c>
    </row>
    <row r="79" spans="1:3" x14ac:dyDescent="0.25">
      <c r="A79" s="1" t="s">
        <v>26</v>
      </c>
    </row>
    <row r="80" spans="1:3" x14ac:dyDescent="0.25">
      <c r="A80" s="1" t="s">
        <v>26</v>
      </c>
    </row>
    <row r="81" spans="1:1" x14ac:dyDescent="0.25">
      <c r="A81" s="1" t="s">
        <v>26</v>
      </c>
    </row>
    <row r="83" spans="1:1" x14ac:dyDescent="0.25">
      <c r="A83" s="1" t="s">
        <v>27</v>
      </c>
    </row>
  </sheetData>
  <sheetProtection algorithmName="SHA-512" hashValue="5WQDjo+zVMKu5hVoeLQvxOsDZj0lOElT04RmkcgSE3MzLleKN5o4EJ9+YIY7bOTx3Nrc7Vfhc2ynZrCScW9yAg==" saltValue="5v88YGFhI5Ol5tAqzD2Dcw==" spinCount="100000" sheet="1"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</vt:lpstr>
      <vt:lpstr>Master</vt:lpstr>
      <vt:lpstr>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Denise</dc:creator>
  <cp:lastModifiedBy>Connor OLoughlin</cp:lastModifiedBy>
  <cp:lastPrinted>2021-03-30T14:59:05Z</cp:lastPrinted>
  <dcterms:created xsi:type="dcterms:W3CDTF">2000-05-23T15:19:33Z</dcterms:created>
  <dcterms:modified xsi:type="dcterms:W3CDTF">2025-08-01T15:26:06Z</dcterms:modified>
</cp:coreProperties>
</file>