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hidden" name="Master" sheetId="2" r:id="rId5"/>
  </sheets>
  <definedNames/>
  <calcPr/>
  <extLst>
    <ext uri="GoogleSheetsCustomDataVersion2">
      <go:sheetsCustomData xmlns:go="http://customooxmlschemas.google.com/" r:id="rId6" roundtripDataChecksum="Mrn3VKDbWrj1eoOdurzuQwi2BX9ZqaYYAKcit85dZw0="/>
    </ext>
  </extLst>
</workbook>
</file>

<file path=xl/sharedStrings.xml><?xml version="1.0" encoding="utf-8"?>
<sst xmlns="http://schemas.openxmlformats.org/spreadsheetml/2006/main" count="218" uniqueCount="111">
  <si>
    <t xml:space="preserve">BUDGET ESTIMATE </t>
  </si>
  <si>
    <t>PI Name:  Connor O'Loughlin</t>
  </si>
  <si>
    <t>Request</t>
  </si>
  <si>
    <t>Cost</t>
  </si>
  <si>
    <t>Total</t>
  </si>
  <si>
    <t>Proposal #:  26-0061</t>
  </si>
  <si>
    <t>Amount</t>
  </si>
  <si>
    <t>Share</t>
  </si>
  <si>
    <t>Project</t>
  </si>
  <si>
    <t>Sponsor Name: Michigan Sea Grant (NOAA)</t>
  </si>
  <si>
    <t>Year 1</t>
  </si>
  <si>
    <t>Year 2</t>
  </si>
  <si>
    <t>Year 3</t>
  </si>
  <si>
    <t>Year 4</t>
  </si>
  <si>
    <t>Year 5</t>
  </si>
  <si>
    <t>Value</t>
  </si>
  <si>
    <t>Title: Stoichiometric Plasticity of Heterotrophic Bacteria in the Laurentian Great Lakes: The Impacts of Winter and Nutrient Concentration on Community Resilience</t>
  </si>
  <si>
    <t>Start Date: September 1st, 2025</t>
  </si>
  <si>
    <t>End Date: August 31st, 2027</t>
  </si>
  <si>
    <t xml:space="preserve"> Personnel</t>
  </si>
  <si>
    <t xml:space="preserve">  Faculty summer (19.4%) </t>
  </si>
  <si>
    <t xml:space="preserve">  Faculty academic (38.6%) </t>
  </si>
  <si>
    <t xml:space="preserve">  Graduate Student(s)(14.7%) M.S GRA </t>
  </si>
  <si>
    <t xml:space="preserve">  Graduate Student(s)(14.7%) Ph.D. GRA </t>
  </si>
  <si>
    <t xml:space="preserve">  Other (38.6%)</t>
  </si>
  <si>
    <t xml:space="preserve">  Temporary (10.1%) </t>
  </si>
  <si>
    <t xml:space="preserve">  Hourly Graduate Student(s)(0%)</t>
  </si>
  <si>
    <t xml:space="preserve">  Undergraduate Student(s)(0%)</t>
  </si>
  <si>
    <t xml:space="preserve">      Subtotal-Personnel</t>
  </si>
  <si>
    <t xml:space="preserve"> Fringe Benefits</t>
  </si>
  <si>
    <t xml:space="preserve">  Temporary (10.1%)</t>
  </si>
  <si>
    <t xml:space="preserve">  Faculty Academic and Other (38.6%)</t>
  </si>
  <si>
    <t xml:space="preserve">  Faculty Summer  (19.4%)</t>
  </si>
  <si>
    <t xml:space="preserve">  Graduate Students (14.7%)</t>
  </si>
  <si>
    <t xml:space="preserve">      Subtotal-Fringe Benefits </t>
  </si>
  <si>
    <t xml:space="preserve"> Total Personnel and Fringe Benefits</t>
  </si>
  <si>
    <t xml:space="preserve">  Equipment  (items with value ≥ $10,000 &amp; life span &gt; 1 year)</t>
  </si>
  <si>
    <t xml:space="preserve">  Fabricated/Manufactured Equipment (constructed unit with value ≥$10,000 and life span &gt; 1 year)</t>
  </si>
  <si>
    <t xml:space="preserve">  Domestic Travel</t>
  </si>
  <si>
    <t xml:space="preserve">  International Travel</t>
  </si>
  <si>
    <t>Participant Support</t>
  </si>
  <si>
    <t xml:space="preserve">  Stipends</t>
  </si>
  <si>
    <t xml:space="preserve">  Travel</t>
  </si>
  <si>
    <t xml:space="preserve">  Subsistence</t>
  </si>
  <si>
    <t xml:space="preserve">  Other</t>
  </si>
  <si>
    <t xml:space="preserve"> Other Direct Costs</t>
  </si>
  <si>
    <t xml:space="preserve">  Consultant  </t>
  </si>
  <si>
    <t xml:space="preserve">  Supplies</t>
  </si>
  <si>
    <t xml:space="preserve">  Services </t>
  </si>
  <si>
    <t xml:space="preserve">  Subawards with IDC  </t>
  </si>
  <si>
    <t xml:space="preserve">  Subawards without IDC </t>
  </si>
  <si>
    <t xml:space="preserve">  Publication/Documentation</t>
  </si>
  <si>
    <r>
      <rPr>
        <rFont val="Arial"/>
        <color rgb="FF0000FF"/>
        <sz val="11.0"/>
        <u/>
      </rPr>
      <t xml:space="preserve">  Tuition &amp; Fees </t>
    </r>
    <r>
      <rPr>
        <rFont val="Arial"/>
        <color theme="10"/>
        <sz val="11.0"/>
      </rPr>
      <t>(calculated at 30,211 for full year tuition)</t>
    </r>
  </si>
  <si>
    <t xml:space="preserve">      Subtotal-Other Direct Costs</t>
  </si>
  <si>
    <t xml:space="preserve">      Total All Direct Costs</t>
  </si>
  <si>
    <t xml:space="preserve">      Modified Total Direct Costs (MTDC)</t>
  </si>
  <si>
    <t xml:space="preserve"> Facilities &amp; Administrative Costs</t>
  </si>
  <si>
    <t xml:space="preserve">  (calculated on total direct costs less equip., tuition and fees, subctontracts &gt; $50K, &amp; participant support costs)</t>
  </si>
  <si>
    <t>Applicable F &amp; A  Rate:  Enter 48.6, 57.25, 91.25, 57.4, 26, 34.75, 48.9, 31.9, 60</t>
  </si>
  <si>
    <t xml:space="preserve">  Collectable Rate from Sponsor:  Enter Rate Requested</t>
  </si>
  <si>
    <t xml:space="preserve">  48.6% on campus Organized Research</t>
  </si>
  <si>
    <t xml:space="preserve">  57.25% on campus Organized Research MTRI only</t>
  </si>
  <si>
    <t xml:space="preserve">  91.25% on campus Organized Research for DoD contracts MTRI only</t>
  </si>
  <si>
    <t xml:space="preserve">  57.4% on campus Organized Research for DoD &amp; Industry contracts only</t>
  </si>
  <si>
    <t xml:space="preserve">  26% off campus Organized Research including MTRI, and Instruction and Other Sponsored Activities</t>
  </si>
  <si>
    <t xml:space="preserve">  34.75% off campus Organized Research for DoD &amp; Industry contracts only</t>
  </si>
  <si>
    <t xml:space="preserve">  48.9% on campus Instruction</t>
  </si>
  <si>
    <t xml:space="preserve">  31.9% on campus Other Sponsored Activities</t>
  </si>
  <si>
    <t xml:space="preserve">  60.0% off campus Organized Research DoD contracts MTRI only</t>
  </si>
  <si>
    <t xml:space="preserve">  Waived on Sponsor Portion (difference between applicable rate and collectable rate)</t>
  </si>
  <si>
    <t xml:space="preserve">  Subcontract rate (collectable rate applied on first $50,000)</t>
  </si>
  <si>
    <t>Total Facilities &amp; Administrative Costs</t>
  </si>
  <si>
    <t xml:space="preserve">TOTAL </t>
  </si>
  <si>
    <t>Attach budget justification for each category</t>
  </si>
  <si>
    <t xml:space="preserve">  External Cost Share</t>
  </si>
  <si>
    <t xml:space="preserve">     Entity Name:</t>
  </si>
  <si>
    <t>GRAND TOTAL</t>
  </si>
  <si>
    <t>**Calculations will update based on budgets amounts listed above</t>
  </si>
  <si>
    <t>For NIH Proposals Only</t>
  </si>
  <si>
    <t>Budget Summary</t>
  </si>
  <si>
    <t xml:space="preserve">Year 1 </t>
  </si>
  <si>
    <t>Funds Requested from sponsor</t>
  </si>
  <si>
    <t>MTU Direct Costs</t>
  </si>
  <si>
    <t>Total Direct Costs</t>
  </si>
  <si>
    <t>Total of all Subrecipient 1 IDC</t>
  </si>
  <si>
    <t>Total Indirect Costs</t>
  </si>
  <si>
    <t>Total of all Subrecipient 2 IDC</t>
  </si>
  <si>
    <t>Total Sponsor Costs</t>
  </si>
  <si>
    <t>Total of all Subrecipient 3 IDC</t>
  </si>
  <si>
    <t>Total of all Subrecipient 4 IDC</t>
  </si>
  <si>
    <t>Cost Share</t>
  </si>
  <si>
    <t>Total of all Subrecipient 5 IDC</t>
  </si>
  <si>
    <t>Cost Share - Direct Costs</t>
  </si>
  <si>
    <t>Direct Cost less all Sub IDC</t>
  </si>
  <si>
    <t>Cost Share - F&amp;A on Direct Costs</t>
  </si>
  <si>
    <t>Cost Share - F&amp;A Waived on Sponsor Portion</t>
  </si>
  <si>
    <t>Cost Share - External</t>
  </si>
  <si>
    <t>Total cost share</t>
  </si>
  <si>
    <t>Total Project Cost</t>
  </si>
  <si>
    <t xml:space="preserve">PI Name:  </t>
  </si>
  <si>
    <t xml:space="preserve">Proposal #:  </t>
  </si>
  <si>
    <t xml:space="preserve">Sponsor Name:  </t>
  </si>
  <si>
    <t xml:space="preserve">Title:  </t>
  </si>
  <si>
    <t xml:space="preserve">Start Date:  </t>
  </si>
  <si>
    <t xml:space="preserve">End Date:  </t>
  </si>
  <si>
    <t xml:space="preserve">  Equipment  (items with value ≥ $5,000 &amp; life span &gt; 1 year)</t>
  </si>
  <si>
    <t xml:space="preserve">  Fabricated/Manufactured Equipment (constructed unit with value ≥$5,000 and life span &gt; 1 year)</t>
  </si>
  <si>
    <t xml:space="preserve">  Tuition &amp; Fees </t>
  </si>
  <si>
    <t xml:space="preserve">  (total direct less equip., tuition and fees, subctontracts &gt; $25K, &amp; participant support costs)</t>
  </si>
  <si>
    <t xml:space="preserve">  Applicable F &amp; A  Rate:  Enter 54.6, 52.9, 84.2, 72.3, 26, 44.4, 54.0, 35.8, 58.0</t>
  </si>
  <si>
    <t xml:space="preserve">  Subcontract rate (collectable rate applied on first $25,000)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</si>
</sst>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_);\(&quot;$&quot;#,##0\)"/>
    <numFmt numFmtId="165" formatCode="_(* #,##0_);_(* \(#,##0\);_(* &quot;-&quot;_);_(@_)"/>
    <numFmt numFmtId="166" formatCode="##;&quot;0&quot;;\-"/>
  </numFmts>
  <fonts count="18">
    <font>
      <sz val="10.0"/>
      <color rgb="FF000000"/>
      <name val="System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0.0"/>
      <color rgb="FFFF0000"/>
      <name val="Arial"/>
    </font>
    <font>
      <b/>
      <sz val="11.0"/>
      <color rgb="FFFF0000"/>
      <name val="Arial"/>
    </font>
    <font>
      <u/>
      <sz val="11.0"/>
      <color theme="10"/>
      <name val="Arial"/>
    </font>
    <font>
      <u/>
      <sz val="11.0"/>
      <color theme="10"/>
      <name val="Arial"/>
    </font>
    <font>
      <u/>
      <sz val="11.0"/>
      <color theme="10"/>
      <name val="Arial"/>
    </font>
    <font>
      <u/>
      <sz val="11.0"/>
      <color theme="10"/>
      <name val="Arial"/>
    </font>
    <font>
      <u/>
      <sz val="11.0"/>
      <color theme="10"/>
      <name val="Arial"/>
    </font>
    <font>
      <sz val="8.0"/>
      <color theme="1"/>
      <name val="Arial"/>
    </font>
    <font/>
    <font>
      <sz val="10.0"/>
      <color theme="1"/>
      <name val="Arial"/>
    </font>
    <font>
      <sz val="11.0"/>
      <color rgb="FF000000"/>
      <name val="Arial"/>
    </font>
    <font>
      <b/>
      <i/>
      <sz val="11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u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44">
    <border/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595959"/>
      </left>
      <right style="thin">
        <color rgb="FF595959"/>
      </right>
      <top style="thin">
        <color rgb="FF59595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595959"/>
      </left>
      <right style="thin">
        <color rgb="FF595959"/>
      </right>
      <bottom style="thin">
        <color rgb="FF595959"/>
      </bottom>
    </border>
    <border>
      <left style="thin">
        <color rgb="FF595959"/>
      </left>
      <top style="thin">
        <color rgb="FF595959"/>
      </top>
      <bottom style="thin">
        <color rgb="FF595959"/>
      </bottom>
    </border>
    <border>
      <left style="thin">
        <color rgb="FF595959"/>
      </left>
      <top style="thin">
        <color rgb="FF595959"/>
      </top>
      <bottom style="thin">
        <color rgb="FF000000"/>
      </bottom>
    </border>
    <border>
      <top style="thin">
        <color rgb="FF595959"/>
      </top>
      <bottom style="thin">
        <color rgb="FF000000"/>
      </bottom>
    </border>
    <border>
      <right style="thin">
        <color rgb="FF595959"/>
      </right>
      <top style="thin">
        <color rgb="FF595959"/>
      </top>
      <bottom style="thin">
        <color rgb="FF000000"/>
      </bottom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000000"/>
      </bottom>
    </border>
    <border>
      <left/>
      <right/>
      <top/>
      <bottom/>
    </border>
    <border>
      <right style="thin">
        <color rgb="FF595959"/>
      </right>
      <top style="thin">
        <color rgb="FF000000"/>
      </top>
      <bottom style="thin">
        <color rgb="FF595959"/>
      </bottom>
    </border>
    <border>
      <left style="thin">
        <color rgb="FF595959"/>
      </left>
      <right style="thin">
        <color rgb="FF595959"/>
      </right>
      <top style="thin">
        <color rgb="FF000000"/>
      </top>
      <bottom style="thin">
        <color rgb="FF595959"/>
      </bottom>
    </border>
    <border>
      <right style="thin">
        <color rgb="FF595959"/>
      </right>
      <top style="thin">
        <color rgb="FF595959"/>
      </top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595959"/>
      </right>
      <top style="medium">
        <color rgb="FF000000"/>
      </top>
      <bottom style="thin">
        <color rgb="FF595959"/>
      </bottom>
    </border>
    <border>
      <left style="thin">
        <color rgb="FF595959"/>
      </left>
      <right style="thin">
        <color rgb="FF595959"/>
      </right>
      <top style="medium">
        <color rgb="FF000000"/>
      </top>
      <bottom style="thin">
        <color rgb="FF595959"/>
      </bottom>
    </border>
    <border>
      <left style="thin">
        <color rgb="FF595959"/>
      </left>
      <right style="medium">
        <color rgb="FF000000"/>
      </right>
      <top style="medium">
        <color rgb="FF000000"/>
      </top>
      <bottom style="thin">
        <color rgb="FF595959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595959"/>
      </left>
      <right style="medium">
        <color rgb="FF000000"/>
      </right>
      <top style="thin">
        <color rgb="FF595959"/>
      </top>
      <bottom style="thin">
        <color rgb="FF595959"/>
      </bottom>
    </border>
    <border>
      <left style="medium">
        <color rgb="FF000000"/>
      </left>
    </border>
    <border>
      <right style="medium">
        <color rgb="FF000000"/>
      </right>
    </border>
    <border>
      <left/>
      <right style="medium">
        <color rgb="FF000000"/>
      </right>
      <top/>
      <bottom/>
    </border>
    <border>
      <left style="thin">
        <color rgb="FF595959"/>
      </left>
      <right style="thin">
        <color rgb="FF595959"/>
      </right>
      <top/>
      <bottom style="thin">
        <color rgb="FF595959"/>
      </bottom>
    </border>
    <border>
      <left style="medium">
        <color rgb="FF000000"/>
      </left>
      <bottom style="double">
        <color rgb="FF000000"/>
      </bottom>
    </border>
    <border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595959"/>
      </right>
      <top style="thin">
        <color rgb="FF595959"/>
      </top>
      <bottom style="thin">
        <color rgb="FF000000"/>
      </bottom>
    </border>
    <border>
      <left style="medium">
        <color rgb="FF000000"/>
      </left>
      <right style="thin">
        <color rgb="FF595959"/>
      </right>
      <top/>
      <bottom style="thin">
        <color rgb="FF595959"/>
      </bottom>
    </border>
    <border>
      <left style="medium">
        <color rgb="FF000000"/>
      </left>
      <right style="thin">
        <color rgb="FF595959"/>
      </right>
      <top style="thin">
        <color rgb="FF595959"/>
      </top>
      <bottom/>
    </border>
    <border>
      <left style="thin">
        <color rgb="FF595959"/>
      </left>
      <right style="thin">
        <color rgb="FF595959"/>
      </right>
      <top style="thin">
        <color rgb="FF595959"/>
      </top>
      <bottom/>
    </border>
    <border>
      <left style="medium">
        <color rgb="FF000000"/>
      </left>
      <right style="thin">
        <color rgb="FF595959"/>
      </right>
      <top style="medium">
        <color rgb="FF000000"/>
      </top>
      <bottom style="medium">
        <color rgb="FF000000"/>
      </bottom>
    </border>
    <border>
      <left style="thin">
        <color rgb="FF595959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595959"/>
      </right>
      <top style="thin">
        <color rgb="FF595959"/>
      </top>
      <bottom style="medium">
        <color rgb="FF000000"/>
      </bottom>
    </border>
    <border>
      <left style="thin">
        <color rgb="FF595959"/>
      </left>
      <right style="thin">
        <color rgb="FF595959"/>
      </right>
      <top style="thin">
        <color rgb="FF595959"/>
      </top>
      <bottom style="medium">
        <color rgb="FF000000"/>
      </bottom>
    </border>
    <border>
      <left style="thin">
        <color rgb="FF595959"/>
      </left>
      <right style="medium">
        <color rgb="FF000000"/>
      </right>
      <top style="thin">
        <color rgb="FF595959"/>
      </top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Border="1" applyFont="1" applyNumberFormat="1"/>
    <xf borderId="1" fillId="0" fontId="2" numFmtId="0" xfId="0" applyAlignment="1" applyBorder="1" applyFont="1">
      <alignment horizontal="left"/>
    </xf>
    <xf borderId="1" fillId="0" fontId="3" numFmtId="164" xfId="0" applyBorder="1" applyFont="1" applyNumberFormat="1"/>
    <xf borderId="1" fillId="0" fontId="1" numFmtId="165" xfId="0" applyBorder="1" applyFont="1" applyNumberFormat="1"/>
    <xf borderId="1" fillId="0" fontId="4" numFmtId="0" xfId="0" applyBorder="1" applyFont="1"/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2" fillId="0" fontId="4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1" numFmtId="165" xfId="0" applyBorder="1" applyFont="1" applyNumberFormat="1"/>
    <xf borderId="4" fillId="0" fontId="1" numFmtId="165" xfId="0" applyAlignment="1" applyBorder="1" applyFont="1" applyNumberFormat="1">
      <alignment readingOrder="0"/>
    </xf>
    <xf borderId="5" fillId="0" fontId="5" numFmtId="0" xfId="0" applyBorder="1" applyFont="1"/>
    <xf borderId="2" fillId="0" fontId="6" numFmtId="0" xfId="0" applyBorder="1" applyFont="1"/>
    <xf borderId="5" fillId="0" fontId="1" numFmtId="0" xfId="0" applyBorder="1" applyFont="1"/>
    <xf borderId="1" fillId="0" fontId="2" numFmtId="165" xfId="0" applyBorder="1" applyFont="1" applyNumberFormat="1"/>
    <xf borderId="1" fillId="0" fontId="2" numFmtId="0" xfId="0" applyBorder="1" applyFont="1"/>
    <xf borderId="4" fillId="0" fontId="1" numFmtId="0" xfId="0" applyBorder="1" applyFont="1"/>
    <xf borderId="1" fillId="0" fontId="2" numFmtId="164" xfId="0" applyBorder="1" applyFont="1" applyNumberFormat="1"/>
    <xf borderId="6" fillId="0" fontId="2" numFmtId="0" xfId="0" applyAlignment="1" applyBorder="1" applyFont="1">
      <alignment horizontal="left" shrinkToFit="0" wrapText="1"/>
    </xf>
    <xf borderId="1" fillId="0" fontId="1" numFmtId="165" xfId="0" applyAlignment="1" applyBorder="1" applyFont="1" applyNumberFormat="1">
      <alignment readingOrder="0"/>
    </xf>
    <xf borderId="1" fillId="2" fontId="1" numFmtId="165" xfId="0" applyBorder="1" applyFill="1" applyFont="1" applyNumberFormat="1"/>
    <xf borderId="1" fillId="2" fontId="1" numFmtId="0" xfId="0" applyBorder="1" applyFont="1"/>
    <xf borderId="1" fillId="0" fontId="1" numFmtId="0" xfId="0" applyAlignment="1" applyBorder="1" applyFont="1">
      <alignment horizontal="left"/>
    </xf>
    <xf borderId="0" fillId="0" fontId="7" numFmtId="0" xfId="0" applyFont="1"/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readingOrder="0"/>
    </xf>
    <xf borderId="7" fillId="0" fontId="10" numFmtId="0" xfId="0" applyAlignment="1" applyBorder="1" applyFont="1">
      <alignment horizontal="left" shrinkToFit="0" wrapText="1"/>
    </xf>
    <xf borderId="8" fillId="0" fontId="11" numFmtId="0" xfId="0" applyBorder="1" applyFont="1"/>
    <xf borderId="9" fillId="0" fontId="11" numFmtId="0" xfId="0" applyBorder="1" applyFont="1"/>
    <xf borderId="10" fillId="0" fontId="1" numFmtId="0" xfId="0" applyAlignment="1" applyBorder="1" applyFont="1">
      <alignment horizontal="center"/>
    </xf>
    <xf borderId="10" fillId="0" fontId="1" numFmtId="164" xfId="0" applyBorder="1" applyFont="1" applyNumberFormat="1"/>
    <xf borderId="10" fillId="0" fontId="1" numFmtId="0" xfId="0" applyBorder="1" applyFont="1"/>
    <xf borderId="0" fillId="0" fontId="1" numFmtId="0" xfId="0" applyAlignment="1" applyFont="1">
      <alignment horizontal="left"/>
    </xf>
    <xf borderId="11" fillId="2" fontId="1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Font="1"/>
    <xf borderId="3" fillId="0" fontId="12" numFmtId="0" xfId="0" applyAlignment="1" applyBorder="1" applyFont="1">
      <alignment shrinkToFit="0" wrapText="1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3" fillId="0" fontId="1" numFmtId="0" xfId="0" applyBorder="1" applyFont="1"/>
    <xf borderId="3" fillId="0" fontId="12" numFmtId="0" xfId="0" applyBorder="1" applyFont="1"/>
    <xf borderId="14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5" fillId="2" fontId="13" numFmtId="165" xfId="0" applyBorder="1" applyFont="1" applyNumberFormat="1"/>
    <xf borderId="16" fillId="2" fontId="13" numFmtId="165" xfId="0" applyBorder="1" applyFont="1" applyNumberFormat="1"/>
    <xf borderId="5" fillId="0" fontId="1" numFmtId="165" xfId="0" applyBorder="1" applyFont="1" applyNumberFormat="1"/>
    <xf borderId="4" fillId="0" fontId="1" numFmtId="164" xfId="0" applyBorder="1" applyFont="1" applyNumberFormat="1"/>
    <xf borderId="1" fillId="0" fontId="1" numFmtId="166" xfId="0" applyBorder="1" applyFont="1" applyNumberFormat="1"/>
    <xf borderId="5" fillId="0" fontId="2" numFmtId="0" xfId="0" applyAlignment="1" applyBorder="1" applyFont="1">
      <alignment horizontal="left"/>
    </xf>
    <xf borderId="1" fillId="0" fontId="1" numFmtId="10" xfId="0" applyBorder="1" applyFont="1" applyNumberFormat="1"/>
    <xf borderId="1" fillId="3" fontId="1" numFmtId="165" xfId="0" applyBorder="1" applyFill="1" applyFont="1" applyNumberFormat="1"/>
    <xf borderId="2" fillId="0" fontId="1" numFmtId="0" xfId="0" applyBorder="1" applyFont="1"/>
    <xf borderId="2" fillId="0" fontId="2" numFmtId="164" xfId="0" applyBorder="1" applyFont="1" applyNumberFormat="1"/>
    <xf borderId="17" fillId="2" fontId="14" numFmtId="0" xfId="0" applyBorder="1" applyFont="1"/>
    <xf borderId="18" fillId="2" fontId="2" numFmtId="164" xfId="0" applyBorder="1" applyFont="1" applyNumberFormat="1"/>
    <xf borderId="19" fillId="2" fontId="2" numFmtId="164" xfId="0" applyBorder="1" applyFont="1" applyNumberFormat="1"/>
    <xf borderId="4" fillId="0" fontId="2" numFmtId="164" xfId="0" applyBorder="1" applyFont="1" applyNumberFormat="1"/>
    <xf borderId="20" fillId="0" fontId="15" numFmtId="164" xfId="0" applyBorder="1" applyFont="1" applyNumberFormat="1"/>
    <xf borderId="21" fillId="0" fontId="16" numFmtId="164" xfId="0" applyBorder="1" applyFont="1" applyNumberFormat="1"/>
    <xf borderId="22" fillId="0" fontId="16" numFmtId="164" xfId="0" applyBorder="1" applyFont="1" applyNumberFormat="1"/>
    <xf borderId="23" fillId="2" fontId="17" numFmtId="0" xfId="0" applyBorder="1" applyFont="1"/>
    <xf borderId="1" fillId="2" fontId="2" numFmtId="164" xfId="0" applyBorder="1" applyFont="1" applyNumberFormat="1"/>
    <xf borderId="24" fillId="2" fontId="1" numFmtId="164" xfId="0" applyBorder="1" applyFont="1" applyNumberFormat="1"/>
    <xf borderId="25" fillId="0" fontId="16" numFmtId="164" xfId="0" applyBorder="1" applyFont="1" applyNumberFormat="1"/>
    <xf borderId="0" fillId="0" fontId="16" numFmtId="164" xfId="0" applyFont="1" applyNumberFormat="1"/>
    <xf borderId="26" fillId="0" fontId="16" numFmtId="164" xfId="0" applyBorder="1" applyFont="1" applyNumberFormat="1"/>
    <xf borderId="1" fillId="2" fontId="1" numFmtId="164" xfId="0" applyBorder="1" applyFont="1" applyNumberFormat="1"/>
    <xf borderId="25" fillId="0" fontId="12" numFmtId="164" xfId="0" applyBorder="1" applyFont="1" applyNumberFormat="1"/>
    <xf borderId="0" fillId="0" fontId="12" numFmtId="164" xfId="0" applyFont="1" applyNumberFormat="1"/>
    <xf borderId="0" fillId="0" fontId="16" numFmtId="164" xfId="0" applyAlignment="1" applyFont="1" applyNumberFormat="1">
      <alignment horizontal="center"/>
    </xf>
    <xf borderId="26" fillId="0" fontId="16" numFmtId="164" xfId="0" applyAlignment="1" applyBorder="1" applyFont="1" applyNumberFormat="1">
      <alignment horizontal="center"/>
    </xf>
    <xf borderId="23" fillId="2" fontId="2" numFmtId="0" xfId="0" applyBorder="1" applyFont="1"/>
    <xf borderId="25" fillId="0" fontId="12" numFmtId="164" xfId="0" applyAlignment="1" applyBorder="1" applyFont="1" applyNumberFormat="1">
      <alignment horizontal="left"/>
    </xf>
    <xf borderId="11" fillId="2" fontId="12" numFmtId="165" xfId="0" applyBorder="1" applyFont="1" applyNumberFormat="1"/>
    <xf borderId="27" fillId="2" fontId="12" numFmtId="165" xfId="0" applyBorder="1" applyFont="1" applyNumberFormat="1"/>
    <xf borderId="23" fillId="2" fontId="1" numFmtId="0" xfId="0" applyAlignment="1" applyBorder="1" applyFont="1">
      <alignment horizontal="left"/>
    </xf>
    <xf borderId="0" fillId="0" fontId="12" numFmtId="165" xfId="0" applyFont="1" applyNumberFormat="1"/>
    <xf borderId="26" fillId="0" fontId="12" numFmtId="165" xfId="0" applyBorder="1" applyFont="1" applyNumberFormat="1"/>
    <xf borderId="10" fillId="2" fontId="1" numFmtId="165" xfId="0" applyBorder="1" applyFont="1" applyNumberFormat="1"/>
    <xf borderId="23" fillId="2" fontId="2" numFmtId="0" xfId="0" applyAlignment="1" applyBorder="1" applyFont="1">
      <alignment horizontal="left"/>
    </xf>
    <xf borderId="28" fillId="2" fontId="2" numFmtId="165" xfId="0" applyBorder="1" applyFont="1" applyNumberFormat="1"/>
    <xf borderId="23" fillId="2" fontId="1" numFmtId="0" xfId="0" applyBorder="1" applyFont="1"/>
    <xf borderId="29" fillId="0" fontId="12" numFmtId="164" xfId="0" applyAlignment="1" applyBorder="1" applyFont="1" applyNumberFormat="1">
      <alignment horizontal="left"/>
    </xf>
    <xf borderId="30" fillId="0" fontId="11" numFmtId="0" xfId="0" applyBorder="1" applyFont="1"/>
    <xf borderId="30" fillId="0" fontId="12" numFmtId="165" xfId="0" applyBorder="1" applyFont="1" applyNumberFormat="1"/>
    <xf borderId="31" fillId="0" fontId="12" numFmtId="165" xfId="0" applyBorder="1" applyFont="1" applyNumberFormat="1"/>
    <xf borderId="26" fillId="0" fontId="12" numFmtId="164" xfId="0" applyBorder="1" applyFont="1" applyNumberFormat="1"/>
    <xf borderId="32" fillId="0" fontId="12" numFmtId="164" xfId="0" applyBorder="1" applyFont="1" applyNumberFormat="1"/>
    <xf borderId="33" fillId="0" fontId="12" numFmtId="164" xfId="0" applyBorder="1" applyFont="1" applyNumberFormat="1"/>
    <xf borderId="34" fillId="0" fontId="12" numFmtId="164" xfId="0" applyBorder="1" applyFont="1" applyNumberFormat="1"/>
    <xf borderId="35" fillId="2" fontId="1" numFmtId="0" xfId="0" applyAlignment="1" applyBorder="1" applyFont="1">
      <alignment horizontal="left"/>
    </xf>
    <xf borderId="36" fillId="2" fontId="2" numFmtId="0" xfId="0" applyAlignment="1" applyBorder="1" applyFont="1">
      <alignment horizontal="left"/>
    </xf>
    <xf borderId="37" fillId="2" fontId="1" numFmtId="0" xfId="0" applyBorder="1" applyFont="1"/>
    <xf borderId="38" fillId="2" fontId="1" numFmtId="164" xfId="0" applyBorder="1" applyFont="1" applyNumberFormat="1"/>
    <xf borderId="39" fillId="2" fontId="2" numFmtId="0" xfId="0" applyBorder="1" applyFont="1"/>
    <xf borderId="40" fillId="2" fontId="2" numFmtId="165" xfId="0" applyBorder="1" applyFont="1" applyNumberFormat="1"/>
    <xf borderId="41" fillId="2" fontId="1" numFmtId="0" xfId="0" applyBorder="1" applyFont="1"/>
    <xf borderId="42" fillId="2" fontId="1" numFmtId="164" xfId="0" applyBorder="1" applyFont="1" applyNumberFormat="1"/>
    <xf borderId="43" fillId="2" fontId="1" numFmtId="164" xfId="0" applyBorder="1" applyFont="1" applyNumberFormat="1"/>
    <xf borderId="0" fillId="0" fontId="12" numFmtId="0" xfId="0" applyFont="1"/>
    <xf borderId="11" fillId="4" fontId="12" numFmtId="0" xfId="0" applyBorder="1" applyFill="1" applyFont="1"/>
  </cellXfs>
  <cellStyles count="1">
    <cellStyle xfId="0" name="Normal" builtinId="0"/>
  </cellStyles>
  <dxfs count="3">
    <dxf>
      <font/>
      <fill>
        <patternFill patternType="solid">
          <fgColor rgb="FFF0F0F0"/>
          <bgColor rgb="FFF0F0F0"/>
        </patternFill>
      </fill>
      <border/>
    </dxf>
    <dxf>
      <font>
        <color theme="1"/>
      </font>
      <fill>
        <patternFill patternType="solid">
          <fgColor rgb="FFC6EFCE"/>
          <bgColor rgb="FFC6EFCE"/>
        </patternFill>
      </fill>
      <border/>
    </dxf>
    <dxf>
      <font>
        <color theme="1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ystem"/>
        <a:ea typeface="System"/>
        <a:cs typeface="System"/>
      </a:majorFont>
      <a:minorFont>
        <a:latin typeface="System"/>
        <a:ea typeface="System"/>
        <a:cs typeface="Syste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tu.edu/research/references/forms/pdf/grastipendtable.pdf" TargetMode="External"/><Relationship Id="rId2" Type="http://schemas.openxmlformats.org/officeDocument/2006/relationships/hyperlink" Target="http://www.mtu.edu/research/references/forms/pdf/grastipendtable.pdf" TargetMode="External"/><Relationship Id="rId3" Type="http://schemas.openxmlformats.org/officeDocument/2006/relationships/hyperlink" Target="http://www.mtu.edu/hr/supervisors-admins/hiring/docs/contractor-questionnaire.pdf" TargetMode="External"/><Relationship Id="rId4" Type="http://schemas.openxmlformats.org/officeDocument/2006/relationships/hyperlink" Target="https://www.mtu.edu/research/sponsored-programs/subaward/" TargetMode="External"/><Relationship Id="rId5" Type="http://schemas.openxmlformats.org/officeDocument/2006/relationships/hyperlink" Target="http://www.mtu.edu/research/references/forms/pdf/gratuitiontable.pdf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66.71"/>
    <col customWidth="1" min="2" max="2" width="14.0"/>
    <col customWidth="1" min="3" max="4" width="14.71"/>
    <col customWidth="1" min="5" max="5" width="14.0"/>
    <col customWidth="1" min="7" max="9" width="14.29"/>
    <col customWidth="1" min="10" max="10" width="15.0"/>
    <col customWidth="1" min="11" max="11" width="14.71"/>
    <col customWidth="1" min="13" max="13" width="14.86"/>
    <col customWidth="1" min="14" max="14" width="15.0"/>
    <col customWidth="1" min="15" max="34" width="9.0"/>
  </cols>
  <sheetData>
    <row r="1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3.5" customHeight="1">
      <c r="A2" s="3" t="s">
        <v>0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3.5" customHeight="1">
      <c r="A3" s="6" t="s">
        <v>1</v>
      </c>
      <c r="B3" s="7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7" t="s">
        <v>3</v>
      </c>
      <c r="L3" s="7" t="s">
        <v>4</v>
      </c>
      <c r="M3" s="7" t="s">
        <v>4</v>
      </c>
      <c r="N3" s="7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3.5" customHeight="1">
      <c r="A4" s="6" t="s">
        <v>5</v>
      </c>
      <c r="B4" s="7" t="s">
        <v>6</v>
      </c>
      <c r="C4" s="7" t="s">
        <v>7</v>
      </c>
      <c r="D4" s="7" t="s">
        <v>6</v>
      </c>
      <c r="E4" s="7" t="s">
        <v>7</v>
      </c>
      <c r="F4" s="7" t="s">
        <v>6</v>
      </c>
      <c r="G4" s="7" t="s">
        <v>7</v>
      </c>
      <c r="H4" s="7" t="s">
        <v>6</v>
      </c>
      <c r="I4" s="7" t="s">
        <v>7</v>
      </c>
      <c r="J4" s="7" t="s">
        <v>6</v>
      </c>
      <c r="K4" s="7" t="s">
        <v>7</v>
      </c>
      <c r="L4" s="7" t="s">
        <v>2</v>
      </c>
      <c r="M4" s="7" t="s">
        <v>3</v>
      </c>
      <c r="N4" s="7" t="s">
        <v>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5.0" customHeight="1">
      <c r="A5" s="6" t="s">
        <v>9</v>
      </c>
      <c r="B5" s="8" t="s">
        <v>10</v>
      </c>
      <c r="C5" s="8" t="s">
        <v>10</v>
      </c>
      <c r="D5" s="8" t="s">
        <v>11</v>
      </c>
      <c r="E5" s="8" t="s">
        <v>11</v>
      </c>
      <c r="F5" s="8" t="s">
        <v>12</v>
      </c>
      <c r="G5" s="8" t="s">
        <v>12</v>
      </c>
      <c r="H5" s="8" t="s">
        <v>13</v>
      </c>
      <c r="I5" s="8" t="s">
        <v>13</v>
      </c>
      <c r="J5" s="8" t="s">
        <v>14</v>
      </c>
      <c r="K5" s="8" t="s">
        <v>14</v>
      </c>
      <c r="L5" s="8" t="s">
        <v>6</v>
      </c>
      <c r="M5" s="8" t="s">
        <v>7</v>
      </c>
      <c r="N5" s="8" t="s">
        <v>15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4.25" customHeight="1">
      <c r="A6" s="6" t="s">
        <v>16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4.25" customHeight="1">
      <c r="A7" s="6" t="s">
        <v>17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14.25" customHeight="1">
      <c r="A8" s="6" t="s">
        <v>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14.25" customHeight="1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13.5" customHeight="1">
      <c r="A10" s="10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3.5" customHeight="1">
      <c r="A11" s="11" t="s">
        <v>20</v>
      </c>
      <c r="B11" s="12">
        <v>0.0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5">
        <f t="shared" ref="L11:M11" si="1">SUM(B11,D11,F11,H11,J11)</f>
        <v>0</v>
      </c>
      <c r="M11" s="5">
        <f t="shared" si="1"/>
        <v>0</v>
      </c>
      <c r="N11" s="5">
        <f t="shared" ref="N11:N26" si="3">SUM(L11,M11)</f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3.5" customHeight="1">
      <c r="A12" s="11" t="s">
        <v>21</v>
      </c>
      <c r="B12" s="12">
        <v>0.0</v>
      </c>
      <c r="C12" s="12">
        <v>0.0</v>
      </c>
      <c r="D12" s="12">
        <v>0.0</v>
      </c>
      <c r="E12" s="13">
        <f>11419/2</f>
        <v>5709.5</v>
      </c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5">
        <f t="shared" ref="L12:M12" si="2">SUM(B12,D12,F12,H12,J12)</f>
        <v>0</v>
      </c>
      <c r="M12" s="5">
        <f t="shared" si="2"/>
        <v>5709.5</v>
      </c>
      <c r="N12" s="5">
        <f t="shared" si="3"/>
        <v>5709.5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3.5" customHeight="1">
      <c r="A13" s="11" t="s">
        <v>20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5">
        <f t="shared" ref="L13:M13" si="4">SUM(B13,D13,F13,H13,J13)</f>
        <v>0</v>
      </c>
      <c r="M13" s="5">
        <f t="shared" si="4"/>
        <v>0</v>
      </c>
      <c r="N13" s="5">
        <f t="shared" si="3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3.5" customHeight="1">
      <c r="A14" s="11" t="s">
        <v>21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5">
        <f t="shared" ref="L14:M14" si="5">SUM(B14,D14,F14,H14,J14)</f>
        <v>0</v>
      </c>
      <c r="M14" s="5">
        <f t="shared" si="5"/>
        <v>0</v>
      </c>
      <c r="N14" s="5">
        <f t="shared" si="3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3.5" customHeight="1">
      <c r="A15" s="14" t="s">
        <v>22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5">
        <f t="shared" ref="L15:M15" si="6">SUM(B15,D15,F15,H15,J15)</f>
        <v>0</v>
      </c>
      <c r="M15" s="5">
        <f t="shared" si="6"/>
        <v>0</v>
      </c>
      <c r="N15" s="5">
        <f t="shared" si="3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3.5" customHeight="1">
      <c r="A16" s="15" t="s">
        <v>23</v>
      </c>
      <c r="B16" s="12">
        <v>29470.0</v>
      </c>
      <c r="C16" s="12">
        <v>0.0</v>
      </c>
      <c r="D16" s="12">
        <v>0.0</v>
      </c>
      <c r="E16" s="12"/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5">
        <f t="shared" ref="L16:M16" si="7">SUM(B16,D16,F16,H16,J16)</f>
        <v>29470</v>
      </c>
      <c r="M16" s="5">
        <f t="shared" si="7"/>
        <v>0</v>
      </c>
      <c r="N16" s="5">
        <f t="shared" si="3"/>
        <v>29470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3.5" customHeight="1">
      <c r="A17" s="11" t="s">
        <v>24</v>
      </c>
      <c r="B17" s="12">
        <v>0.0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5">
        <f t="shared" ref="L17:M17" si="8">SUM(B17,D17,F17,H17,J17)</f>
        <v>0</v>
      </c>
      <c r="M17" s="5">
        <f t="shared" si="8"/>
        <v>0</v>
      </c>
      <c r="N17" s="5">
        <f t="shared" si="3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3.5" customHeight="1">
      <c r="A18" s="11" t="s">
        <v>24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5">
        <f t="shared" ref="L18:M18" si="9">SUM(B18,D18,F18,H18,J18)</f>
        <v>0</v>
      </c>
      <c r="M18" s="5">
        <f t="shared" si="9"/>
        <v>0</v>
      </c>
      <c r="N18" s="5">
        <f t="shared" si="3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3.5" customHeight="1">
      <c r="A19" s="11" t="s">
        <v>24</v>
      </c>
      <c r="B19" s="12">
        <v>0.0</v>
      </c>
      <c r="C19" s="12">
        <v>0.0</v>
      </c>
      <c r="D19" s="12">
        <v>0.0</v>
      </c>
      <c r="E19" s="12">
        <v>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5">
        <f t="shared" ref="L19:M19" si="10">SUM(B19,D19,F19,H19,J19)</f>
        <v>0</v>
      </c>
      <c r="M19" s="5">
        <f t="shared" si="10"/>
        <v>0</v>
      </c>
      <c r="N19" s="5">
        <f t="shared" si="3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3.5" customHeight="1">
      <c r="A20" s="11" t="s">
        <v>24</v>
      </c>
      <c r="B20" s="12">
        <v>0.0</v>
      </c>
      <c r="C20" s="12">
        <v>0.0</v>
      </c>
      <c r="D20" s="12">
        <v>0.0</v>
      </c>
      <c r="E20" s="12">
        <v>0.0</v>
      </c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K20" s="12">
        <v>0.0</v>
      </c>
      <c r="L20" s="5">
        <f t="shared" ref="L20:M20" si="11">SUM(B20,D20,F20,H20,J20)</f>
        <v>0</v>
      </c>
      <c r="M20" s="5">
        <f t="shared" si="11"/>
        <v>0</v>
      </c>
      <c r="N20" s="5">
        <f t="shared" si="3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3.5" customHeight="1">
      <c r="A21" s="11" t="s">
        <v>24</v>
      </c>
      <c r="B21" s="12">
        <v>0.0</v>
      </c>
      <c r="C21" s="12">
        <v>0.0</v>
      </c>
      <c r="D21" s="12">
        <v>0.0</v>
      </c>
      <c r="E21" s="12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5">
        <f t="shared" ref="L21:M21" si="12">SUM(B21,D21,F21,H21,J21)</f>
        <v>0</v>
      </c>
      <c r="M21" s="5">
        <f t="shared" si="12"/>
        <v>0</v>
      </c>
      <c r="N21" s="5">
        <f t="shared" si="3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3.5" customHeight="1">
      <c r="A22" s="11" t="s">
        <v>24</v>
      </c>
      <c r="B22" s="12">
        <v>0.0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5">
        <f t="shared" ref="L22:M22" si="13">SUM(B22,D22,F22,H22,J22)</f>
        <v>0</v>
      </c>
      <c r="M22" s="5">
        <f t="shared" si="13"/>
        <v>0</v>
      </c>
      <c r="N22" s="5">
        <f t="shared" si="3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3.5" customHeight="1">
      <c r="A23" s="11" t="s">
        <v>24</v>
      </c>
      <c r="B23" s="12">
        <v>0.0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5">
        <f t="shared" ref="L23:M23" si="14">SUM(B23,D23,F23,H23,J23)</f>
        <v>0</v>
      </c>
      <c r="M23" s="5">
        <f t="shared" si="14"/>
        <v>0</v>
      </c>
      <c r="N23" s="5">
        <f t="shared" si="3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3.5" customHeight="1">
      <c r="A24" s="11" t="s">
        <v>25</v>
      </c>
      <c r="B24" s="12">
        <v>0.0</v>
      </c>
      <c r="C24" s="12">
        <v>0.0</v>
      </c>
      <c r="D24" s="12">
        <v>0.0</v>
      </c>
      <c r="E24" s="12">
        <v>0.0</v>
      </c>
      <c r="F24" s="12">
        <v>0.0</v>
      </c>
      <c r="G24" s="12">
        <v>0.0</v>
      </c>
      <c r="H24" s="12">
        <v>0.0</v>
      </c>
      <c r="I24" s="12">
        <v>0.0</v>
      </c>
      <c r="J24" s="12">
        <v>0.0</v>
      </c>
      <c r="K24" s="12">
        <v>0.0</v>
      </c>
      <c r="L24" s="5">
        <f t="shared" ref="L24:M24" si="15">SUM(B24,D24,F24,H24,J24)</f>
        <v>0</v>
      </c>
      <c r="M24" s="5">
        <f t="shared" si="15"/>
        <v>0</v>
      </c>
      <c r="N24" s="5">
        <f t="shared" si="3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3.5" customHeight="1">
      <c r="A25" s="11" t="s">
        <v>26</v>
      </c>
      <c r="B25" s="12">
        <v>0.0</v>
      </c>
      <c r="C25" s="12">
        <v>0.0</v>
      </c>
      <c r="D25" s="13">
        <v>11419.0</v>
      </c>
      <c r="E25" s="12"/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5">
        <f t="shared" ref="L25:M25" si="16">SUM(B25,D25,F25,H25,J25)</f>
        <v>11419</v>
      </c>
      <c r="M25" s="5">
        <f t="shared" si="16"/>
        <v>0</v>
      </c>
      <c r="N25" s="5">
        <f t="shared" si="3"/>
        <v>11419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3.5" customHeight="1">
      <c r="A26" s="11" t="s">
        <v>27</v>
      </c>
      <c r="B26" s="12">
        <v>0.0</v>
      </c>
      <c r="C26" s="12">
        <v>0.0</v>
      </c>
      <c r="D26" s="12">
        <v>0.0</v>
      </c>
      <c r="E26" s="12">
        <v>0.0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>
        <v>0.0</v>
      </c>
      <c r="L26" s="5">
        <f t="shared" ref="L26:M26" si="17">SUM(B26,D26,F26,H26,J26)</f>
        <v>0</v>
      </c>
      <c r="M26" s="5">
        <f t="shared" si="17"/>
        <v>0</v>
      </c>
      <c r="N26" s="5">
        <f t="shared" si="3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3.5" customHeight="1">
      <c r="A27" s="16" t="s">
        <v>28</v>
      </c>
      <c r="B27" s="17">
        <f t="shared" ref="B27:N27" si="18">SUM(B11:B26)</f>
        <v>29470</v>
      </c>
      <c r="C27" s="17">
        <f t="shared" si="18"/>
        <v>0</v>
      </c>
      <c r="D27" s="17">
        <f t="shared" si="18"/>
        <v>11419</v>
      </c>
      <c r="E27" s="17">
        <f t="shared" si="18"/>
        <v>5709.5</v>
      </c>
      <c r="F27" s="17">
        <f t="shared" si="18"/>
        <v>0</v>
      </c>
      <c r="G27" s="17">
        <f t="shared" si="18"/>
        <v>0</v>
      </c>
      <c r="H27" s="17">
        <f t="shared" si="18"/>
        <v>0</v>
      </c>
      <c r="I27" s="17">
        <f t="shared" si="18"/>
        <v>0</v>
      </c>
      <c r="J27" s="17">
        <f t="shared" si="18"/>
        <v>0</v>
      </c>
      <c r="K27" s="17">
        <f t="shared" si="18"/>
        <v>0</v>
      </c>
      <c r="L27" s="17">
        <f t="shared" si="18"/>
        <v>40889</v>
      </c>
      <c r="M27" s="17">
        <f t="shared" si="18"/>
        <v>5709.5</v>
      </c>
      <c r="N27" s="17">
        <f t="shared" si="18"/>
        <v>46598.5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ht="13.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3.5" customHeight="1">
      <c r="A29" s="18" t="s">
        <v>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3.5" customHeight="1">
      <c r="A30" s="19" t="s">
        <v>30</v>
      </c>
      <c r="B30" s="5">
        <f>Master!B24*B24</f>
        <v>0</v>
      </c>
      <c r="C30" s="5">
        <f>Master!B24*C24</f>
        <v>0</v>
      </c>
      <c r="D30" s="5">
        <f>Master!B24*D24</f>
        <v>0</v>
      </c>
      <c r="E30" s="5">
        <f>Master!B24*E24</f>
        <v>0</v>
      </c>
      <c r="F30" s="5">
        <f>Master!B24*F24</f>
        <v>0</v>
      </c>
      <c r="G30" s="5">
        <f>Master!B24*G24</f>
        <v>0</v>
      </c>
      <c r="H30" s="5">
        <f>Master!B24*H24</f>
        <v>0</v>
      </c>
      <c r="I30" s="5">
        <f>Master!B24*I24</f>
        <v>0</v>
      </c>
      <c r="J30" s="5">
        <f>Master!B24*J24</f>
        <v>0</v>
      </c>
      <c r="K30" s="5">
        <f>Master!B24*K24</f>
        <v>0</v>
      </c>
      <c r="L30" s="5">
        <f t="shared" ref="L30:M30" si="19">SUM(B30,D30,F30,H30,J30)</f>
        <v>0</v>
      </c>
      <c r="M30" s="5">
        <f t="shared" si="19"/>
        <v>0</v>
      </c>
      <c r="N30" s="5">
        <f t="shared" ref="N30:N34" si="21">SUM(L30,M30)</f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3.5" customHeight="1">
      <c r="A31" s="19" t="s">
        <v>31</v>
      </c>
      <c r="B31" s="5">
        <f>Master!$B$25*SUM(B12,B14,B17,B18,B19,B20,B21,B22,B23)</f>
        <v>0</v>
      </c>
      <c r="C31" s="5">
        <f>Master!$B$25*SUM(C12,C14,C17,C18,C19,C20,C21,C22,C23)</f>
        <v>0</v>
      </c>
      <c r="D31" s="5">
        <f>Master!$B$25*SUM(D12,D14,D17,D18,D19,D20,D21,D22,D23)</f>
        <v>0</v>
      </c>
      <c r="E31" s="5">
        <f>Master!$B$25*SUM(E12,E14,E17,E18,E19,E20,E21,E22,E23)</f>
        <v>2203.867</v>
      </c>
      <c r="F31" s="5">
        <f>Master!$B$25*SUM(F12,F14,F17,F18,F19,F20,F21,F22,F23)</f>
        <v>0</v>
      </c>
      <c r="G31" s="5">
        <f>Master!$B$25*SUM(G12,G14,G17,G18,G19,G20,G21,G22,G23)</f>
        <v>0</v>
      </c>
      <c r="H31" s="5">
        <f>Master!$B$25*SUM(H12,H14,H17,H18,H19,H20,H21,H22,H23)</f>
        <v>0</v>
      </c>
      <c r="I31" s="5">
        <f>Master!$B$25*SUM(I12,I14,I17,I18,I19,I20,I21,I22,I23)</f>
        <v>0</v>
      </c>
      <c r="J31" s="5">
        <f>Master!$B$25*SUM(J12,J14,J17,J18,J19,J20,J21,J22,J23)</f>
        <v>0</v>
      </c>
      <c r="K31" s="5">
        <f>Master!$B$25*SUM(K12,K14,K17,K18,K19,K20,K21,K22,K23)</f>
        <v>0</v>
      </c>
      <c r="L31" s="5">
        <f t="shared" ref="L31:M31" si="20">SUM(B31,D31,F31,H31,J31)</f>
        <v>0</v>
      </c>
      <c r="M31" s="5">
        <f t="shared" si="20"/>
        <v>2203.867</v>
      </c>
      <c r="N31" s="5">
        <f t="shared" si="21"/>
        <v>2203.867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3.5" customHeight="1">
      <c r="A32" s="19" t="s">
        <v>32</v>
      </c>
      <c r="B32" s="5">
        <f>Master!B26*SUM(B11,B13)</f>
        <v>0</v>
      </c>
      <c r="C32" s="5">
        <f>Master!B26*SUM(C11,C13)</f>
        <v>0</v>
      </c>
      <c r="D32" s="5">
        <f>Master!B26*SUM(D11,D13)</f>
        <v>0</v>
      </c>
      <c r="E32" s="5">
        <f>Master!B26*SUM(E11,E13)</f>
        <v>0</v>
      </c>
      <c r="F32" s="5">
        <f>Master!B26*SUM(F11,F13)</f>
        <v>0</v>
      </c>
      <c r="G32" s="5">
        <f>Master!B26*SUM(G11,G13)</f>
        <v>0</v>
      </c>
      <c r="H32" s="5">
        <f>Master!B26*SUM(H11,H13)</f>
        <v>0</v>
      </c>
      <c r="I32" s="5">
        <f>Master!B26*SUM(I11,I13)</f>
        <v>0</v>
      </c>
      <c r="J32" s="5">
        <f>Master!B26*SUM(J11,J13)</f>
        <v>0</v>
      </c>
      <c r="K32" s="5">
        <f>Master!B26*SUM(K11,K13)</f>
        <v>0</v>
      </c>
      <c r="L32" s="5">
        <f t="shared" ref="L32:M32" si="22">SUM(B32,D32,F32,H32,J32)</f>
        <v>0</v>
      </c>
      <c r="M32" s="5">
        <f t="shared" si="22"/>
        <v>0</v>
      </c>
      <c r="N32" s="5">
        <f t="shared" si="21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3.5" customHeight="1">
      <c r="A33" s="19" t="s">
        <v>33</v>
      </c>
      <c r="B33" s="5">
        <f>Master!B27*SUM(B15,B16)</f>
        <v>4332.09</v>
      </c>
      <c r="C33" s="5">
        <f>Master!B27*SUM(C15,C16)</f>
        <v>0</v>
      </c>
      <c r="D33" s="5">
        <f>Master!B27*SUM(D15,D16)</f>
        <v>0</v>
      </c>
      <c r="E33" s="5">
        <f>Master!B27*SUM(E15,E16)</f>
        <v>0</v>
      </c>
      <c r="F33" s="5">
        <f>Master!B27*SUM(F15,F16)</f>
        <v>0</v>
      </c>
      <c r="G33" s="5">
        <f>Master!B27*SUM(G15,G16)</f>
        <v>0</v>
      </c>
      <c r="H33" s="5">
        <f>Master!B27*SUM(H15,H16)</f>
        <v>0</v>
      </c>
      <c r="I33" s="5">
        <f>Master!B27*SUM(I15,I16)</f>
        <v>0</v>
      </c>
      <c r="J33" s="5">
        <f>Master!B27*SUM(J15,J16)</f>
        <v>0</v>
      </c>
      <c r="K33" s="5">
        <f>Master!B27*SUM(K15,K16)</f>
        <v>0</v>
      </c>
      <c r="L33" s="5">
        <f t="shared" ref="L33:M33" si="23">SUM(B33,D33,F33,H33,J33)</f>
        <v>4332.09</v>
      </c>
      <c r="M33" s="5">
        <f t="shared" si="23"/>
        <v>0</v>
      </c>
      <c r="N33" s="5">
        <f t="shared" si="21"/>
        <v>4332.09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3.5" customHeight="1">
      <c r="A34" s="3" t="s">
        <v>34</v>
      </c>
      <c r="B34" s="17">
        <f t="shared" ref="B34:K34" si="24">SUM(B30:B33)</f>
        <v>4332.09</v>
      </c>
      <c r="C34" s="17">
        <f t="shared" si="24"/>
        <v>0</v>
      </c>
      <c r="D34" s="17">
        <f t="shared" si="24"/>
        <v>0</v>
      </c>
      <c r="E34" s="17">
        <f t="shared" si="24"/>
        <v>2203.867</v>
      </c>
      <c r="F34" s="17">
        <f t="shared" si="24"/>
        <v>0</v>
      </c>
      <c r="G34" s="17">
        <f t="shared" si="24"/>
        <v>0</v>
      </c>
      <c r="H34" s="17">
        <f t="shared" si="24"/>
        <v>0</v>
      </c>
      <c r="I34" s="17">
        <f t="shared" si="24"/>
        <v>0</v>
      </c>
      <c r="J34" s="17">
        <f t="shared" si="24"/>
        <v>0</v>
      </c>
      <c r="K34" s="17">
        <f t="shared" si="24"/>
        <v>0</v>
      </c>
      <c r="L34" s="17">
        <f t="shared" ref="L34:M34" si="25">SUM(B34,D34,F34,H34,J34)</f>
        <v>4332.09</v>
      </c>
      <c r="M34" s="17">
        <f t="shared" si="25"/>
        <v>2203.867</v>
      </c>
      <c r="N34" s="17">
        <f t="shared" si="21"/>
        <v>6535.957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ht="13.5" customHeight="1">
      <c r="A35" s="18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ht="13.5" customHeight="1">
      <c r="A36" s="3" t="s">
        <v>35</v>
      </c>
      <c r="B36" s="17">
        <f t="shared" ref="B36:K36" si="26">SUM(B27,B34)</f>
        <v>33802.09</v>
      </c>
      <c r="C36" s="17">
        <f t="shared" si="26"/>
        <v>0</v>
      </c>
      <c r="D36" s="17">
        <f t="shared" si="26"/>
        <v>11419</v>
      </c>
      <c r="E36" s="17">
        <f t="shared" si="26"/>
        <v>7913.367</v>
      </c>
      <c r="F36" s="17">
        <f t="shared" si="26"/>
        <v>0</v>
      </c>
      <c r="G36" s="17">
        <f t="shared" si="26"/>
        <v>0</v>
      </c>
      <c r="H36" s="17">
        <f t="shared" si="26"/>
        <v>0</v>
      </c>
      <c r="I36" s="17">
        <f t="shared" si="26"/>
        <v>0</v>
      </c>
      <c r="J36" s="17">
        <f t="shared" si="26"/>
        <v>0</v>
      </c>
      <c r="K36" s="17">
        <f t="shared" si="26"/>
        <v>0</v>
      </c>
      <c r="L36" s="17">
        <f t="shared" ref="L36:M36" si="27">SUM(B36,D36,F36,H36,J36)</f>
        <v>45221.09</v>
      </c>
      <c r="M36" s="17">
        <f t="shared" si="27"/>
        <v>7913.367</v>
      </c>
      <c r="N36" s="17">
        <f>SUM(L36,M36)</f>
        <v>53134.457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3.5" customHeight="1">
      <c r="A37" s="1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3.5" customHeight="1">
      <c r="A38" s="3" t="s">
        <v>36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f t="shared" ref="L38:M38" si="28">SUM(B38,D38,F38,H38,J38)</f>
        <v>0</v>
      </c>
      <c r="M38" s="5">
        <f t="shared" si="28"/>
        <v>0</v>
      </c>
      <c r="N38" s="5">
        <f t="shared" ref="N38:N39" si="30">SUM(L38,M38)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30.75" customHeight="1">
      <c r="A39" s="21" t="s">
        <v>37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f t="shared" ref="L39:M39" si="29">SUM(B39,D39,F39,H39,J39)</f>
        <v>0</v>
      </c>
      <c r="M39" s="5">
        <f t="shared" si="29"/>
        <v>0</v>
      </c>
      <c r="N39" s="5">
        <f t="shared" si="30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3.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3.5" customHeight="1">
      <c r="A41" s="3" t="s">
        <v>38</v>
      </c>
      <c r="B41" s="22">
        <v>2027.0</v>
      </c>
      <c r="C41" s="5"/>
      <c r="D41" s="5"/>
      <c r="E41" s="5"/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f t="shared" ref="L41:M41" si="31">SUM(B41,D41,F41,H41,J41)</f>
        <v>2027</v>
      </c>
      <c r="M41" s="5">
        <f t="shared" si="31"/>
        <v>0</v>
      </c>
      <c r="N41" s="5">
        <f t="shared" ref="N41:N42" si="33">SUM(L41,M41)</f>
        <v>2027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3.5" customHeight="1">
      <c r="A42" s="3" t="s">
        <v>39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f t="shared" ref="L42:M42" si="32">SUM(B42,D42,F42,H42,J42)</f>
        <v>0</v>
      </c>
      <c r="M42" s="5">
        <f t="shared" si="32"/>
        <v>0</v>
      </c>
      <c r="N42" s="5">
        <f t="shared" si="33"/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3.5" customHeight="1">
      <c r="A43" s="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</row>
    <row r="44" ht="13.5" customHeight="1">
      <c r="A44" s="3" t="s">
        <v>40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</row>
    <row r="45" ht="13.5" customHeight="1">
      <c r="A45" s="25" t="s">
        <v>41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f t="shared" ref="L45:M45" si="34">SUM(B45,D45,F45,H45,J45)</f>
        <v>0</v>
      </c>
      <c r="M45" s="5">
        <f t="shared" si="34"/>
        <v>0</v>
      </c>
      <c r="N45" s="5">
        <f t="shared" ref="N45:N48" si="36">SUM(L45,M45)</f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3.5" customHeight="1">
      <c r="A46" s="25" t="s">
        <v>42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f t="shared" ref="L46:M46" si="35">SUM(B46,D46,F46,H46,J46)</f>
        <v>0</v>
      </c>
      <c r="M46" s="5">
        <f t="shared" si="35"/>
        <v>0</v>
      </c>
      <c r="N46" s="5">
        <f t="shared" si="36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3.5" customHeight="1">
      <c r="A47" s="25" t="s">
        <v>43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f t="shared" ref="L47:M47" si="37">SUM(B47,D47,F47,H47,J47)</f>
        <v>0</v>
      </c>
      <c r="M47" s="5">
        <f t="shared" si="37"/>
        <v>0</v>
      </c>
      <c r="N47" s="5">
        <f t="shared" si="36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3.5" customHeight="1">
      <c r="A48" s="25" t="s">
        <v>44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f t="shared" ref="L48:M48" si="38">SUM(B48,D48,F48,H48,J48)</f>
        <v>0</v>
      </c>
      <c r="M48" s="5">
        <f t="shared" si="38"/>
        <v>0</v>
      </c>
      <c r="N48" s="5">
        <f t="shared" si="36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3.5" customHeight="1">
      <c r="A49" s="18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3.5" customHeight="1">
      <c r="A50" s="3" t="s">
        <v>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3.5" customHeight="1">
      <c r="A51" s="26" t="s">
        <v>46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f t="shared" ref="L51:M51" si="39">SUM(B51,D51,F51,H51,J51)</f>
        <v>0</v>
      </c>
      <c r="M51" s="5">
        <f t="shared" si="39"/>
        <v>0</v>
      </c>
      <c r="N51" s="5">
        <f t="shared" ref="N51:N53" si="41">SUM(L51,M51)</f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3.5" customHeight="1">
      <c r="A52" s="1" t="s">
        <v>47</v>
      </c>
      <c r="B52" s="22">
        <v>9914.9</v>
      </c>
      <c r="C52" s="5"/>
      <c r="D52" s="22"/>
      <c r="E52" s="22"/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f t="shared" ref="L52:M52" si="40">SUM(B52,D52,F52,H52,J52)</f>
        <v>9914.9</v>
      </c>
      <c r="M52" s="5">
        <f t="shared" si="40"/>
        <v>0</v>
      </c>
      <c r="N52" s="5">
        <f t="shared" si="41"/>
        <v>9914.9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3.5" customHeight="1">
      <c r="A53" s="1" t="s">
        <v>48</v>
      </c>
      <c r="B53" s="22">
        <v>2202.0</v>
      </c>
      <c r="C53" s="5"/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f t="shared" ref="L53:M53" si="42">SUM(B53,D53,F53,H53,J53)</f>
        <v>2202</v>
      </c>
      <c r="M53" s="5">
        <f t="shared" si="42"/>
        <v>0</v>
      </c>
      <c r="N53" s="5">
        <f t="shared" si="41"/>
        <v>2202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3.5" customHeight="1">
      <c r="A54" s="27" t="s">
        <v>49</v>
      </c>
      <c r="B54" s="5">
        <v>0.0</v>
      </c>
      <c r="C54" s="2"/>
      <c r="D54" s="5">
        <v>0.0</v>
      </c>
      <c r="E54" s="2"/>
      <c r="F54" s="5">
        <v>0.0</v>
      </c>
      <c r="G54" s="2"/>
      <c r="H54" s="5">
        <v>0.0</v>
      </c>
      <c r="I54" s="2"/>
      <c r="J54" s="5">
        <v>0.0</v>
      </c>
      <c r="K54" s="2"/>
      <c r="L54" s="5">
        <f t="shared" ref="L54:M54" si="43">SUM(B54,D54,F54,H54,J54)</f>
        <v>0</v>
      </c>
      <c r="M54" s="5">
        <f t="shared" si="43"/>
        <v>0</v>
      </c>
      <c r="N54" s="5">
        <f t="shared" ref="N54:N59" si="45">L54</f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3.5" customHeight="1">
      <c r="A55" s="25" t="s">
        <v>50</v>
      </c>
      <c r="B55" s="5">
        <v>0.0</v>
      </c>
      <c r="C55" s="2"/>
      <c r="D55" s="5">
        <v>0.0</v>
      </c>
      <c r="E55" s="2"/>
      <c r="F55" s="5">
        <v>0.0</v>
      </c>
      <c r="G55" s="2"/>
      <c r="H55" s="5">
        <v>0.0</v>
      </c>
      <c r="I55" s="2"/>
      <c r="J55" s="5">
        <v>0.0</v>
      </c>
      <c r="K55" s="2"/>
      <c r="L55" s="5">
        <f t="shared" ref="L55:M55" si="44">SUM(B55,D55,F55,H55,J55)</f>
        <v>0</v>
      </c>
      <c r="M55" s="5">
        <f t="shared" si="44"/>
        <v>0</v>
      </c>
      <c r="N55" s="5">
        <f t="shared" si="45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3.5" customHeight="1">
      <c r="A56" s="28" t="s">
        <v>49</v>
      </c>
      <c r="B56" s="5">
        <v>0.0</v>
      </c>
      <c r="C56" s="2"/>
      <c r="D56" s="5">
        <v>0.0</v>
      </c>
      <c r="E56" s="2"/>
      <c r="F56" s="5">
        <v>0.0</v>
      </c>
      <c r="G56" s="2"/>
      <c r="H56" s="5">
        <v>0.0</v>
      </c>
      <c r="I56" s="2"/>
      <c r="J56" s="5">
        <v>0.0</v>
      </c>
      <c r="K56" s="2"/>
      <c r="L56" s="5">
        <f t="shared" ref="L56:M56" si="46">SUM(B56,D56,F56,H56,J56)</f>
        <v>0</v>
      </c>
      <c r="M56" s="5">
        <f t="shared" si="46"/>
        <v>0</v>
      </c>
      <c r="N56" s="5">
        <f t="shared" si="45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3.5" customHeight="1">
      <c r="A57" s="25" t="s">
        <v>50</v>
      </c>
      <c r="B57" s="5">
        <v>0.0</v>
      </c>
      <c r="C57" s="2"/>
      <c r="D57" s="5">
        <v>0.0</v>
      </c>
      <c r="E57" s="2"/>
      <c r="F57" s="5">
        <v>0.0</v>
      </c>
      <c r="G57" s="2"/>
      <c r="H57" s="5">
        <v>0.0</v>
      </c>
      <c r="I57" s="2"/>
      <c r="J57" s="5">
        <v>0.0</v>
      </c>
      <c r="K57" s="2"/>
      <c r="L57" s="5">
        <f t="shared" ref="L57:M57" si="47">SUM(B57,D57,F57,H57,J57)</f>
        <v>0</v>
      </c>
      <c r="M57" s="5">
        <f t="shared" si="47"/>
        <v>0</v>
      </c>
      <c r="N57" s="5">
        <f t="shared" si="45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3.5" customHeight="1">
      <c r="A58" s="28" t="s">
        <v>49</v>
      </c>
      <c r="B58" s="5">
        <v>0.0</v>
      </c>
      <c r="C58" s="2"/>
      <c r="D58" s="5">
        <v>0.0</v>
      </c>
      <c r="E58" s="2"/>
      <c r="F58" s="5">
        <v>0.0</v>
      </c>
      <c r="G58" s="2"/>
      <c r="H58" s="5">
        <v>0.0</v>
      </c>
      <c r="I58" s="2"/>
      <c r="J58" s="5">
        <v>0.0</v>
      </c>
      <c r="K58" s="2"/>
      <c r="L58" s="5">
        <f t="shared" ref="L58:M58" si="48">SUM(B58,D58,F58,H58,J58)</f>
        <v>0</v>
      </c>
      <c r="M58" s="5">
        <f t="shared" si="48"/>
        <v>0</v>
      </c>
      <c r="N58" s="5">
        <f t="shared" si="45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3.5" customHeight="1">
      <c r="A59" s="25" t="s">
        <v>50</v>
      </c>
      <c r="B59" s="5">
        <v>0.0</v>
      </c>
      <c r="C59" s="2"/>
      <c r="D59" s="5">
        <v>0.0</v>
      </c>
      <c r="E59" s="2"/>
      <c r="F59" s="5">
        <v>0.0</v>
      </c>
      <c r="G59" s="2"/>
      <c r="H59" s="5">
        <v>0.0</v>
      </c>
      <c r="I59" s="2"/>
      <c r="J59" s="5">
        <v>0.0</v>
      </c>
      <c r="K59" s="2"/>
      <c r="L59" s="5">
        <f t="shared" ref="L59:M59" si="49">SUM(B59,D59,F59,H59,J59)</f>
        <v>0</v>
      </c>
      <c r="M59" s="5">
        <f t="shared" si="49"/>
        <v>0</v>
      </c>
      <c r="N59" s="5">
        <f t="shared" si="45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3.5" customHeight="1">
      <c r="A60" s="25" t="s">
        <v>51</v>
      </c>
      <c r="B60" s="5">
        <v>0.0</v>
      </c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f t="shared" ref="L60:M60" si="50">SUM(B60,D60,F60,H60,J60)</f>
        <v>0</v>
      </c>
      <c r="M60" s="5">
        <f t="shared" si="50"/>
        <v>0</v>
      </c>
      <c r="N60" s="5">
        <f t="shared" ref="N60:N62" si="52">SUM(L60,M60)</f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3.5" customHeight="1">
      <c r="A61" s="1" t="s">
        <v>44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0.0</v>
      </c>
      <c r="L61" s="5">
        <f t="shared" ref="L61:M61" si="51">SUM(B61,D61,F61,H61,J61)</f>
        <v>0</v>
      </c>
      <c r="M61" s="5">
        <f t="shared" si="51"/>
        <v>0</v>
      </c>
      <c r="N61" s="5">
        <f t="shared" si="52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3.5" customHeight="1">
      <c r="A62" s="29" t="s">
        <v>52</v>
      </c>
      <c r="B62" s="22">
        <f>30211-C62</f>
        <v>211</v>
      </c>
      <c r="C62" s="22">
        <v>30000.0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f t="shared" ref="L62:M62" si="53">SUM(B62,D62,F62,H62,J62)</f>
        <v>211</v>
      </c>
      <c r="M62" s="5">
        <f t="shared" si="53"/>
        <v>30000</v>
      </c>
      <c r="N62" s="5">
        <f t="shared" si="52"/>
        <v>30211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3.5" hidden="1" customHeight="1">
      <c r="A63" s="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3.5" customHeight="1">
      <c r="A64" s="25" t="s">
        <v>53</v>
      </c>
      <c r="B64" s="17">
        <f t="shared" ref="B64:L64" si="54">SUM(B51:B62)</f>
        <v>12327.9</v>
      </c>
      <c r="C64" s="17">
        <f t="shared" si="54"/>
        <v>30000</v>
      </c>
      <c r="D64" s="17">
        <f t="shared" si="54"/>
        <v>0</v>
      </c>
      <c r="E64" s="17">
        <f t="shared" si="54"/>
        <v>0</v>
      </c>
      <c r="F64" s="17">
        <f t="shared" si="54"/>
        <v>0</v>
      </c>
      <c r="G64" s="17">
        <f t="shared" si="54"/>
        <v>0</v>
      </c>
      <c r="H64" s="17">
        <f t="shared" si="54"/>
        <v>0</v>
      </c>
      <c r="I64" s="17">
        <f t="shared" si="54"/>
        <v>0</v>
      </c>
      <c r="J64" s="17">
        <f t="shared" si="54"/>
        <v>0</v>
      </c>
      <c r="K64" s="17">
        <f t="shared" si="54"/>
        <v>0</v>
      </c>
      <c r="L64" s="17">
        <f t="shared" si="54"/>
        <v>12327.9</v>
      </c>
      <c r="M64" s="17">
        <f>SUM(C64,E64,G64,I64,K64)</f>
        <v>30000</v>
      </c>
      <c r="N64" s="17">
        <f t="shared" ref="N64:N65" si="56">SUM(L64,M64)</f>
        <v>42327.9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3.5" customHeight="1">
      <c r="A65" s="3" t="s">
        <v>54</v>
      </c>
      <c r="B65" s="17">
        <f t="shared" ref="B65:M65" si="55">SUM(B36,B38,B39,B41,B42,B45,B46,B47,B48,B64)</f>
        <v>48156.99</v>
      </c>
      <c r="C65" s="17">
        <f t="shared" si="55"/>
        <v>30000</v>
      </c>
      <c r="D65" s="17">
        <f t="shared" si="55"/>
        <v>11419</v>
      </c>
      <c r="E65" s="17">
        <f t="shared" si="55"/>
        <v>7913.367</v>
      </c>
      <c r="F65" s="17">
        <f t="shared" si="55"/>
        <v>0</v>
      </c>
      <c r="G65" s="17">
        <f t="shared" si="55"/>
        <v>0</v>
      </c>
      <c r="H65" s="17">
        <f t="shared" si="55"/>
        <v>0</v>
      </c>
      <c r="I65" s="17">
        <f t="shared" si="55"/>
        <v>0</v>
      </c>
      <c r="J65" s="17">
        <f t="shared" si="55"/>
        <v>0</v>
      </c>
      <c r="K65" s="17">
        <f t="shared" si="55"/>
        <v>0</v>
      </c>
      <c r="L65" s="17">
        <f t="shared" si="55"/>
        <v>59575.99</v>
      </c>
      <c r="M65" s="17">
        <f t="shared" si="55"/>
        <v>37913.367</v>
      </c>
      <c r="N65" s="17">
        <f t="shared" si="56"/>
        <v>97489.357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ht="14.25" customHeight="1">
      <c r="A66" s="3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ht="13.5" customHeight="1">
      <c r="A67" s="18" t="s">
        <v>55</v>
      </c>
      <c r="B67" s="17">
        <f t="shared" ref="B67:K67" si="57">B36+B41+B42+B51+B52+B53+B54+B56+B58+B60+B61</f>
        <v>47945.99</v>
      </c>
      <c r="C67" s="17">
        <f t="shared" si="57"/>
        <v>0</v>
      </c>
      <c r="D67" s="17">
        <f t="shared" si="57"/>
        <v>11419</v>
      </c>
      <c r="E67" s="17">
        <f t="shared" si="57"/>
        <v>7913.367</v>
      </c>
      <c r="F67" s="17">
        <f t="shared" si="57"/>
        <v>0</v>
      </c>
      <c r="G67" s="17">
        <f t="shared" si="57"/>
        <v>0</v>
      </c>
      <c r="H67" s="17">
        <f t="shared" si="57"/>
        <v>0</v>
      </c>
      <c r="I67" s="17">
        <f t="shared" si="57"/>
        <v>0</v>
      </c>
      <c r="J67" s="17">
        <f t="shared" si="57"/>
        <v>0</v>
      </c>
      <c r="K67" s="17">
        <f t="shared" si="57"/>
        <v>0</v>
      </c>
      <c r="L67" s="17">
        <f t="shared" ref="L67:M67" si="58">SUM(B67,D67,F67,H67,J67)</f>
        <v>59364.99</v>
      </c>
      <c r="M67" s="17">
        <f t="shared" si="58"/>
        <v>7913.367</v>
      </c>
      <c r="N67" s="17">
        <f>SUM(L67,M67)</f>
        <v>67278.357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ht="14.25" customHeight="1">
      <c r="A68" s="3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17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ht="13.5" customHeight="1">
      <c r="A69" s="3" t="s">
        <v>56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5.75" customHeight="1">
      <c r="A70" s="30" t="s">
        <v>57</v>
      </c>
      <c r="B70" s="31"/>
      <c r="C70" s="31"/>
      <c r="D70" s="31"/>
      <c r="E70" s="32"/>
      <c r="F70" s="33"/>
      <c r="G70" s="33"/>
      <c r="H70" s="33"/>
      <c r="I70" s="33"/>
      <c r="J70" s="33"/>
      <c r="K70" s="33"/>
      <c r="L70" s="34"/>
      <c r="M70" s="35"/>
      <c r="N70" s="3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6.0" customHeight="1">
      <c r="A71" s="36"/>
      <c r="B71" s="37"/>
      <c r="C71" s="37"/>
      <c r="D71" s="37"/>
      <c r="E71" s="37"/>
      <c r="F71" s="38"/>
      <c r="G71" s="38"/>
      <c r="H71" s="38"/>
      <c r="I71" s="38"/>
      <c r="J71" s="38"/>
      <c r="K71" s="38"/>
      <c r="L71" s="39"/>
      <c r="M71" s="40"/>
      <c r="N71" s="40"/>
      <c r="O71" s="1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3.5" customHeight="1">
      <c r="A72" s="41" t="s">
        <v>58</v>
      </c>
      <c r="B72" s="42">
        <v>0.0</v>
      </c>
      <c r="C72" s="43">
        <f t="shared" ref="C72:K72" si="59">$B$72</f>
        <v>0</v>
      </c>
      <c r="D72" s="43">
        <f t="shared" si="59"/>
        <v>0</v>
      </c>
      <c r="E72" s="43">
        <f t="shared" si="59"/>
        <v>0</v>
      </c>
      <c r="F72" s="43">
        <f t="shared" si="59"/>
        <v>0</v>
      </c>
      <c r="G72" s="43">
        <f t="shared" si="59"/>
        <v>0</v>
      </c>
      <c r="H72" s="43">
        <f t="shared" si="59"/>
        <v>0</v>
      </c>
      <c r="I72" s="43">
        <f t="shared" si="59"/>
        <v>0</v>
      </c>
      <c r="J72" s="43">
        <f t="shared" si="59"/>
        <v>0</v>
      </c>
      <c r="K72" s="43">
        <f t="shared" si="59"/>
        <v>0</v>
      </c>
      <c r="L72" s="44"/>
      <c r="M72" s="44"/>
      <c r="N72" s="4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3.5" customHeight="1">
      <c r="A73" s="45" t="s">
        <v>59</v>
      </c>
      <c r="B73" s="46">
        <v>0.0</v>
      </c>
      <c r="C73" s="47">
        <f>C72</f>
        <v>0</v>
      </c>
      <c r="D73" s="47">
        <f>$B$73</f>
        <v>0</v>
      </c>
      <c r="E73" s="47">
        <f>E72</f>
        <v>0</v>
      </c>
      <c r="F73" s="47">
        <f>B73</f>
        <v>0</v>
      </c>
      <c r="G73" s="47">
        <f>G72</f>
        <v>0</v>
      </c>
      <c r="H73" s="47">
        <f>B73</f>
        <v>0</v>
      </c>
      <c r="I73" s="47">
        <f>I72</f>
        <v>0</v>
      </c>
      <c r="J73" s="47">
        <f>B73</f>
        <v>0</v>
      </c>
      <c r="K73" s="47">
        <f>K72</f>
        <v>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3.5" customHeight="1">
      <c r="A74" s="45" t="s">
        <v>60</v>
      </c>
      <c r="B74" s="48">
        <f>ROUND(IF(B73=Master!B62,Master!C62*((B65)-(SUM(B38,B39,B45,B46,B47,B48,B54:B59,B62))),0),0)</f>
        <v>0</v>
      </c>
      <c r="C74" s="48">
        <f>ROUND(IF(C73=Master!B62,Master!C62*((C65)-(SUM(C38,C39,C45,C46,C47,C48,C54:C59,C62))),0),0)</f>
        <v>0</v>
      </c>
      <c r="D74" s="48">
        <f>ROUND(IF(D73=Master!B62,Master!C62*((D65)-(SUM(D38,D39,D45,D46,D47,D48,D54:D59,D62))),0),0)</f>
        <v>0</v>
      </c>
      <c r="E74" s="48">
        <f>ROUND(IF(E73=Master!B62,Master!C62*((E65)-(SUM(E38,E39,E45,E46,E47,E48,E54:E59,E62))),0),0)</f>
        <v>0</v>
      </c>
      <c r="F74" s="48">
        <f>ROUND(IF(F73=Master!B62,Master!C62*((F65)-(SUM(F38,F39,F45,F46,F47,F48,F54:F59,F62))),0),0)</f>
        <v>0</v>
      </c>
      <c r="G74" s="48">
        <f>ROUND(IF(G73=Master!B62,Master!C62*((G65)-(SUM(G38,G39,G45,G46,G47,G48,G54:G59,G62))),0),0)</f>
        <v>0</v>
      </c>
      <c r="H74" s="48">
        <f>ROUND(IF(H73=Master!B62,Master!C62*((H65)-(SUM(H38,H39,H45,H46,H47,H48,H54:H59,H62))),0),0)</f>
        <v>0</v>
      </c>
      <c r="I74" s="48">
        <f>ROUND(IF(I73=Master!B62,Master!C62*((I65)-(SUM(I38,I39,I45,I46,I47,I48,I54:I59,I62))),0),0)</f>
        <v>0</v>
      </c>
      <c r="J74" s="48">
        <f>ROUND(IF(J73=Master!B62,Master!C62*((J65)-(SUM(J38,J39,J45,J46,J47,J48,J54:J59,J62))),0),0)</f>
        <v>0</v>
      </c>
      <c r="K74" s="48">
        <f>ROUND(IF(K73=Master!B62,Master!C62*((K65)-(SUM(K38,K39,K45,K46,K47,K48,K54:K59,K62))),0),0)</f>
        <v>0</v>
      </c>
      <c r="L74" s="12">
        <f t="shared" ref="L74:M74" si="60">SUM(B74,D74,F74,H74,J74)</f>
        <v>0</v>
      </c>
      <c r="M74" s="5">
        <f t="shared" si="60"/>
        <v>0</v>
      </c>
      <c r="N74" s="5">
        <f t="shared" ref="N74:N84" si="62">SUM(L74,M74)</f>
        <v>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3.5" customHeight="1">
      <c r="A75" s="45" t="s">
        <v>61</v>
      </c>
      <c r="B75" s="48">
        <f>ROUND(IF($B$73=Master!B63,Master!C63*((B65)-(SUM($B$38,$B$39,$B$46,$B$47,$B$48,$B$45,$B$54:$B$59,$B$62))),0),0)</f>
        <v>0</v>
      </c>
      <c r="C75" s="49">
        <f>ROUND(IF(C73=Master!B63,Master!C63*((C65)-(SUM(C39,C38,C46,C47,C48,C45,C55,C56,,C57,C58,C59,C54,C62))),0),0)</f>
        <v>0</v>
      </c>
      <c r="D75" s="48">
        <f>ROUND(IF(D73=Master!B63,Master!C63*((D65)-(SUM(D39,D38,D46,D47,D48,D45,D55,D56,D57,D58,D59,D54,D62))),0),0)</f>
        <v>0</v>
      </c>
      <c r="E75" s="49">
        <f>ROUND(IF(E73=Master!B63,Master!C63*((E65)-(SUM(E39,E38,E46,E47,E48,E45,E55,E56,,E57,E58,E59,E54,E62))),0),0)</f>
        <v>0</v>
      </c>
      <c r="F75" s="48">
        <f>ROUND(IF(F73=Master!B63,Master!C63*((F65)-(SUM(F39,F38,F46,F47,F48,F45,F55,F56,F57,F58,F59,F54,F62))),0),0)</f>
        <v>0</v>
      </c>
      <c r="G75" s="49">
        <f>ROUND(IF(G73=Master!B63,Master!C63*((G65)-(SUM(G39,G38,G46,G47,G48,G45,G55,G56,,G57,G58,G59,G54,G62))),0),0)</f>
        <v>0</v>
      </c>
      <c r="H75" s="48">
        <f>ROUND(IF(H73=Master!B63,Master!C63*((H65)-(SUM(H39,H38,H46,H47,H48,H45,H55,H56,H57,H58,H59,H54,H62))),0),0)</f>
        <v>0</v>
      </c>
      <c r="I75" s="49">
        <f>ROUND(IF(I73=Master!B63,Master!C63*((I65)-(SUM(I39,I38,I46,I47,I48,I45,I55,I56,,I57,I58,I59,I54,I62))),0),0)</f>
        <v>0</v>
      </c>
      <c r="J75" s="48">
        <f>ROUND(IF(J73=Master!B63,Master!C63*((J65)-(SUM(J39,J38,J46,J47,J48,J45,J55,J56,J57,J58,J59,J54,J62))),0),0)</f>
        <v>0</v>
      </c>
      <c r="K75" s="49">
        <f>ROUND(IF(K73=Master!B63,Master!C63*((K65)-(SUM(K39,K38,K46,K47,K48,K45,K55,K56,,K57,K58,K59,K54,K62))),0),0)</f>
        <v>0</v>
      </c>
      <c r="L75" s="12">
        <f t="shared" ref="L75:M75" si="61">SUM(B75,D75,F75,H75,J75)</f>
        <v>0</v>
      </c>
      <c r="M75" s="5">
        <f t="shared" si="61"/>
        <v>0</v>
      </c>
      <c r="N75" s="5">
        <f t="shared" si="62"/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3.5" customHeight="1">
      <c r="A76" s="45" t="s">
        <v>62</v>
      </c>
      <c r="B76" s="48">
        <f>ROUND(IF($B$73=Master!B64,Master!C64*((B65)-(SUM($B$38,$B$39,$B$46,$B$47,$B$48,$B$45,$B$54:$B$59,$B$62))),0),0)</f>
        <v>0</v>
      </c>
      <c r="C76" s="49">
        <f>ROUND(IF(C73=Master!B64,Master!C64*((C65)-(SUM(C38,C39,C45,C46,C47,C48,C54,C55,C56,C57,C58,C59,C62))),0),0)</f>
        <v>0</v>
      </c>
      <c r="D76" s="49">
        <f>ROUND(IF(D73=Master!B64,Master!C64*((D65)-(SUM(D38,D39,D45,D46,D47,D48,D54,D55,D56,D57,D58,D59,D62))),0),0)</f>
        <v>0</v>
      </c>
      <c r="E76" s="49">
        <f>ROUND(IF(E73=Master!B64,Master!C64*((E65)-(SUM(E38,E39,E45,E46,E47,E48,E54,E55,E56,E57,E58,E59,E62))),0),0)</f>
        <v>0</v>
      </c>
      <c r="F76" s="49">
        <f>ROUND(IF(F73=Master!B64,Master!C64*((F65)-(SUM(F38,F39,F45,F46,F47,F48,F54,F55,F56,F57,F58,F59,F62))),0),0)</f>
        <v>0</v>
      </c>
      <c r="G76" s="49">
        <f>ROUND(IF(G73=Master!B64,Master!C64*((G65)-(SUM(G38,G39,G45,G46,G47,G48,G54,G55,G56,G57,G58,G59,G62))),0),0)</f>
        <v>0</v>
      </c>
      <c r="H76" s="49">
        <f>ROUND(IF(H73=Master!B64,Master!C64*((H65)-(SUM(H38,H39,H45,H46,H47,H48,H54,H55,H56,H57,H58,H59,H62))),0),0)</f>
        <v>0</v>
      </c>
      <c r="I76" s="49">
        <f>ROUND(IF(I73=Master!B64,Master!C64*((I65)-(SUM(I38,I39,I45,I46,I47,I48,I54,I55,I56,I57,I58,I59,I62))),0),0)</f>
        <v>0</v>
      </c>
      <c r="J76" s="49">
        <f>ROUND(IF(J73=Master!B64,Master!C64*((J65)-(SUM(J38,J39,J45,J46,J47,J48,J54,J55,J56,J57,J58,J59,J62))),0),0)</f>
        <v>0</v>
      </c>
      <c r="K76" s="49">
        <f>ROUND(IF(K73=Master!B64,Master!C64*((K65)-(SUM(K38,K39,K45,K46,K47,K48,K54,K55,K56,K57,K58,K59,K62))),0),0)</f>
        <v>0</v>
      </c>
      <c r="L76" s="12">
        <f t="shared" ref="L76:M76" si="63">SUM(B76,D76,F76,H76,J76)</f>
        <v>0</v>
      </c>
      <c r="M76" s="5">
        <f t="shared" si="63"/>
        <v>0</v>
      </c>
      <c r="N76" s="5">
        <f t="shared" si="62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3.5" customHeight="1">
      <c r="A77" s="45" t="s">
        <v>63</v>
      </c>
      <c r="B77" s="48">
        <f>ROUND(IF($B$73=Master!B65,Master!C65*((B67)-(SUM($B$38,$B$39,$B$46,$B$47,$B$48,$B$45,$B$54:$B$59,$B$62))),0),0)</f>
        <v>0</v>
      </c>
      <c r="C77" s="49">
        <f>ROUND(IF(C73=Master!B65,Master!C65*((C65)-(SUM(C38,C39,C45,C46,C47,C48,C54,C55,,C56,C57,C58,C59,C62))),0),0)</f>
        <v>0</v>
      </c>
      <c r="D77" s="49">
        <f>ROUND(IF(D73=Master!B65,Master!C65*((D65)-(SUM(D38,D39,D45,D46,D47,D48,D54,D55,,D56,D57,D58,D59,D62))),0),0)</f>
        <v>0</v>
      </c>
      <c r="E77" s="49">
        <f>ROUND(IF(E73=Master!B65,Master!C65*((E65)-(SUM(E38,E39,E45,E46,E47,E48,E54,E55,,E56,E57,E58,E59,E62))),0),0)</f>
        <v>0</v>
      </c>
      <c r="F77" s="49">
        <f>ROUND(IF(F73=Master!B65,Master!C65*((F65)-(SUM(F38,F39,F45,F46,F47,F48,F54,F55,,F56,F57,F58,F59,F62))),0),0)</f>
        <v>0</v>
      </c>
      <c r="G77" s="49">
        <f>ROUND(IF(G73=Master!B65,Master!C65*((G65)-(SUM(G38,G39,G45,G46,G47,G48,G54,G55,,G56,G57,G58,G59,G62))),0),0)</f>
        <v>0</v>
      </c>
      <c r="H77" s="49">
        <f>ROUND(IF(H73=Master!B65,Master!C65*((H65)-(SUM(H38,H39,H45,H46,H47,H48,H54,H55,,H56,H57,H58,H59,H62))),0),0)</f>
        <v>0</v>
      </c>
      <c r="I77" s="49">
        <f>ROUND(IF(I73=Master!B65,Master!C65*((I65)-(SUM(I38,I39,I45,I46,I47,I48,I54,I55,,I56,I57,I58,I59,I62))),0),0)</f>
        <v>0</v>
      </c>
      <c r="J77" s="49">
        <f>ROUND(IF(J73=Master!B65,Master!C65*((J65)-(SUM(J38,J39,J45,J46,J47,J48,J54,J55,,J56,J57,J58,J59,J62))),0),0)</f>
        <v>0</v>
      </c>
      <c r="K77" s="49">
        <f>ROUND(IF(K73=Master!B65,Master!C65*((K65)-(SUM(K38,K39,K45,K46,K47,K48,K54,K55,,K56,K57,K58,K59,K62))),0),0)</f>
        <v>0</v>
      </c>
      <c r="L77" s="12">
        <f t="shared" ref="L77:M77" si="64">SUM(B77,D77,F77,H77,J77)</f>
        <v>0</v>
      </c>
      <c r="M77" s="5">
        <f t="shared" si="64"/>
        <v>0</v>
      </c>
      <c r="N77" s="5">
        <f t="shared" si="62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3.5" customHeight="1">
      <c r="A78" s="45" t="s">
        <v>64</v>
      </c>
      <c r="B78" s="48">
        <f>ROUND(IF($B$73=Master!B66,Master!C66*((B65)-(SUM($B$38,$B$39,$B$46,$B$47,$B$48,$B$45,$B$54:$B$59,$B$62))),0),0)</f>
        <v>0</v>
      </c>
      <c r="C78" s="49">
        <f>ROUND(IF(C73=Master!B66,Master!C66*((C65)-(SUM(C38,C39,C45,C46,C47,C48,C54,C55,C56,C57,C58,C59,C62))),0),0)</f>
        <v>0</v>
      </c>
      <c r="D78" s="49">
        <f>ROUND(IF(D73=Master!B66,Master!C66*((D65)-(SUM(D38,D39,D45,D46,D47,D48,D54,D55,D56,D57,D58,D59,D62))),0),0)</f>
        <v>0</v>
      </c>
      <c r="E78" s="49">
        <f>ROUND(IF(E73=Master!B66,Master!C66*((E65)-(SUM(E38,E39,E45,E46,E47,E48,E54,E55,E56,E57,E58,E59,E62))),0),0)</f>
        <v>0</v>
      </c>
      <c r="F78" s="49">
        <f>ROUND(IF(F73=Master!B66,Master!C66*((F65)-(SUM(F38,F39,F45,F46,F47,F48,F54,F55,F56,F57,F58,F59,F62))),0),0)</f>
        <v>0</v>
      </c>
      <c r="G78" s="49">
        <f>ROUND(IF(G73=Master!B66,Master!C66*((G65)-(SUM(G38,G39,G45,G46,G47,G48,G54,G55,G56,G57,G58,G59,G62))),0),0)</f>
        <v>0</v>
      </c>
      <c r="H78" s="49">
        <f>ROUND(IF(H73=Master!B66,Master!C66*((H65)-(SUM(H38,H39,H45,H46,H47,H48,H54,H55,H56,H57,H58,H59,H62))),0),0)</f>
        <v>0</v>
      </c>
      <c r="I78" s="49">
        <f>ROUND(IF(I73=Master!B66,Master!C66*((I65)-(SUM(I38,I39,I45,I46,I47,I48,I54,I55,I56,I57,I58,I59,I62))),0),0)</f>
        <v>0</v>
      </c>
      <c r="J78" s="49">
        <f>ROUND(IF(J73=Master!B66,Master!C66*((J65)-(SUM(J38,J39,J45,J46,J47,J48,J54,J55,J56,J57,J58,J59,J62))),0),0)</f>
        <v>0</v>
      </c>
      <c r="K78" s="49">
        <f>ROUND(IF(K73=Master!B66,Master!C66*((K65)-(SUM(K38,K39,K45,K46,K47,K48,K54,K55,K56,K57,K58,K59,K62))),0),0)</f>
        <v>0</v>
      </c>
      <c r="L78" s="12">
        <f t="shared" ref="L78:M78" si="65">SUM(B78,D78,F78,H78,J78)</f>
        <v>0</v>
      </c>
      <c r="M78" s="5">
        <f t="shared" si="65"/>
        <v>0</v>
      </c>
      <c r="N78" s="5">
        <f t="shared" si="62"/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3.5" customHeight="1">
      <c r="A79" s="45" t="s">
        <v>65</v>
      </c>
      <c r="B79" s="48">
        <f>ROUND(IF($B$73=Master!B67,Master!C67*((B65)-(SUM($B$38,$B$39,$B$46,$B$47,$B$48,$B$45,$B$54:$B$59,$B$62))),0),0)</f>
        <v>0</v>
      </c>
      <c r="C79" s="49">
        <f>ROUND(IF(C73=Master!B67,Master!C67*((C65)-(SUM(C38,C39,C45,C46,C47,C48,C54,C55,C56,C57,C58,C59,C62))),0),0)</f>
        <v>0</v>
      </c>
      <c r="D79" s="49">
        <f>ROUND(IF(D73=Master!B67,Master!C67*((D65)-(SUM(D38,D39,D45,D46,D47,D48,D54,D55,D56,D57,D58,D59,D62))),0),0)</f>
        <v>0</v>
      </c>
      <c r="E79" s="49">
        <f>ROUND(IF(E73=Master!B67,Master!C67*((E65)-(SUM(E38,E39,E45,E46,E47,E48,E54,E55,E56,E57,E58,E59,E62))),0),0)</f>
        <v>0</v>
      </c>
      <c r="F79" s="49">
        <f>ROUND(IF(F73=Master!B67,Master!C67*((F65)-(SUM(F38,F39,F45,F46,F47,F48,F54,F55,F56,F57,F58,F59,F62))),0),0)</f>
        <v>0</v>
      </c>
      <c r="G79" s="49">
        <f>ROUND(IF(G73=Master!B67,Master!C67*((G65)-(SUM(G38,G39,G45,G46,G47,G48,G54,G55,G56,G57,G58,G59,G62))),0),0)</f>
        <v>0</v>
      </c>
      <c r="H79" s="49">
        <f>ROUND(IF(H73=Master!B67,Master!C67*((H65)-(SUM(H38,H39,H45,H46,H47,H48,H54,H55,H56,H57,H58,H59,H62))),0),0)</f>
        <v>0</v>
      </c>
      <c r="I79" s="49">
        <f>ROUND(IF(I73=Master!B67,Master!C67*((I65)-(SUM(I38,I39,I45,I46,I47,I48,I54,I55,I56,I57,I58,I59,I62))),0),0)</f>
        <v>0</v>
      </c>
      <c r="J79" s="49">
        <f>ROUND(IF(J73=Master!B67,Master!C67*((J65)-(SUM(J38,J39,J45,J46,J47,J48,J54,J55,J56,J57,J58,J59,J62))),0),0)</f>
        <v>0</v>
      </c>
      <c r="K79" s="49">
        <f>ROUND(IF(K73=Master!B67,Master!C67*((K65)-(SUM(K38,K39,K45,K46,K47,K48,K54,K55,K56,K57,K58,K59,K62))),0),0)</f>
        <v>0</v>
      </c>
      <c r="L79" s="12">
        <f t="shared" ref="L79:M79" si="66">SUM(B79,D79,F79,H79,J79)</f>
        <v>0</v>
      </c>
      <c r="M79" s="5">
        <f t="shared" si="66"/>
        <v>0</v>
      </c>
      <c r="N79" s="5">
        <f t="shared" si="62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3.5" customHeight="1">
      <c r="A80" s="45" t="s">
        <v>66</v>
      </c>
      <c r="B80" s="48">
        <f>ROUND(IF($B$73=Master!B68,Master!C68*((B65)-(SUM($B$38,$B$39,$B$46,$B$47,$B$48,$B$45,$B$54:$B$59,$B$62))),0),0)</f>
        <v>0</v>
      </c>
      <c r="C80" s="49">
        <f>ROUND(IF(C73=Master!B68,Master!C68*((C65)-(SUM(C38,C39,C45,C46,C47,C48,C54,C55,C56,C57,C58,C59,C62))),0),0)</f>
        <v>0</v>
      </c>
      <c r="D80" s="49">
        <f>ROUND(IF(D73=Master!B68,Master!C68*((D65)-(SUM(D38,D39,D45,D46,D47,D48,D54,D55,D56,D57,D58,D59,D62))),0),0)</f>
        <v>0</v>
      </c>
      <c r="E80" s="49">
        <f>ROUND(IF(E73=Master!B68,Master!C68*((E65)-(SUM(E38,E39,E45,E46,E47,E48,E54,E55,E56,E57,E58,E59,E62))),0),0)</f>
        <v>0</v>
      </c>
      <c r="F80" s="49">
        <f>ROUND(IF(F73=Master!B68,Master!C68*((F65)-(SUM(F38,F39,F45,F46,F47,F48,F54,F55,F56,F57,F58,F59,F62))),0),0)</f>
        <v>0</v>
      </c>
      <c r="G80" s="49">
        <f>ROUND(IF(G73=Master!B68,Master!C68*((G65)-(SUM(G38,G39,G45,G46,G47,G48,G54,G55,G56,G57,G58,G59,G62))),0),0)</f>
        <v>0</v>
      </c>
      <c r="H80" s="49">
        <f>ROUND(IF(H73=Master!B68,Master!C68*((H65)-(SUM(H38,H39,H45,H46,H47,H48,H54,H55,H56,H57,H58,H59,H62))),0),0)</f>
        <v>0</v>
      </c>
      <c r="I80" s="49">
        <f>ROUND(IF(I73=Master!B68,Master!C68*((I65)-(SUM(I38,I39,I45,I46,I47,I48,I54,I55,I56,I57,I58,I59,I62))),0),0)</f>
        <v>0</v>
      </c>
      <c r="J80" s="49">
        <f>ROUND(IF(J73=Master!B68,Master!C68*((J65)-(SUM(J38,J39,J45,J46,J47,J48,J54,J55,J56,J57,J58,J59,J62))),0),0)</f>
        <v>0</v>
      </c>
      <c r="K80" s="49">
        <f>ROUND(IF(K73=Master!B68,Master!C68*((K65)-(SUM(K38,K39,K45,K46,K47,K48,K54,K55,K56,K57,K58,K59,K62))),0),0)</f>
        <v>0</v>
      </c>
      <c r="L80" s="12">
        <f t="shared" ref="L80:M80" si="67">SUM(B80,D80,F80,H80,J80)</f>
        <v>0</v>
      </c>
      <c r="M80" s="5">
        <f t="shared" si="67"/>
        <v>0</v>
      </c>
      <c r="N80" s="5">
        <f t="shared" si="62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3.5" customHeight="1">
      <c r="A81" s="45" t="s">
        <v>67</v>
      </c>
      <c r="B81" s="48">
        <f>ROUND(IF($B$73=Master!B69,Master!C69*((B65)-(SUM($B$38,$B$39,$B$46,$B$47,$B$48,$B$45,$B$54:$B$59,$B$62))),0),0)</f>
        <v>0</v>
      </c>
      <c r="C81" s="49">
        <f>ROUND(IF(C73=Master!B69,Master!C69*((C65)-(SUM(C38,C39,C45,C46,C47,C48,C54,C55,C56,C57,C58,C59,C62))),0),0)</f>
        <v>0</v>
      </c>
      <c r="D81" s="49">
        <f>ROUND(IF(D73=Master!B69,Master!C69*((D65)-(SUM(D38,D39,D45,D46,D47,D48,D54,D55,D56,D57,D58,D59,D62))),0),0)</f>
        <v>0</v>
      </c>
      <c r="E81" s="49">
        <f>ROUND(IF(E73=Master!B69,Master!C69*((E65)-(SUM(E38,E39,E45,E46,E47,E48,E54,E55,E56,E57,E58,E59,E62))),0),0)</f>
        <v>0</v>
      </c>
      <c r="F81" s="49">
        <f>ROUND(IF(F73=Master!B69,Master!C69*((F65)-(SUM(F38,F39,F45,F46,F47,F48,F54,F55,F56,F57,F58,F59,F62))),0),0)</f>
        <v>0</v>
      </c>
      <c r="G81" s="49">
        <f>ROUND(IF(G73=Master!B69,Master!C69*((G65)-(SUM(G38,G39,G45,G46,G47,G48,G54,G55,G56,G57,G58,G59,G62))),0),0)</f>
        <v>0</v>
      </c>
      <c r="H81" s="49">
        <f>ROUND(IF(H73=Master!B69,Master!C69*((H65)-(SUM(H38,H39,H45,H46,H47,H48,H54,H55,H56,H57,H58,H59,H62))),0),0)</f>
        <v>0</v>
      </c>
      <c r="I81" s="49">
        <f>ROUND(IF(I73=Master!B69,Master!C69*((I65)-(SUM(I38,I39,I45,I46,I47,I48,I54,I55,I56,I57,I58,I59,I62))),0),0)</f>
        <v>0</v>
      </c>
      <c r="J81" s="49">
        <f>ROUND(IF(J73=Master!B69,Master!C69*((J65)-(SUM(J38,J39,J45,J46,J47,J48,J54,J55,J56,J57,J58,J59,J62))),0),0)</f>
        <v>0</v>
      </c>
      <c r="K81" s="49">
        <f>ROUND(IF(K73=Master!B69,Master!C69*((K65)-(SUM(K38,K39,K45,K46,K47,K48,K54,K55,K56,K57,K58,K59,K62))),0),0)</f>
        <v>0</v>
      </c>
      <c r="L81" s="12">
        <f t="shared" ref="L81:M81" si="68">SUM(B81,D81,F81,H81,J81)</f>
        <v>0</v>
      </c>
      <c r="M81" s="5">
        <f t="shared" si="68"/>
        <v>0</v>
      </c>
      <c r="N81" s="5">
        <f t="shared" si="62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3.5" customHeight="1">
      <c r="A82" s="45" t="s">
        <v>68</v>
      </c>
      <c r="B82" s="48">
        <f>ROUND(IF($B$73=Master!B70,Master!C70*((B65)-(SUM($B$38,$B$39,$B$46,$B$47,$B$48,$B$45,$B$54:$B$59,$B$62))),0),0)</f>
        <v>0</v>
      </c>
      <c r="C82" s="49">
        <f>ROUND(IF(C73=Master!B70,Master!C70*((C65)-(SUM(C38,C39,C45,C46,C47,C48,C54,C55,C56,C57,C58,C59,C62))),0),0)</f>
        <v>0</v>
      </c>
      <c r="D82" s="49">
        <f>ROUND(IF(D73=Master!B70,Master!C70*((D65)-(SUM(D38,D39,D45,D46,D47,D48,D54,D55,D56,D57,D58,D59,D62))),0),0)</f>
        <v>0</v>
      </c>
      <c r="E82" s="49">
        <f>ROUND(IF(E73=Master!B70,Master!C70*((E65)-(SUM(E38,E39,E45,E46,E47,E48,E54,E55,E56,E57,E58,E59,E62))),0),0)</f>
        <v>0</v>
      </c>
      <c r="F82" s="49">
        <f>ROUND(IF(F73=Master!B70,Master!C70*((F65)-(SUM(F38,F39,F45,F46,F47,F48,F54,F55,F56,F57,F58,F59,F62))),0),0)</f>
        <v>0</v>
      </c>
      <c r="G82" s="49">
        <f>ROUND(IF(G73=Master!B70,Master!C70*((G65)-(SUM(G38,G39,G45,G46,G47,G48,G54,G55,G56,G57,G58,G59,G62))),0),0)</f>
        <v>0</v>
      </c>
      <c r="H82" s="49">
        <f>ROUND(IF(H73=Master!B70,Master!C70*((H65)-(SUM(H38,H39,H45,H46,H47,H48,H54,H55,H56,H57,H58,H59,H62))),0),0)</f>
        <v>0</v>
      </c>
      <c r="I82" s="49">
        <f>ROUND(IF(I73=Master!B70,Master!C70*((I65)-(SUM(I38,I39,I45,I46,I47,I48,I54,I55,I56,I57,I58,I59,I62))),0),0)</f>
        <v>0</v>
      </c>
      <c r="J82" s="49">
        <f>ROUND(IF(J73=Master!B70,Master!C70*((J65)-(SUM(J38,J39,J45,J46,J47,J48,J54,J55,J56,J57,J58,J59,J62))),0),0)</f>
        <v>0</v>
      </c>
      <c r="K82" s="49">
        <f>ROUND(IF(K73=Master!B70,Master!C70*((K65)-(SUM(K38,K39,K45,K46,K47,K48,K54,K55,K56,K57,K58,K59,K62))),0),0)</f>
        <v>0</v>
      </c>
      <c r="L82" s="12">
        <f t="shared" ref="L82:M82" si="69">SUM(B82,D82,F82,H82,J82)</f>
        <v>0</v>
      </c>
      <c r="M82" s="5">
        <f t="shared" si="69"/>
        <v>0</v>
      </c>
      <c r="N82" s="5">
        <f t="shared" si="62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3.5" customHeight="1">
      <c r="A83" s="45" t="s">
        <v>44</v>
      </c>
      <c r="B83" s="50">
        <f>IF(OR(($D$73=Master!$B$62),(B73=Master!$B$65),(B73=Master!$B$66),(B73=Master!$B$67),(B73=Master!$B$68),(B73=Master!$B$69),(B73=Master!$B$70),(B73=Master!$B$63),(B73=Master!$B$64)),0,(B73/100)*((B65)-(SUM(B38,B39,B45,B46,B47,B48,B54,B55,B56,B57,B58,B59,B62))))</f>
        <v>0</v>
      </c>
      <c r="C83" s="50"/>
      <c r="D83" s="50">
        <f>IF(OR(($D$73=Master!$B$62),(D73=Master!$B$65),(D73=Master!$B$66),(D73=Master!$B$67),(D73=Master!$B$68),(D73=Master!$B$69),(D73=Master!$B$70),(D73=Master!$B$63),(D73=Master!$B$64)),0,(D73/100)*((D65)-(SUM(D38,D39,D45,D46,D47,D48,D54,D55,D56,D57,D58,D59,D62))))</f>
        <v>0</v>
      </c>
      <c r="E83" s="50"/>
      <c r="F83" s="50">
        <f>IF(OR(($F$73=Master!$B$62),(F73=Master!$B$65),(F73=Master!$B$66),(F73=Master!$B$67),(F73=Master!$B$68),(F73=Master!$B$69),(F73=Master!$B$70),(F73=Master!$B$63),(F73=Master!$B$64)),0,(F73/100)*((F65)-(SUM(F38,F39,F45,F46,F47,F48,F54,F55,F56,F57,F58,F59,F62))))</f>
        <v>0</v>
      </c>
      <c r="G83" s="50"/>
      <c r="H83" s="50">
        <f>IF(OR(($H$73=Master!$B$62),(H73=Master!$B$65),(H73=Master!$B$66),(H73=Master!$B$67),(H73=Master!$B$68),(H73=Master!$B$69),(H73=Master!$B$70),(H73=Master!$B$63),(H73=Master!$B$64)),0,(H73/100)*((H65)-(SUM(H38,H39,H45,H46,H47,H48,H54,H55,H56,H57,H58,H59,H62))))</f>
        <v>0</v>
      </c>
      <c r="I83" s="50"/>
      <c r="J83" s="50">
        <f>IF(OR(($J$73=Master!$B$62),(J73=Master!$B$65),(J73=Master!$B$66),(J73=Master!$B$67),(J73=Master!$B$68),(J73=Master!$B$69),(J73=Master!$B$70),(J73=Master!$B$63),(J73=Master!$B$64)),0,(J73/100)*((J65)-(SUM(J38,J39,J45,J46,J47,J48,J54,J55,J56,J57,J58,J59,J62))))</f>
        <v>0</v>
      </c>
      <c r="K83" s="50"/>
      <c r="L83" s="12">
        <f>SUM(B83,D83,F83,H83,J83)</f>
        <v>0</v>
      </c>
      <c r="M83" s="5"/>
      <c r="N83" s="5">
        <f t="shared" si="62"/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4.25" customHeight="1">
      <c r="A84" s="45" t="s">
        <v>69</v>
      </c>
      <c r="B84" s="51"/>
      <c r="C84" s="5">
        <f>((B65-SUM(B38,B39,B45,B46,B47,B48,B55,B57,B59,B62))*(B72/100)-B86)</f>
        <v>0</v>
      </c>
      <c r="D84" s="2"/>
      <c r="E84" s="5">
        <f>((D65-SUM(D38,D39,D45,D46,D47,D48,D55,D57,D59,D62))*(D72/100)-D86)</f>
        <v>0</v>
      </c>
      <c r="F84" s="2"/>
      <c r="G84" s="5">
        <f>((F65-SUM(F38,F39,F45,F46,F47,F48,F55,F57,F59,F62))*(F72/100)-F86)</f>
        <v>0</v>
      </c>
      <c r="H84" s="2"/>
      <c r="I84" s="5">
        <f>((H65-SUM(H38,H39,H45,H46,H47,H48,H55,H57,H59,H62))*(H72/100)-H86)</f>
        <v>0</v>
      </c>
      <c r="J84" s="2"/>
      <c r="K84" s="5">
        <f>((J65-SUM(J38,J39,J45,J46,J47,J48,J55,J57,J59,J62))*(J72/100)-J86)</f>
        <v>0</v>
      </c>
      <c r="L84" s="2"/>
      <c r="M84" s="5">
        <f>SUM(C84,E84,G84,I84,K84)</f>
        <v>0</v>
      </c>
      <c r="N84" s="5">
        <f t="shared" si="62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3.5" customHeight="1">
      <c r="A85" s="45" t="s">
        <v>70</v>
      </c>
      <c r="B85" s="12">
        <f>B73/100*(B54+B56+B58)</f>
        <v>0</v>
      </c>
      <c r="C85" s="52"/>
      <c r="D85" s="12">
        <f>D73/100*(D54+D56+D58)</f>
        <v>0</v>
      </c>
      <c r="E85" s="2"/>
      <c r="F85" s="12">
        <f>F73/100*(F54+F56+F58)</f>
        <v>0</v>
      </c>
      <c r="G85" s="2"/>
      <c r="H85" s="12">
        <f>H73/100*(H54+H56+H58)</f>
        <v>0</v>
      </c>
      <c r="I85" s="2"/>
      <c r="J85" s="12">
        <f>J73/100*(J54+J56+J58)</f>
        <v>0</v>
      </c>
      <c r="K85" s="2"/>
      <c r="L85" s="5">
        <f t="shared" ref="L85:L86" si="71">SUM(B85,D85,F85,H85,J85)</f>
        <v>0</v>
      </c>
      <c r="M85" s="5"/>
      <c r="N85" s="5">
        <f>L85</f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3.5" customHeight="1">
      <c r="A86" s="53" t="s">
        <v>71</v>
      </c>
      <c r="B86" s="17">
        <f t="shared" ref="B86:K86" si="70">SUM(B74:B85)</f>
        <v>0</v>
      </c>
      <c r="C86" s="17">
        <f t="shared" si="70"/>
        <v>0</v>
      </c>
      <c r="D86" s="17">
        <f t="shared" si="70"/>
        <v>0</v>
      </c>
      <c r="E86" s="17">
        <f t="shared" si="70"/>
        <v>0</v>
      </c>
      <c r="F86" s="17">
        <f t="shared" si="70"/>
        <v>0</v>
      </c>
      <c r="G86" s="17">
        <f t="shared" si="70"/>
        <v>0</v>
      </c>
      <c r="H86" s="17">
        <f t="shared" si="70"/>
        <v>0</v>
      </c>
      <c r="I86" s="17">
        <f t="shared" si="70"/>
        <v>0</v>
      </c>
      <c r="J86" s="17">
        <f t="shared" si="70"/>
        <v>0</v>
      </c>
      <c r="K86" s="17">
        <f t="shared" si="70"/>
        <v>0</v>
      </c>
      <c r="L86" s="17">
        <f t="shared" si="71"/>
        <v>0</v>
      </c>
      <c r="M86" s="17">
        <f>SUM(C86,E86,G86,I86,K86)</f>
        <v>0</v>
      </c>
      <c r="N86" s="17">
        <f>SUM(L86,M86)</f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3.5" customHeight="1">
      <c r="A87" s="1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3.5" customHeight="1">
      <c r="A88" s="18" t="s">
        <v>72</v>
      </c>
      <c r="B88" s="17">
        <f t="shared" ref="B88:K88" si="72">SUM(B65,B86)</f>
        <v>48156.99</v>
      </c>
      <c r="C88" s="17">
        <f t="shared" si="72"/>
        <v>30000</v>
      </c>
      <c r="D88" s="17">
        <f t="shared" si="72"/>
        <v>11419</v>
      </c>
      <c r="E88" s="17">
        <f t="shared" si="72"/>
        <v>7913.367</v>
      </c>
      <c r="F88" s="17">
        <f t="shared" si="72"/>
        <v>0</v>
      </c>
      <c r="G88" s="17">
        <f t="shared" si="72"/>
        <v>0</v>
      </c>
      <c r="H88" s="17">
        <f t="shared" si="72"/>
        <v>0</v>
      </c>
      <c r="I88" s="17">
        <f t="shared" si="72"/>
        <v>0</v>
      </c>
      <c r="J88" s="17">
        <f t="shared" si="72"/>
        <v>0</v>
      </c>
      <c r="K88" s="17">
        <f t="shared" si="72"/>
        <v>0</v>
      </c>
      <c r="L88" s="17">
        <f t="shared" ref="L88:M88" si="73">SUM(B88,D88,F88,H88,J88)</f>
        <v>59575.99</v>
      </c>
      <c r="M88" s="17">
        <f t="shared" si="73"/>
        <v>37913.367</v>
      </c>
      <c r="N88" s="17">
        <f>SUM(L88,M88)</f>
        <v>97489.357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3.5" customHeight="1">
      <c r="A89" s="18" t="s">
        <v>73</v>
      </c>
      <c r="B89" s="2"/>
      <c r="C89" s="5"/>
      <c r="D89" s="2"/>
      <c r="E89" s="2"/>
      <c r="F89" s="2"/>
      <c r="G89" s="2"/>
      <c r="H89" s="2"/>
      <c r="I89" s="2"/>
      <c r="J89" s="2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3.5" customHeight="1">
      <c r="A90" s="18" t="s">
        <v>74</v>
      </c>
      <c r="B90" s="54"/>
      <c r="C90" s="5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3.5" customHeight="1">
      <c r="A91" s="18" t="s">
        <v>75</v>
      </c>
      <c r="B91" s="2"/>
      <c r="C91" s="55">
        <v>0.0</v>
      </c>
      <c r="D91" s="2"/>
      <c r="E91" s="55">
        <v>0.0</v>
      </c>
      <c r="F91" s="2"/>
      <c r="G91" s="55">
        <v>0.0</v>
      </c>
      <c r="H91" s="2"/>
      <c r="I91" s="55">
        <v>0.0</v>
      </c>
      <c r="J91" s="2"/>
      <c r="K91" s="55">
        <v>0.0</v>
      </c>
      <c r="L91" s="2"/>
      <c r="M91" s="5">
        <f t="shared" ref="M91:M93" si="74">SUM(C91,E91,G91,I91,K91)</f>
        <v>0</v>
      </c>
      <c r="N91" s="5">
        <f t="shared" ref="N91:N93" si="75">M91</f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0" customHeight="1">
      <c r="A92" s="18" t="s">
        <v>75</v>
      </c>
      <c r="B92" s="2"/>
      <c r="C92" s="55">
        <v>0.0</v>
      </c>
      <c r="D92" s="2"/>
      <c r="E92" s="55">
        <v>0.0</v>
      </c>
      <c r="F92" s="2"/>
      <c r="G92" s="55">
        <v>0.0</v>
      </c>
      <c r="H92" s="2"/>
      <c r="I92" s="55">
        <v>0.0</v>
      </c>
      <c r="J92" s="2"/>
      <c r="K92" s="55">
        <v>0.0</v>
      </c>
      <c r="L92" s="2"/>
      <c r="M92" s="5">
        <f t="shared" si="74"/>
        <v>0</v>
      </c>
      <c r="N92" s="5">
        <f t="shared" si="75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0" customHeight="1">
      <c r="A93" s="18" t="s">
        <v>75</v>
      </c>
      <c r="B93" s="2"/>
      <c r="C93" s="55">
        <v>0.0</v>
      </c>
      <c r="D93" s="2"/>
      <c r="E93" s="55">
        <v>0.0</v>
      </c>
      <c r="F93" s="2"/>
      <c r="G93" s="55">
        <v>0.0</v>
      </c>
      <c r="H93" s="2"/>
      <c r="I93" s="55">
        <v>0.0</v>
      </c>
      <c r="J93" s="2"/>
      <c r="K93" s="55">
        <v>0.0</v>
      </c>
      <c r="L93" s="2"/>
      <c r="M93" s="5">
        <f t="shared" si="74"/>
        <v>0</v>
      </c>
      <c r="N93" s="5">
        <f t="shared" si="75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3.5" customHeight="1">
      <c r="A94" s="1"/>
      <c r="B94" s="2"/>
      <c r="C94" s="5"/>
      <c r="D94" s="2"/>
      <c r="E94" s="2"/>
      <c r="F94" s="2"/>
      <c r="G94" s="2"/>
      <c r="H94" s="2"/>
      <c r="I94" s="2"/>
      <c r="J94" s="2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3.5" customHeight="1">
      <c r="A95" s="18" t="s">
        <v>76</v>
      </c>
      <c r="B95" s="17">
        <f t="shared" ref="B95:L95" si="76">SUM(B88:B94)</f>
        <v>48156.99</v>
      </c>
      <c r="C95" s="17">
        <f t="shared" si="76"/>
        <v>30000</v>
      </c>
      <c r="D95" s="17">
        <f t="shared" si="76"/>
        <v>11419</v>
      </c>
      <c r="E95" s="17">
        <f t="shared" si="76"/>
        <v>7913.367</v>
      </c>
      <c r="F95" s="17">
        <f t="shared" si="76"/>
        <v>0</v>
      </c>
      <c r="G95" s="17">
        <f t="shared" si="76"/>
        <v>0</v>
      </c>
      <c r="H95" s="17">
        <f t="shared" si="76"/>
        <v>0</v>
      </c>
      <c r="I95" s="17">
        <f t="shared" si="76"/>
        <v>0</v>
      </c>
      <c r="J95" s="17">
        <f t="shared" si="76"/>
        <v>0</v>
      </c>
      <c r="K95" s="17">
        <f t="shared" si="76"/>
        <v>0</v>
      </c>
      <c r="L95" s="17">
        <f t="shared" si="76"/>
        <v>59575.99</v>
      </c>
      <c r="M95" s="17">
        <f>SUM(C95,E95,G95,I95,K95)</f>
        <v>37913.367</v>
      </c>
      <c r="N95" s="17">
        <f>SUM(L95,M95)</f>
        <v>97489.357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3.5" customHeight="1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3.5" customHeight="1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3.5" customHeight="1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3.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3.5" customHeight="1">
      <c r="A100" s="56"/>
      <c r="B100" s="57"/>
      <c r="C100" s="57"/>
      <c r="D100" s="20"/>
      <c r="E100" s="20"/>
      <c r="F100" s="20"/>
      <c r="G100" s="20"/>
      <c r="H100" s="20"/>
      <c r="I100" s="20"/>
      <c r="J100" s="20"/>
      <c r="K100" s="20"/>
      <c r="L100" s="20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3.5" customHeight="1">
      <c r="A101" s="58" t="s">
        <v>77</v>
      </c>
      <c r="B101" s="59"/>
      <c r="C101" s="60"/>
      <c r="D101" s="61"/>
      <c r="E101" s="62" t="s">
        <v>78</v>
      </c>
      <c r="F101" s="63"/>
      <c r="G101" s="63"/>
      <c r="H101" s="63"/>
      <c r="I101" s="63"/>
      <c r="J101" s="63"/>
      <c r="K101" s="64"/>
      <c r="L101" s="6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3.5" customHeight="1">
      <c r="A102" s="65" t="s">
        <v>79</v>
      </c>
      <c r="B102" s="66"/>
      <c r="C102" s="67"/>
      <c r="D102" s="51"/>
      <c r="E102" s="68"/>
      <c r="F102" s="69"/>
      <c r="G102" s="69"/>
      <c r="H102" s="69"/>
      <c r="I102" s="69"/>
      <c r="J102" s="69"/>
      <c r="K102" s="70"/>
      <c r="L102" s="5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3.5" customHeight="1">
      <c r="A103" s="65"/>
      <c r="B103" s="71"/>
      <c r="C103" s="67"/>
      <c r="D103" s="51"/>
      <c r="E103" s="72"/>
      <c r="F103" s="73"/>
      <c r="G103" s="74" t="s">
        <v>80</v>
      </c>
      <c r="H103" s="74" t="s">
        <v>11</v>
      </c>
      <c r="I103" s="74" t="s">
        <v>12</v>
      </c>
      <c r="J103" s="74" t="s">
        <v>13</v>
      </c>
      <c r="K103" s="75" t="s">
        <v>14</v>
      </c>
      <c r="L103" s="5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3.5" customHeight="1">
      <c r="A104" s="76" t="s">
        <v>81</v>
      </c>
      <c r="B104" s="71"/>
      <c r="C104" s="67"/>
      <c r="D104" s="51"/>
      <c r="E104" s="77" t="s">
        <v>82</v>
      </c>
      <c r="G104" s="78">
        <f>B65</f>
        <v>48156.99</v>
      </c>
      <c r="H104" s="78">
        <f>D65</f>
        <v>11419</v>
      </c>
      <c r="I104" s="78">
        <f>F65</f>
        <v>0</v>
      </c>
      <c r="J104" s="78">
        <f>H65</f>
        <v>0</v>
      </c>
      <c r="K104" s="79">
        <f>J65</f>
        <v>0</v>
      </c>
      <c r="L104" s="5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3.5" customHeight="1">
      <c r="A105" s="80" t="s">
        <v>83</v>
      </c>
      <c r="B105" s="23">
        <f>L65</f>
        <v>59575.99</v>
      </c>
      <c r="C105" s="67"/>
      <c r="D105" s="51"/>
      <c r="E105" s="77" t="s">
        <v>84</v>
      </c>
      <c r="G105" s="81">
        <v>0.0</v>
      </c>
      <c r="H105" s="81">
        <v>0.0</v>
      </c>
      <c r="I105" s="81">
        <v>0.0</v>
      </c>
      <c r="J105" s="81">
        <v>0.0</v>
      </c>
      <c r="K105" s="82">
        <v>0.0</v>
      </c>
      <c r="L105" s="5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3.5" customHeight="1">
      <c r="A106" s="80" t="s">
        <v>85</v>
      </c>
      <c r="B106" s="83">
        <f>L86</f>
        <v>0</v>
      </c>
      <c r="C106" s="67"/>
      <c r="D106" s="51"/>
      <c r="E106" s="77" t="s">
        <v>86</v>
      </c>
      <c r="G106" s="81">
        <v>0.0</v>
      </c>
      <c r="H106" s="81">
        <v>0.0</v>
      </c>
      <c r="I106" s="81">
        <v>0.0</v>
      </c>
      <c r="J106" s="81">
        <v>0.0</v>
      </c>
      <c r="K106" s="82">
        <v>0.0</v>
      </c>
      <c r="L106" s="5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3.5" customHeight="1">
      <c r="A107" s="84" t="s">
        <v>87</v>
      </c>
      <c r="B107" s="85">
        <f>SUM(B105:B106)</f>
        <v>59575.99</v>
      </c>
      <c r="C107" s="67"/>
      <c r="D107" s="51"/>
      <c r="E107" s="77" t="s">
        <v>88</v>
      </c>
      <c r="G107" s="81">
        <v>0.0</v>
      </c>
      <c r="H107" s="81">
        <v>0.0</v>
      </c>
      <c r="I107" s="81">
        <v>0.0</v>
      </c>
      <c r="J107" s="81">
        <v>0.0</v>
      </c>
      <c r="K107" s="82">
        <v>0.0</v>
      </c>
      <c r="L107" s="5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3.5" customHeight="1">
      <c r="A108" s="86"/>
      <c r="B108" s="71"/>
      <c r="C108" s="67"/>
      <c r="D108" s="51"/>
      <c r="E108" s="77" t="s">
        <v>89</v>
      </c>
      <c r="G108" s="81">
        <v>0.0</v>
      </c>
      <c r="H108" s="81">
        <v>0.0</v>
      </c>
      <c r="I108" s="81">
        <v>0.0</v>
      </c>
      <c r="J108" s="81">
        <v>0.0</v>
      </c>
      <c r="K108" s="82">
        <v>0.0</v>
      </c>
      <c r="L108" s="5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3.5" customHeight="1">
      <c r="A109" s="76" t="s">
        <v>90</v>
      </c>
      <c r="B109" s="71"/>
      <c r="C109" s="67"/>
      <c r="D109" s="51"/>
      <c r="E109" s="87" t="s">
        <v>91</v>
      </c>
      <c r="F109" s="88"/>
      <c r="G109" s="89">
        <v>0.0</v>
      </c>
      <c r="H109" s="89">
        <v>0.0</v>
      </c>
      <c r="I109" s="89">
        <v>0.0</v>
      </c>
      <c r="J109" s="89">
        <v>0.0</v>
      </c>
      <c r="K109" s="90">
        <v>0.0</v>
      </c>
      <c r="L109" s="5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3.5" customHeight="1">
      <c r="A110" s="80" t="s">
        <v>92</v>
      </c>
      <c r="B110" s="23">
        <f>M65</f>
        <v>37913.367</v>
      </c>
      <c r="C110" s="67"/>
      <c r="D110" s="51"/>
      <c r="E110" s="77" t="s">
        <v>93</v>
      </c>
      <c r="G110" s="81">
        <f t="shared" ref="G110:K110" si="77">G104-G105-G106-G107-G108-G109</f>
        <v>48156.99</v>
      </c>
      <c r="H110" s="81">
        <f t="shared" si="77"/>
        <v>11419</v>
      </c>
      <c r="I110" s="81">
        <f t="shared" si="77"/>
        <v>0</v>
      </c>
      <c r="J110" s="81">
        <f t="shared" si="77"/>
        <v>0</v>
      </c>
      <c r="K110" s="82">
        <f t="shared" si="77"/>
        <v>0</v>
      </c>
      <c r="L110" s="5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3.5" customHeight="1">
      <c r="A111" s="80" t="s">
        <v>94</v>
      </c>
      <c r="B111" s="23">
        <f>SUM(M74:M82)</f>
        <v>0</v>
      </c>
      <c r="C111" s="67"/>
      <c r="D111" s="51"/>
      <c r="E111" s="72"/>
      <c r="F111" s="73"/>
      <c r="G111" s="73"/>
      <c r="H111" s="73"/>
      <c r="I111" s="73"/>
      <c r="J111" s="73"/>
      <c r="K111" s="91"/>
      <c r="L111" s="5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3.5" customHeight="1">
      <c r="A112" s="80" t="s">
        <v>95</v>
      </c>
      <c r="B112" s="83">
        <f>M84</f>
        <v>0</v>
      </c>
      <c r="C112" s="67"/>
      <c r="D112" s="51"/>
      <c r="E112" s="92"/>
      <c r="F112" s="93"/>
      <c r="G112" s="93"/>
      <c r="H112" s="93"/>
      <c r="I112" s="93"/>
      <c r="J112" s="93"/>
      <c r="K112" s="94"/>
      <c r="L112" s="5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3.5" customHeight="1">
      <c r="A113" s="95" t="s">
        <v>96</v>
      </c>
      <c r="B113" s="5">
        <f>SUM(M91:M93)</f>
        <v>0</v>
      </c>
      <c r="C113" s="67"/>
      <c r="D113" s="51"/>
      <c r="E113" s="2"/>
      <c r="F113" s="2"/>
      <c r="G113" s="2"/>
      <c r="H113" s="2"/>
      <c r="I113" s="2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3.5" customHeight="1">
      <c r="A114" s="96" t="s">
        <v>97</v>
      </c>
      <c r="B114" s="85">
        <f>SUM(B110:B113)</f>
        <v>37913.367</v>
      </c>
      <c r="C114" s="67"/>
      <c r="D114" s="51"/>
      <c r="E114" s="2"/>
      <c r="F114" s="2"/>
      <c r="G114" s="2"/>
      <c r="H114" s="2"/>
      <c r="I114" s="2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3.5" customHeight="1">
      <c r="A115" s="97"/>
      <c r="B115" s="98"/>
      <c r="C115" s="67"/>
      <c r="D115" s="51"/>
      <c r="E115" s="2"/>
      <c r="F115" s="2"/>
      <c r="G115" s="2"/>
      <c r="H115" s="2"/>
      <c r="I115" s="2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3.5" customHeight="1">
      <c r="A116" s="99" t="s">
        <v>98</v>
      </c>
      <c r="B116" s="100">
        <f>B107+B114</f>
        <v>97489.357</v>
      </c>
      <c r="C116" s="67"/>
      <c r="D116" s="51"/>
      <c r="E116" s="2"/>
      <c r="F116" s="2"/>
      <c r="G116" s="2"/>
      <c r="H116" s="2"/>
      <c r="I116" s="2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3.5" customHeight="1">
      <c r="A117" s="101"/>
      <c r="B117" s="102"/>
      <c r="C117" s="103"/>
      <c r="D117" s="51"/>
      <c r="E117" s="2"/>
      <c r="F117" s="2"/>
      <c r="G117" s="2"/>
      <c r="H117" s="2"/>
      <c r="I117" s="2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3.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3.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3.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3.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3.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3.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3.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3.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3.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3.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3.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3.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3.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3.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3.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3.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3.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3.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3.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3.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3.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3.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3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3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3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3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3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3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3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3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3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3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3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3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3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3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3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3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3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3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3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3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3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3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3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3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3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3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3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3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3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3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3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3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3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3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3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3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3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3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3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3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3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3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3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3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3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3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3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3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3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3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3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3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3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3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3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3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3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3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3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3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3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3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3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3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3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3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3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3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3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3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3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3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3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3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3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3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3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3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3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3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3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3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3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3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3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3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3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3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3.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3.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3.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3.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3.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3.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3.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3.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3.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3.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3.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3.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3.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3.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3.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3.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3.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3.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3.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3.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3.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3.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3.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3.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3.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3.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3.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3.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3.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3.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3.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3.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3.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3.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3.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3.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3.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3.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3.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3.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3.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3.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3.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3.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3.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3.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3.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3.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3.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3.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3.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3.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3.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3.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3.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3.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3.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3.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3.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3.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3.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3.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3.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3.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3.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3.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3.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3.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3.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3.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3.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3.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3.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3.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3.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3.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3.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3.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3.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3.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3.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3.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3.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3.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3.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3.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3.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3.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3.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3.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3.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3.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3.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3.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3.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3.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3.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3.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3.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3.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3.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3.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3.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3.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3.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3.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3.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3.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3.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3.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3.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3.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3.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3.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3.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3.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3.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3.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3.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3.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3.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3.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3.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3.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3.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3.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3.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3.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3.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3.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3.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3.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3.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3.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3.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3.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3.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3.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3.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3.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3.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3.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3.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3.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3.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3.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3.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3.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3.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3.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3.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3.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3.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3.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3.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3.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3.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3.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3.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3.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3.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3.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3.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3.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3.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3.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3.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3.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3.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3.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3.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3.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3.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3.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3.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3.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3.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3.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3.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3.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3.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3.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3.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3.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3.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3.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3.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3.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3.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3.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3.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3.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3.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3.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3.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3.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3.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3.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3.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3.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3.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3.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3.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3.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3.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3.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3.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3.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3.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3.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3.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3.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3.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3.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3.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3.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3.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3.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3.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3.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3.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3.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3.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3.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3.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3.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3.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3.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3.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3.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3.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3.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3.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3.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3.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3.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3.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3.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3.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3.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3.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3.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3.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3.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3.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3.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3.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3.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3.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3.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3.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3.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3.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3.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3.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3.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3.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3.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3.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3.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3.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3.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3.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3.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3.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3.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3.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3.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3.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3.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3.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3.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3.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3.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3.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3.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3.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3.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3.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3.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3.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3.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3.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3.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3.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3.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3.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3.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3.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3.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3.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3.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3.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3.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3.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3.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3.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3.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3.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3.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3.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3.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3.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3.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3.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3.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3.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3.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3.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3.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3.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3.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3.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3.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3.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3.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3.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3.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3.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3.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3.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3.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3.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3.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3.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3.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3.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3.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3.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3.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3.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3.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3.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3.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3.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3.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3.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3.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3.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3.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3.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3.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3.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3.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3.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3.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3.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3.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3.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3.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3.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3.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3.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3.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3.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3.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3.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3.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3.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3.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3.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3.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3.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3.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3.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3.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3.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3.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3.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3.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3.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3.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3.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3.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3.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3.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3.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3.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3.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3.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3.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3.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3.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3.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3.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3.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3.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3.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3.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3.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3.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3.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3.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3.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3.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3.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3.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3.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3.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3.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3.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3.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3.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3.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3.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3.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3.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3.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3.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3.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3.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3.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3.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3.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3.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3.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3.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3.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3.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3.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3.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3.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3.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3.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3.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3.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3.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3.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3.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3.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3.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3.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3.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3.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3.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3.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3.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3.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3.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3.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3.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3.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3.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3.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3.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3.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3.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3.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3.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3.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3.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3.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3.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3.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3.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3.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3.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3.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3.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3.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3.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3.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3.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3.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3.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3.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3.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3.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3.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3.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3.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3.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3.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3.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3.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3.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3.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3.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3.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3.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3.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3.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3.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3.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3.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3.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3.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3.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3.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3.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3.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3.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3.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3.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3.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3.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3.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3.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3.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3.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3.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3.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3.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3.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3.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3.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3.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3.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3.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3.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3.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3.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3.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3.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3.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3.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3.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3.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3.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3.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3.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3.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3.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3.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3.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3.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3.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3.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3.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3.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3.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3.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3.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3.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3.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3.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3.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3.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3.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3.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3.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3.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3.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3.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3.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3.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3.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3.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3.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3.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3.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3.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3.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3.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3.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3.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3.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3.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3.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3.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3.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3.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3.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3.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3.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3.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3.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3.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3.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3.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3.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3.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3.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3.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3.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3.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3.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3.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3.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3.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3.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3.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3.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3.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3.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3.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3.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3.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3.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3.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3.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3.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3.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3.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3.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3.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3.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3.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3.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3.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3.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3.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3.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3.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3.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3.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3.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3.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3.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3.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3.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3.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3.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3.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3.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3.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3.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3.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3.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3.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3.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3.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3.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3.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3.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3.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3.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3.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3.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3.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3.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3.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3.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3.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3.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3.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3.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3.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3.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3.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3.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3.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3.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3.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3.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3.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3.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3.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3.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3.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3.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3.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3.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3.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3.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3.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3.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3.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3.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3.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3.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3.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3.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3.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3.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3.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3.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3.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3.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3.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3.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3.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3.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3.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3.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3.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3.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3.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3.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3.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3.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3.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3.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3.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3.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3.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3.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3.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3.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3.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3.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3.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3.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3.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3.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3.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3.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3.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3.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3.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3.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3.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3.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3.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3.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3.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3.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3.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3.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3.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3.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3.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3.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3.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3.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3.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3.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3.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3.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3.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3.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3.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3.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3.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3.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3.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3.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3.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3.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3.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3.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3.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3.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3.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3.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3.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3.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3.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3.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3.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3.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3.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3.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3.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3.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3.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3.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3.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3.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3.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3.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3.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3.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3.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3.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3.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3.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3.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3.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3.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3.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3.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3.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3.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3.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3.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3.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3.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3.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3.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3.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3.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3.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8">
    <mergeCell ref="A70:E70"/>
    <mergeCell ref="E104:F104"/>
    <mergeCell ref="E105:F105"/>
    <mergeCell ref="E106:F106"/>
    <mergeCell ref="E107:F107"/>
    <mergeCell ref="E108:F108"/>
    <mergeCell ref="E109:F109"/>
    <mergeCell ref="E110:F110"/>
  </mergeCells>
  <conditionalFormatting sqref="A2:A98 B11:E69 F11:K73 L11:N98 B72:E73 B87:K98">
    <cfRule type="expression" dxfId="0" priority="1" stopIfTrue="1">
      <formula>CELL("Protect", A2)</formula>
    </cfRule>
  </conditionalFormatting>
  <conditionalFormatting sqref="B2:N10">
    <cfRule type="expression" dxfId="0" priority="2" stopIfTrue="1">
      <formula>CELL("Protect", B2)</formula>
    </cfRule>
  </conditionalFormatting>
  <conditionalFormatting sqref="B83:K86">
    <cfRule type="expression" dxfId="0" priority="3" stopIfTrue="1">
      <formula>CELL("Protect", B83)</formula>
    </cfRule>
  </conditionalFormatting>
  <conditionalFormatting sqref="G110:K110">
    <cfRule type="cellIs" dxfId="1" priority="4" operator="lessThan">
      <formula>500000</formula>
    </cfRule>
  </conditionalFormatting>
  <conditionalFormatting sqref="G110:K110">
    <cfRule type="cellIs" dxfId="2" priority="5" operator="greaterThan">
      <formula>500000</formula>
    </cfRule>
  </conditionalFormatting>
  <hyperlinks>
    <hyperlink r:id="rId1" ref="A15"/>
    <hyperlink r:id="rId2" ref="A16"/>
    <hyperlink r:id="rId3" ref="A51"/>
    <hyperlink r:id="rId4" ref="A54"/>
    <hyperlink r:id="rId5" ref="A62"/>
  </hyperlinks>
  <printOptions gridLines="1"/>
  <pageMargins bottom="0.24" footer="0.0" header="0.0" left="0.25" right="0.22" top="0.31"/>
  <pageSetup orientation="landscape"/>
  <headerFooter>
    <oddHeader>&amp;LBudget Estimate</oddHeader>
    <oddFooter>&amp;LUpdated 6-30-25 &amp;R&amp;F     &amp;D  &amp;T</oddFooter>
  </headerFooter>
  <rowBreaks count="1" manualBreakCount="1">
    <brk id="96" man="1"/>
  </row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71"/>
    <col customWidth="1" min="2" max="26" width="9.0"/>
  </cols>
  <sheetData>
    <row r="1" ht="12.75" customHeight="1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ht="12.75" customHeight="1">
      <c r="A2" s="104" t="s">
        <v>99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ht="12.75" customHeight="1">
      <c r="A3" s="104" t="s">
        <v>100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ht="12.75" customHeight="1">
      <c r="A4" s="104" t="s">
        <v>101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ht="12.75" customHeight="1">
      <c r="A5" s="104" t="s">
        <v>102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ht="12.75" customHeight="1">
      <c r="A6" s="104" t="s">
        <v>103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ht="12.75" customHeight="1">
      <c r="A7" s="104" t="s">
        <v>104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ht="12.75" customHeight="1">
      <c r="A8" s="104" t="s">
        <v>19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12.75" customHeight="1">
      <c r="A9" s="104" t="s">
        <v>20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ht="12.75" customHeight="1">
      <c r="A10" s="104" t="s">
        <v>21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12.75" customHeight="1">
      <c r="A11" s="104" t="s">
        <v>20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ht="12.75" customHeight="1">
      <c r="A12" s="104" t="s">
        <v>21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12.75" customHeight="1">
      <c r="A13" s="104" t="s">
        <v>22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ht="12.75" customHeight="1">
      <c r="A14" s="104" t="s">
        <v>23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12.75" customHeight="1">
      <c r="A15" s="104" t="s">
        <v>24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ht="12.75" customHeight="1">
      <c r="A16" s="104" t="s">
        <v>24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12.75" customHeight="1">
      <c r="A17" s="104" t="s">
        <v>24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ht="12.75" customHeight="1">
      <c r="A18" s="104" t="s">
        <v>25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12.75" customHeight="1">
      <c r="A19" s="104" t="s">
        <v>26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ht="12.75" customHeight="1">
      <c r="A20" s="104" t="s">
        <v>27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12.75" customHeight="1">
      <c r="A21" s="104" t="s">
        <v>28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ht="12.75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12.75" customHeight="1">
      <c r="A23" s="104" t="s">
        <v>29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ht="12.75" customHeight="1">
      <c r="A24" s="105" t="s">
        <v>30</v>
      </c>
      <c r="B24" s="105">
        <v>0.101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12.75" customHeight="1">
      <c r="A25" s="105" t="s">
        <v>31</v>
      </c>
      <c r="B25" s="105">
        <v>0.386</v>
      </c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ht="12.75" customHeight="1">
      <c r="A26" s="105" t="s">
        <v>32</v>
      </c>
      <c r="B26" s="105">
        <v>0.194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2.75" customHeight="1">
      <c r="A27" s="105" t="s">
        <v>33</v>
      </c>
      <c r="B27" s="105">
        <v>0.147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ht="12.75" customHeight="1">
      <c r="A28" s="104" t="s">
        <v>34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12.7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ht="12.75" customHeight="1">
      <c r="A30" s="104" t="s">
        <v>35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2.7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ht="12.75" customHeight="1">
      <c r="A32" s="104" t="s">
        <v>105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2.75" customHeight="1">
      <c r="A33" s="104" t="s">
        <v>106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ht="12.7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2.75" customHeight="1">
      <c r="A35" s="104" t="s">
        <v>38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ht="12.75" customHeight="1">
      <c r="A36" s="104" t="s">
        <v>39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12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ht="12.75" customHeight="1">
      <c r="A38" s="104" t="s">
        <v>40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12.75" customHeight="1">
      <c r="A39" s="104" t="s">
        <v>41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ht="12.75" customHeight="1">
      <c r="A40" s="104" t="s">
        <v>42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12.75" customHeight="1">
      <c r="A41" s="104" t="s">
        <v>43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ht="12.75" customHeight="1">
      <c r="A42" s="104" t="s">
        <v>44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12.7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ht="12.75" customHeight="1">
      <c r="A44" s="104" t="s">
        <v>45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12.75" customHeight="1">
      <c r="A45" s="104" t="s">
        <v>46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ht="12.75" customHeight="1">
      <c r="A46" s="104" t="s">
        <v>47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12.75" customHeight="1">
      <c r="A47" s="104" t="s">
        <v>48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ht="12.75" customHeight="1">
      <c r="A48" s="104" t="s">
        <v>49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12.75" customHeight="1">
      <c r="A49" s="104" t="s">
        <v>50</v>
      </c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ht="12.75" customHeight="1">
      <c r="A50" s="104" t="s">
        <v>51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12.75" customHeight="1">
      <c r="A51" s="104" t="s">
        <v>44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ht="12.75" customHeight="1">
      <c r="A52" s="104" t="s">
        <v>107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12.7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ht="12.75" customHeight="1">
      <c r="A54" s="104" t="s">
        <v>53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12.7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ht="12.75" customHeight="1">
      <c r="A56" s="104" t="s">
        <v>54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12.7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ht="12.75" customHeight="1">
      <c r="A58" s="104" t="s">
        <v>56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12.75" customHeight="1">
      <c r="A59" s="104" t="s">
        <v>108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ht="12.75" customHeight="1">
      <c r="A60" s="104" t="s">
        <v>109</v>
      </c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12.75" customHeight="1">
      <c r="A61" s="104" t="s">
        <v>59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ht="12.75" customHeight="1">
      <c r="A62" s="104" t="s">
        <v>60</v>
      </c>
      <c r="B62" s="104">
        <v>48.6</v>
      </c>
      <c r="C62" s="104">
        <v>0.486</v>
      </c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12.75" customHeight="1">
      <c r="A63" s="104" t="s">
        <v>61</v>
      </c>
      <c r="B63" s="104">
        <v>57.25</v>
      </c>
      <c r="C63" s="104">
        <v>0.5725</v>
      </c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ht="12.75" customHeight="1">
      <c r="A64" s="104" t="s">
        <v>62</v>
      </c>
      <c r="B64" s="104">
        <v>91.25</v>
      </c>
      <c r="C64" s="104">
        <v>0.9125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12.75" customHeight="1">
      <c r="A65" s="104" t="s">
        <v>63</v>
      </c>
      <c r="B65" s="104">
        <v>57.4</v>
      </c>
      <c r="C65" s="104">
        <v>0.574</v>
      </c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ht="12.75" customHeight="1">
      <c r="A66" s="104" t="s">
        <v>64</v>
      </c>
      <c r="B66" s="104">
        <v>26.0</v>
      </c>
      <c r="C66" s="104">
        <v>0.26</v>
      </c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12.75" customHeight="1">
      <c r="A67" s="104" t="s">
        <v>65</v>
      </c>
      <c r="B67" s="104">
        <v>34.75</v>
      </c>
      <c r="C67" s="104">
        <v>0.3475</v>
      </c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ht="12.75" customHeight="1">
      <c r="A68" s="104" t="s">
        <v>66</v>
      </c>
      <c r="B68" s="104">
        <v>48.9</v>
      </c>
      <c r="C68" s="104">
        <v>0.489</v>
      </c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12.75" customHeight="1">
      <c r="A69" s="104" t="s">
        <v>67</v>
      </c>
      <c r="B69" s="104">
        <v>31.9</v>
      </c>
      <c r="C69" s="104">
        <v>0.319</v>
      </c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ht="12.75" customHeight="1">
      <c r="A70" s="104" t="s">
        <v>68</v>
      </c>
      <c r="B70" s="104">
        <v>60.0</v>
      </c>
      <c r="C70" s="104">
        <v>0.6</v>
      </c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12.75" customHeight="1">
      <c r="A71" s="104" t="s">
        <v>44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ht="12.75" customHeight="1">
      <c r="A72" s="104" t="s">
        <v>69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12.75" customHeight="1">
      <c r="A73" s="104" t="s">
        <v>110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ht="12.75" customHeight="1">
      <c r="A74" s="104" t="s">
        <v>71</v>
      </c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12.7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ht="12.75" customHeight="1">
      <c r="A76" s="104" t="s">
        <v>72</v>
      </c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12.75" customHeight="1">
      <c r="A77" s="104" t="s">
        <v>73</v>
      </c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ht="12.75" customHeight="1">
      <c r="A78" s="104" t="s">
        <v>74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12.75" customHeight="1">
      <c r="A79" s="104" t="s">
        <v>75</v>
      </c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ht="12.75" customHeight="1">
      <c r="A80" s="104" t="s">
        <v>75</v>
      </c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12.75" customHeight="1">
      <c r="A81" s="104" t="s">
        <v>75</v>
      </c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ht="12.7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12.75" customHeight="1">
      <c r="A83" s="104" t="s">
        <v>76</v>
      </c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ht="12.7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12.7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ht="12.7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12.7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ht="12.7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12.7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ht="12.7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12.7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ht="12.7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12.7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ht="12.7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12.7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ht="12.7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12.7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ht="12.7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12.7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ht="12.7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12.7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ht="12.7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12.7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ht="12.7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12.7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ht="12.7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12.7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ht="12.7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12.7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ht="12.7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12.7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ht="12.7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12.7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ht="12.7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12.7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ht="12.7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12.7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ht="12.7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ht="12.7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ht="12.7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ht="12.7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ht="12.7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ht="12.7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ht="12.7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ht="12.7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ht="12.7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ht="12.7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ht="12.7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ht="12.7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ht="12.7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ht="12.7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ht="12.7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ht="12.7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ht="12.7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ht="12.7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ht="12.7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ht="12.7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ht="12.7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ht="12.7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ht="12.7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ht="12.7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ht="12.7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ht="12.7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ht="12.7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ht="12.7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ht="12.7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ht="12.7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ht="12.7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ht="12.7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ht="12.7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ht="12.7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ht="12.7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ht="12.7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ht="12.7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ht="12.7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ht="12.7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ht="12.7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ht="12.7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ht="12.7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ht="12.7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ht="12.7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ht="12.7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ht="12.7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ht="12.7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ht="12.7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ht="12.7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ht="12.7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ht="12.7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ht="12.7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ht="12.7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ht="12.7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ht="12.7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ht="12.7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ht="12.7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ht="12.7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ht="12.7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ht="12.7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ht="12.7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ht="12.7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ht="12.7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ht="12.7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ht="12.7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ht="12.7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ht="12.7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ht="12.7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ht="12.7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ht="12.7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ht="12.7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ht="12.7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ht="12.7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ht="12.7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ht="12.7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ht="12.7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ht="12.7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ht="12.7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ht="12.7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ht="12.7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ht="12.7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ht="12.7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ht="12.7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ht="12.7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ht="12.7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ht="12.7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ht="12.7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ht="12.7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ht="12.7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ht="12.7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ht="12.7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ht="12.7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ht="12.7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ht="12.7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ht="12.7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ht="12.7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ht="12.7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ht="12.7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ht="12.7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ht="12.7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ht="12.7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ht="12.7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ht="12.7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ht="12.7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ht="12.7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ht="12.7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ht="12.7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ht="12.7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ht="12.7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ht="12.7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ht="12.7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ht="12.7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ht="12.7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ht="12.7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ht="12.7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ht="12.7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ht="12.7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ht="12.7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ht="12.7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ht="12.7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ht="12.7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ht="12.7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ht="12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ht="12.7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ht="12.7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ht="12.7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ht="12.7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ht="12.7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ht="12.7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ht="12.7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ht="12.7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ht="12.7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ht="12.7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ht="12.7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ht="12.7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ht="12.7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ht="12.7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ht="12.7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ht="12.7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ht="12.7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ht="12.7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ht="12.7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ht="12.7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ht="12.7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ht="12.7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ht="12.7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ht="12.7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ht="12.7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ht="12.7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ht="12.7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ht="12.7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ht="12.7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ht="12.7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ht="12.7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ht="12.7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ht="12.7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ht="12.7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ht="12.7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ht="12.7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ht="12.7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ht="12.7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ht="12.7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ht="12.7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ht="12.7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ht="12.7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ht="12.7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ht="12.7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ht="12.7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ht="12.7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ht="12.7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ht="12.7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ht="12.7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ht="12.7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ht="12.7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ht="12.7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ht="12.7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ht="12.7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ht="12.7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ht="12.7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ht="12.7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ht="12.7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ht="12.7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ht="12.7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ht="12.7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ht="12.7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ht="12.7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ht="12.7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ht="12.7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ht="12.7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ht="12.7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ht="12.7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ht="12.7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ht="12.7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ht="12.7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ht="12.7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ht="12.7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ht="12.7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ht="12.7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ht="12.7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ht="12.7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ht="12.7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ht="12.7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ht="12.7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ht="12.7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ht="12.7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ht="12.7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ht="12.7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ht="12.7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ht="12.7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ht="12.7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ht="12.7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ht="12.7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ht="12.7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ht="12.7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ht="12.7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ht="12.7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ht="12.7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ht="12.7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ht="12.7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ht="12.7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ht="12.7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ht="12.7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ht="12.7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ht="12.7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ht="12.7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ht="12.7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ht="12.7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ht="12.7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ht="12.7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ht="12.7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ht="12.7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ht="12.7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ht="12.7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ht="12.7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ht="12.7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ht="12.7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ht="12.7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ht="12.7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ht="12.7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ht="12.7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ht="12.7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ht="12.7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ht="12.7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ht="12.7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ht="12.7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ht="12.7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ht="12.7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ht="12.7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ht="12.7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ht="12.7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ht="12.7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ht="12.7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ht="12.7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ht="12.7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ht="12.7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ht="12.7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ht="12.7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ht="12.7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ht="12.7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ht="12.7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ht="12.7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ht="12.7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ht="12.7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ht="12.7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ht="12.7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ht="12.7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ht="12.7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ht="12.7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ht="12.7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ht="12.7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ht="12.7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ht="12.7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ht="12.7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ht="12.7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ht="12.7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ht="12.7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ht="12.7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ht="12.7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ht="12.7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ht="12.7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ht="12.7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ht="12.7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ht="12.7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ht="12.7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ht="12.7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ht="12.7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ht="12.7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ht="12.7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ht="12.7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ht="12.7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ht="12.7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ht="12.7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ht="12.7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ht="12.7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ht="12.7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ht="12.7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ht="12.7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ht="12.7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ht="12.7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ht="12.7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ht="12.7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ht="12.7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ht="12.7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ht="12.7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ht="12.7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ht="12.7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ht="12.7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ht="12.7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ht="12.7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ht="12.7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ht="12.7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ht="12.7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ht="12.7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ht="12.7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ht="12.7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ht="12.7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ht="12.7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ht="12.7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ht="12.7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ht="12.7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ht="12.7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ht="12.7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ht="12.7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ht="12.7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ht="12.7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ht="12.7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ht="12.7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ht="12.7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ht="12.7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ht="12.7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ht="12.7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ht="12.7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ht="12.7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ht="12.7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ht="12.7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ht="12.7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ht="12.7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ht="12.7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ht="12.7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ht="12.7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ht="12.7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ht="12.7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ht="12.7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ht="12.7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ht="12.7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ht="12.7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ht="12.7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ht="12.7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ht="12.7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ht="12.7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ht="12.7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ht="12.7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ht="12.7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ht="12.7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ht="12.7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ht="12.7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ht="12.7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ht="12.7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ht="12.7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ht="12.7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ht="12.7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ht="12.7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ht="12.7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ht="12.7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ht="12.7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ht="12.7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ht="12.7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ht="12.7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ht="12.7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ht="12.7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ht="12.7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ht="12.7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ht="12.7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ht="12.7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ht="12.7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ht="12.7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ht="12.7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ht="12.7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ht="12.7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ht="12.7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ht="12.7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ht="12.7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ht="12.7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ht="12.7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ht="12.7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ht="12.7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ht="12.7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ht="12.7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ht="12.7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ht="12.7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ht="12.7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ht="12.7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ht="12.7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ht="12.7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ht="12.7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ht="12.7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ht="12.7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ht="12.7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ht="12.7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ht="12.7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ht="12.7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ht="12.7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ht="12.7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ht="12.7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ht="12.7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ht="12.7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ht="12.7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ht="12.7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ht="12.7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ht="12.7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ht="12.7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ht="12.7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ht="12.7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ht="12.7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ht="12.7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ht="12.7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ht="12.7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ht="12.7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ht="12.7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ht="12.7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ht="12.7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ht="12.7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ht="12.7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ht="12.7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ht="12.7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ht="12.7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ht="12.7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ht="12.7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ht="12.7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ht="12.7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ht="12.7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ht="12.7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ht="12.7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ht="12.7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ht="12.7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ht="12.7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ht="12.7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ht="12.7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ht="12.7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ht="12.7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ht="12.7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ht="12.7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ht="12.7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ht="12.7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ht="12.7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ht="12.7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ht="12.7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ht="12.7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ht="12.7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ht="12.7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ht="12.7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ht="12.7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ht="12.7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ht="12.7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ht="12.7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ht="12.7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ht="12.7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ht="12.7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ht="12.7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ht="12.7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ht="12.7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ht="12.7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ht="12.7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ht="12.7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ht="12.7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ht="12.7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ht="12.7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ht="12.7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ht="12.7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ht="12.7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ht="12.7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ht="12.7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ht="12.7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ht="12.7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ht="12.7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ht="12.7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ht="12.7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ht="12.7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ht="12.7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ht="12.7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ht="12.7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ht="12.7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ht="12.7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ht="12.7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ht="12.7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ht="12.7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ht="12.7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ht="12.7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ht="12.7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ht="12.7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ht="12.7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ht="12.7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ht="12.7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ht="12.7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ht="12.7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ht="12.7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ht="12.7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ht="12.7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ht="12.7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ht="12.7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ht="12.7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ht="12.7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ht="12.7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ht="12.7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ht="12.7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ht="12.7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ht="12.7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ht="12.7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ht="12.7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ht="12.7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ht="12.7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ht="12.7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ht="12.7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ht="12.7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ht="12.7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ht="12.7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ht="12.7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ht="12.7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ht="12.7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ht="12.7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ht="12.7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ht="12.7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ht="12.7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ht="12.7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ht="12.7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ht="12.7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ht="12.7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ht="12.7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ht="12.7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ht="12.7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ht="12.7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ht="12.7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ht="12.7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ht="12.7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ht="12.7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ht="12.7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ht="12.7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ht="12.7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ht="12.7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ht="12.7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ht="12.7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ht="12.7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ht="12.7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ht="12.7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ht="12.7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ht="12.7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ht="12.7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ht="12.7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ht="12.7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ht="12.7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ht="12.7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ht="12.7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ht="12.7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ht="12.7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ht="12.7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ht="12.7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ht="12.7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ht="12.7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ht="12.7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ht="12.7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ht="12.7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ht="12.7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ht="12.7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ht="12.7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ht="12.7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ht="12.7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ht="12.7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ht="12.7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ht="12.7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ht="12.7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ht="12.7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ht="12.7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ht="12.7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ht="12.7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ht="12.7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ht="12.7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ht="12.7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ht="12.7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ht="12.7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ht="12.7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ht="12.7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ht="12.7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ht="12.7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ht="12.7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ht="12.7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ht="12.7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ht="12.7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ht="12.7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ht="12.7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ht="12.7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ht="12.7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ht="12.7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ht="12.7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ht="12.7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ht="12.7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ht="12.7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ht="12.7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ht="12.7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ht="12.7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ht="12.7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ht="12.7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ht="12.7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ht="12.7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ht="12.7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ht="12.7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ht="12.7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ht="12.7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ht="12.7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ht="12.7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ht="12.7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ht="12.7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ht="12.7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ht="12.7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ht="12.7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ht="12.7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ht="12.7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ht="12.7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ht="12.7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ht="12.7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ht="12.7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ht="12.7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ht="12.7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ht="12.7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ht="12.7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ht="12.7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ht="12.7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ht="12.7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ht="12.7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ht="12.7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ht="12.7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ht="12.7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ht="12.7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ht="12.7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ht="12.7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ht="12.7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ht="12.7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ht="12.7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ht="12.7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ht="12.7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ht="12.7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ht="12.7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ht="12.7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ht="12.7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ht="12.7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ht="12.7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ht="12.7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ht="12.7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ht="12.7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ht="12.7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ht="12.7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ht="12.7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ht="12.7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ht="12.7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ht="12.7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ht="12.7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ht="12.7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ht="12.7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ht="12.7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ht="12.7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ht="12.7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ht="12.7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ht="12.7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ht="12.7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ht="12.7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ht="12.7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ht="12.7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ht="12.7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ht="12.7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ht="12.7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ht="12.7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ht="12.7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ht="12.7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ht="12.7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ht="12.7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ht="12.7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ht="12.7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ht="12.7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ht="12.7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ht="12.7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ht="12.7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ht="12.7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ht="12.7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ht="12.7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ht="12.7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ht="12.7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ht="12.7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ht="12.7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ht="12.7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ht="12.7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ht="12.7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ht="12.7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ht="12.7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ht="12.7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ht="12.7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ht="12.7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ht="12.7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ht="12.7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ht="12.7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ht="12.7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ht="12.7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ht="12.7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ht="12.7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ht="12.7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ht="12.7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ht="12.7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ht="12.7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ht="12.7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ht="12.7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ht="12.7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ht="12.7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ht="12.7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ht="12.7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ht="12.7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ht="12.7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ht="12.7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ht="12.7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ht="12.7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ht="12.7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ht="12.7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ht="12.7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ht="12.7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ht="12.7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ht="12.7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ht="12.7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ht="12.7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ht="12.7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ht="12.7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ht="12.7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ht="12.7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ht="12.7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ht="12.7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ht="12.7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ht="12.7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ht="12.7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ht="12.7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ht="12.7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ht="12.7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ht="12.7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ht="12.7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ht="12.7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ht="12.7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ht="12.7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ht="12.7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ht="12.7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ht="12.7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ht="12.7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ht="12.7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ht="12.7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ht="12.7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ht="12.7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ht="12.7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ht="12.7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ht="12.7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ht="12.7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ht="12.7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ht="12.7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ht="12.7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ht="12.7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ht="12.7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ht="12.7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ht="12.7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ht="12.7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ht="12.7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ht="12.7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ht="12.7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ht="12.7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ht="12.7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ht="12.7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ht="12.7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ht="12.7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ht="12.7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ht="12.7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ht="12.7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ht="12.7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ht="12.7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ht="12.7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ht="12.7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ht="12.7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ht="12.7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ht="12.7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ht="12.7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ht="12.7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ht="12.7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ht="12.7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ht="12.7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ht="12.7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ht="12.7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ht="12.7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ht="12.7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ht="12.7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ht="12.7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ht="12.7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ht="12.7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ht="12.7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ht="12.7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ht="12.7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ht="12.7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ht="12.7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ht="12.7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ht="12.7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ht="12.7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ht="12.7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ht="12.7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ht="12.7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ht="12.7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ht="12.7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ht="12.7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ht="12.7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ht="12.7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ht="12.7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ht="12.7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ht="12.7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ht="12.7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ht="12.7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ht="12.7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ht="12.7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ht="12.7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ht="12.7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ht="12.7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ht="12.7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ht="12.7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ht="12.7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ht="12.7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ht="12.7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ht="12.7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ht="12.7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ht="12.7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ht="12.7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ht="12.7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ht="12.7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ht="12.7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ht="12.7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ht="12.7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ht="12.7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ht="12.7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ht="12.7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ht="12.7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ht="12.7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ht="12.7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ht="12.7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ht="12.7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ht="12.7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ht="12.7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ht="12.7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ht="12.7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ht="12.7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ht="12.7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ht="12.7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ht="12.7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ht="12.7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ht="12.7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ht="12.7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ht="12.7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ht="12.7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ht="12.7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ht="12.7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ht="12.7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ht="12.7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ht="12.7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ht="12.7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ht="12.7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ht="12.7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ht="12.7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ht="12.7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ht="12.7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ht="12.7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ht="12.7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ht="12.7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ht="12.7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ht="12.7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ht="12.7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ht="12.7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ht="12.7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ht="12.7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ht="12.7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ht="12.7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ht="12.7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ht="12.7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ht="12.7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ht="12.7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ht="12.7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ht="12.7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ht="12.7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2000-05-23T15:19:33Z</dcterms:created>
  <dc:creator>Laurie Denise</dc:creator>
</cp:coreProperties>
</file>