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MIDC Sthd (2)" sheetId="2" r:id="rId5"/>
    <sheet state="visible" name="SR Fall Chin" sheetId="3" r:id="rId6"/>
    <sheet state="visible" name="SR Spr-Sum Chin" sheetId="4" r:id="rId7"/>
    <sheet state="visible" name="SR Sockeye" sheetId="5" r:id="rId8"/>
    <sheet state="visible" name="SR Sthd" sheetId="6" r:id="rId9"/>
    <sheet state="visible" name="UCR Spr Chin" sheetId="7" r:id="rId10"/>
    <sheet state="visible" name="UCR Sthd" sheetId="8" r:id="rId11"/>
  </sheets>
  <definedNames/>
  <calcPr/>
  <extLst>
    <ext uri="GoogleSheetsCustomDataVersion2">
      <go:sheetsCustomData xmlns:go="http://customooxmlschemas.google.com/" r:id="rId12" roundtripDataChecksum="esMtCoEXKjt3pQQu3YwJmC9249dUUTxzr/+gz1k5RUQ="/>
    </ext>
  </extLst>
</workbook>
</file>

<file path=xl/sharedStrings.xml><?xml version="1.0" encoding="utf-8"?>
<sst xmlns="http://schemas.openxmlformats.org/spreadsheetml/2006/main" count="625" uniqueCount="194">
  <si>
    <t>Data Provided by:</t>
  </si>
  <si>
    <t>2002-2007</t>
  </si>
  <si>
    <t>2002-2007 PIT Tag detections at BON and redetections at MCN and LGR were provided by Charlie Paulsen (BPA Contractor) in January 2008.</t>
  </si>
  <si>
    <t>2002-2007 PIT Tag detections of sockeye salmon at BON and redetections at MCN were provided by Paul Ocher (Corps of Engineers) in Oct. 2008.</t>
  </si>
  <si>
    <t>2002-2007 Harvest rate estimates were provided by Stuart Ellis (CRITFC) - member of the U.S. v Oregon Technical Advisory Committee in Jan 2008.</t>
  </si>
  <si>
    <t xml:space="preserve">Stray rate estimates were summarized by David Klugston (COE) in October 2007 from: </t>
  </si>
  <si>
    <t>M.L. Keefer, C.A. Peery, J. Firehammer, and M.L. Moser.  2005  Straying Rates of known-origin adult Chinook salmon and steelhead within the Columbia River basin, 2000-2003.  Technical Report 2005-5.</t>
  </si>
  <si>
    <t>2008 PIT Tag detections at BON and redetections at MCN and LGR were provided by Charlie Paulsen (BPA Contractor) in April 2009.</t>
  </si>
  <si>
    <t>2008 Harvest rate estimates were provided by Stuart Ellis (CRITFC) - member of the U.S. v Oregon Technical Advisory Committee in Apr 2009.</t>
  </si>
  <si>
    <t>2009-2023</t>
  </si>
  <si>
    <t>2009-2023 PIT Tag detections at BON and redetections at MCN and LGR were provided by Blane Bellerud (NMFS).</t>
  </si>
  <si>
    <t>2009-2023 Harvest rate estimates were taken from US vs Oregon Technical Advisory Committee Reports.</t>
  </si>
  <si>
    <t xml:space="preserve">NOTE: TAC Report estimates may be biased low for the zone 6 (BON to MCN) reach as they are estimated based on </t>
  </si>
  <si>
    <t>return to the Columbia River mouth population estimates.  NMFS is reviewing this information to assess the likely magnitude of this bias.</t>
  </si>
  <si>
    <t>Note regarding McNary Detection Efficiencies:</t>
  </si>
  <si>
    <t>McNary adult PIT tag detectors became operational in 2002.  However, near 100% detection rates were not achieved until 2003.</t>
  </si>
  <si>
    <t>Mid Columbia Steelhead- originating from Yakima and Walla Walla Subbasins</t>
  </si>
  <si>
    <t>Note: Since summer steelhead run crosses calendar years, Steelhead are assigned to spawn year -1</t>
  </si>
  <si>
    <t>Based on PIT tag detections of known origin adults (excluding one-ocean jacks) that migrated inriver or were transported as juveniles.</t>
  </si>
  <si>
    <t>Adjusted conversion rates are calculated as (# at MCN or LGR / # at BON) / ([1-Harvest Rate]*[1-Stray Rate])</t>
  </si>
  <si>
    <t>Mortality Estimates = (1-Survival)</t>
  </si>
  <si>
    <t>Adults (hatchery) that migrated inriver as juveniles</t>
  </si>
  <si>
    <t>PIT Tag Detections at BON and upstream redetections</t>
  </si>
  <si>
    <t>Unadjusted Conversion Rate</t>
  </si>
  <si>
    <t>Adjustment Estimates</t>
  </si>
  <si>
    <t>Adjusted Conversion Rates</t>
  </si>
  <si>
    <t>Adj. Conversion Rates</t>
  </si>
  <si>
    <t>Mortality Estimates</t>
  </si>
  <si>
    <t>Avg per Project Mortality Est.</t>
  </si>
  <si>
    <t>Year</t>
  </si>
  <si>
    <t>Number at BON</t>
  </si>
  <si>
    <t>Redet.   @ MCN*</t>
  </si>
  <si>
    <t>BON to MCN (%)</t>
  </si>
  <si>
    <t>Zone 6 Harvest Rate**</t>
  </si>
  <si>
    <t>Stray Rate</t>
  </si>
  <si>
    <t>BON to MCN   (3rd root)</t>
  </si>
  <si>
    <t>2 dams</t>
  </si>
  <si>
    <t>3 dams</t>
  </si>
  <si>
    <t>BON to MCN per Project</t>
  </si>
  <si>
    <t>2002*</t>
  </si>
  <si>
    <t>BiOp Avg</t>
  </si>
  <si>
    <t>NA</t>
  </si>
  <si>
    <t xml:space="preserve">2 dam </t>
  </si>
  <si>
    <t>3 dam</t>
  </si>
  <si>
    <t>5 Year rolling avg</t>
  </si>
  <si>
    <t>equals .986^3</t>
  </si>
  <si>
    <t>All tagged fish in this analysis are of hatchery origin.</t>
  </si>
  <si>
    <t>The Zone 6 harvest estimate for 2007 was estimated as the average of the 2004-2006 estimates.</t>
  </si>
  <si>
    <t>NOTE:  Harvest estimate was assumed to be equal to that of A&amp;B-run hatchery SR steelhead.</t>
  </si>
  <si>
    <t>2010 prelimnary harvest estimate</t>
  </si>
  <si>
    <t>2008 Zone 6 harvest rate was estimated from reported Tribal harvest plus average sport harvest 2002-2007</t>
  </si>
  <si>
    <t>2008 Above MCN Harvest is estimated as the 2002-2007 average</t>
  </si>
  <si>
    <t>2013 prelim harvest=5 year average harvest%</t>
  </si>
  <si>
    <t>Harvest estimates from 2008-2017 recalculated based on information from 2017 TAC report</t>
  </si>
  <si>
    <t>Yakima only</t>
  </si>
  <si>
    <t xml:space="preserve">Notes: </t>
  </si>
  <si>
    <t>1. Shaded data were not used in the calculation of averages due to small (n&lt;20) sample sizes, low MCN detection efficiencies, or incomplete returns.</t>
  </si>
  <si>
    <t>2. Stray rates for "inriver" migrants were also used for "transported" migrants as a base condition for assessing the effect of transportation on adult conversion.</t>
  </si>
  <si>
    <t>3. The Zone 6 harvest estimate for 2007 was estimated as the average of the 2004-2006 estimates.</t>
  </si>
  <si>
    <t>*   McNary detectors became operational in 2002.  However, near 100% detection rates were not achieved until 2003.</t>
  </si>
  <si>
    <t xml:space="preserve">**  Assumes that harvest rates are the same for spring and summer Chinook salmon; radio-telemetry studies indicate that reported harvest rate estimates may be lower </t>
  </si>
  <si>
    <t>than actually occur.</t>
  </si>
  <si>
    <t>Also, there are also some unaccounted losses upstream of McNary Dam - possibly due to harvest of an unknown magnitude.</t>
  </si>
  <si>
    <t>SR Fall Chinook - Conversion Rate Estimates from Bonneville to McNary and Lower Granite Dams</t>
  </si>
  <si>
    <t>SR Fall Chinook Mortality Estimates</t>
  </si>
  <si>
    <t>Red values represent changes from values used in the 2008 FCRPS BiOp</t>
  </si>
  <si>
    <t>Adults (wild and hatchery) that migrated inriver as juveniles</t>
  </si>
  <si>
    <t>Adults (w+h) that migrated inriver as juveniles</t>
  </si>
  <si>
    <t>Redet.    @ LGR</t>
  </si>
  <si>
    <t>MCN to LGR (%)</t>
  </si>
  <si>
    <t>BON to LGR (%)</t>
  </si>
  <si>
    <t>Above MCN Harvest Rate**</t>
  </si>
  <si>
    <t>MCN to LGR     (4th root)</t>
  </si>
  <si>
    <t>BON to LGR    (7th root)</t>
  </si>
  <si>
    <t>MCN to LGR Per Project</t>
  </si>
  <si>
    <t>BON to LGR Per Project</t>
  </si>
  <si>
    <t>MCN</t>
  </si>
  <si>
    <t>Bon</t>
  </si>
  <si>
    <t>p</t>
  </si>
  <si>
    <t>Fa</t>
  </si>
  <si>
    <t>Fb</t>
  </si>
  <si>
    <t xml:space="preserve"> Bon to MCN CI.lower</t>
  </si>
  <si>
    <t>Bon to MCN CI.upper</t>
  </si>
  <si>
    <t>Biop Avg</t>
  </si>
  <si>
    <t>2011-2015 avg Harvest</t>
  </si>
  <si>
    <t>Adults (wild and hatchery) that were transported as juveniles</t>
  </si>
  <si>
    <t>Adults (w+h) that were transported as juveniles</t>
  </si>
  <si>
    <t>Preliminary harvest estimates for 2010</t>
  </si>
  <si>
    <t>Estimate from Stuart Ellis (CRITFC) - 6-20-2012</t>
  </si>
  <si>
    <t xml:space="preserve"> There is some harvest and incidental handling of Fall Chinook in the Snake River that is not accounted for 2005-2008</t>
  </si>
  <si>
    <t>use for  LCR fall chin and CR Chum</t>
  </si>
  <si>
    <t>1 dam</t>
  </si>
  <si>
    <t>Bon to lGR</t>
  </si>
  <si>
    <t>2014-2018</t>
  </si>
  <si>
    <t>average</t>
  </si>
  <si>
    <t>Min</t>
  </si>
  <si>
    <t>max</t>
  </si>
  <si>
    <t>Mortality</t>
  </si>
  <si>
    <t>IR/trans diff</t>
  </si>
  <si>
    <t>SR Spring/Summer Chinook - Conversion Rate Estimates from Bonneville to McNary and Lower Granite Dams</t>
  </si>
  <si>
    <t>SR Spring-Summer Chinook Mortality Estimates</t>
  </si>
  <si>
    <t>Preliminary estimate</t>
  </si>
  <si>
    <t>4. MCN to LGR conversion estimates are calculated indirectly as (BON to LGR # / BON to MCN #)</t>
  </si>
  <si>
    <t>Preliminary harvest estimates for 2011</t>
  </si>
  <si>
    <t>SR Sockeye - Conversion Rate Estimates from Bonneville to McNary and Lower Granite Dams</t>
  </si>
  <si>
    <t>SR Sockeye Mortality Estimates</t>
  </si>
  <si>
    <t>BON to LGR %</t>
  </si>
  <si>
    <t>MCN to LGR (%) (4th root)</t>
  </si>
  <si>
    <t>Est. of BON to LGR %</t>
  </si>
  <si>
    <t>2010*</t>
  </si>
  <si>
    <t>2011*</t>
  </si>
  <si>
    <t>2012*</t>
  </si>
  <si>
    <t>2013*</t>
  </si>
  <si>
    <t>2014*</t>
  </si>
  <si>
    <t xml:space="preserve">     </t>
  </si>
  <si>
    <t xml:space="preserve">    </t>
  </si>
  <si>
    <t>*Snake River Stocks used to calculate survival</t>
  </si>
  <si>
    <t>COMBINED uc/Snake river</t>
  </si>
  <si>
    <t>for 2014 only sockeye that migrated downstream- in-river were included because of high straying/fallback of transported fish</t>
  </si>
  <si>
    <t>stray rate estimated by number of observations of fish off the migration route which were not later detected at LGR</t>
  </si>
  <si>
    <t>2010 preliminary harvest estimate</t>
  </si>
  <si>
    <t>2010-First year when sufficient numbers of PIT tagged SR Sockeye passed Bonneville to allow them to be used to make a reliable estimate of survival</t>
  </si>
  <si>
    <t>Important - For 2006-2009 This analysis uses Sockeye Salmon PIT-tagged at BON (likely of Lake Wenatchee and Okanogan River origin) as surrogates for SR sockeye survival.</t>
  </si>
  <si>
    <t xml:space="preserve"> - Because no sockeye habitat or populations exist downstream of MCN, no stray rate is assumed in this analysis.</t>
  </si>
  <si>
    <t>4. Est. of BON to LGR % adjusted conversion rate is estimated as the BON to MCN (3rd root) estimate per project conversion rate to the 7th power***.</t>
  </si>
  <si>
    <t>*** From 2010 on this value is calculated directly because sufficient numbers of tagged Snake River Sockeye are available.</t>
  </si>
  <si>
    <t>2020 BiOp</t>
  </si>
  <si>
    <t>2010-2014, 2016,2017</t>
  </si>
  <si>
    <t>min</t>
  </si>
  <si>
    <t>2013-2017 bon to LGR</t>
  </si>
  <si>
    <t>mortality</t>
  </si>
  <si>
    <t>note: 2015 excluded because of high temps</t>
  </si>
  <si>
    <t>avg</t>
  </si>
  <si>
    <t>2018 and 2019 insufficient returns to calculate</t>
  </si>
  <si>
    <t xml:space="preserve">to LGR, Bon to MCN use UC sockeye as </t>
  </si>
  <si>
    <t>surrogates</t>
  </si>
  <si>
    <t>Detection at any Salmon River site</t>
  </si>
  <si>
    <t>LGR to USE</t>
  </si>
  <si>
    <t>LGR to Salmon</t>
  </si>
  <si>
    <t>SR Steelhead - Conversion Rate Estimates from Bonneville to McNary and Lower Granite Dams</t>
  </si>
  <si>
    <t>SR Steelhead Mortality Estimates</t>
  </si>
  <si>
    <t>Table 6</t>
  </si>
  <si>
    <t>Table 16</t>
  </si>
  <si>
    <t>wild</t>
  </si>
  <si>
    <t>hatchery</t>
  </si>
  <si>
    <t>Sport</t>
  </si>
  <si>
    <t>Tribal</t>
  </si>
  <si>
    <t>Preliminary 2010 Harvest rates</t>
  </si>
  <si>
    <t>2014 harvest</t>
  </si>
  <si>
    <t>5.2008 Zone 6 harvest rate was estimated from reported Tribal harvest plus average sport harvest 2002-2007</t>
  </si>
  <si>
    <t>revised 2009 estimate</t>
  </si>
  <si>
    <t>6. 2008 Above MCN Harvest is estimated as the 2002-2007 average</t>
  </si>
  <si>
    <t>Additional, unreported but significant harvest, is known to occur between MCN and LGR in some years.</t>
  </si>
  <si>
    <t>It should also be noted that some steelhead overwinter in the Columbia River below McNary or in the Snake River below Lower Granite and do not pass over Lower Granite until the following spring.</t>
  </si>
  <si>
    <t>Surrogates</t>
  </si>
  <si>
    <t>2020 Biop</t>
  </si>
  <si>
    <t>LCR steelhead</t>
  </si>
  <si>
    <t>2020 biop</t>
  </si>
  <si>
    <t>survival</t>
  </si>
  <si>
    <t>2010-2018</t>
  </si>
  <si>
    <t>1 project</t>
  </si>
  <si>
    <t>mortlaity</t>
  </si>
  <si>
    <t>Transp</t>
  </si>
  <si>
    <t>UCR Spring Chinook - Conversion Rate Estimates from Bonneville to McNary Dams</t>
  </si>
  <si>
    <t>UCR Spring Chinook Mortality Estimates</t>
  </si>
  <si>
    <t>Adults (h) that migrated inriver as juveniles</t>
  </si>
  <si>
    <t>Redet.   @ RIS</t>
  </si>
  <si>
    <t>MCN to RIS (%)</t>
  </si>
  <si>
    <t>Bon to RIS</t>
  </si>
  <si>
    <t>Revised 2009 estimate</t>
  </si>
  <si>
    <t>revised</t>
  </si>
  <si>
    <t>UCR Steelhead - Conversion Rate Estimates from Bonneville to McNary Dams</t>
  </si>
  <si>
    <t>UCR Steelhead Mortality Estimates</t>
  </si>
  <si>
    <t>Binomial 95%C.I. calculation</t>
  </si>
  <si>
    <t>Redet.   @ RIS*</t>
  </si>
  <si>
    <t>Bon to MCN 95% CI</t>
  </si>
  <si>
    <t>Detailed reach survival  note: estimates may vary from those presented above</t>
  </si>
  <si>
    <t>survival estiamtes</t>
  </si>
  <si>
    <t>spawnminusone</t>
  </si>
  <si>
    <t>ESU</t>
  </si>
  <si>
    <t>SumOfBON</t>
  </si>
  <si>
    <t>SumOfTDA</t>
  </si>
  <si>
    <t>SumOfJDA</t>
  </si>
  <si>
    <t>SumOfMCN</t>
  </si>
  <si>
    <t>PRD</t>
  </si>
  <si>
    <t>SumOfRIS</t>
  </si>
  <si>
    <t>Bon to TDA</t>
  </si>
  <si>
    <t>TDA to JDA</t>
  </si>
  <si>
    <t>JDA to MCN</t>
  </si>
  <si>
    <t>Bon to MCN</t>
  </si>
  <si>
    <t>MCN to PRD</t>
  </si>
  <si>
    <t>PRD to RIS</t>
  </si>
  <si>
    <t>BON to RIS</t>
  </si>
  <si>
    <t>Upper Columbia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</si>
</sst>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0.0%"/>
    <numFmt numFmtId="166" formatCode="0.000000000000000%"/>
    <numFmt numFmtId="167" formatCode="0.0"/>
    <numFmt numFmtId="168" formatCode="0.0000000000000000%"/>
    <numFmt numFmtId="169" formatCode="0.00000000000"/>
  </numFmts>
  <fonts count="17">
    <font>
      <sz val="10.0"/>
      <color rgb="FF000000"/>
      <name val="Arial"/>
      <scheme val="minor"/>
    </font>
    <font>
      <b/>
      <i/>
      <sz val="12.0"/>
      <color theme="1"/>
      <name val="Arial"/>
    </font>
    <font>
      <sz val="10.0"/>
      <color theme="1"/>
      <name val="Arial"/>
    </font>
    <font>
      <b/>
      <i/>
      <sz val="10.0"/>
      <color theme="1"/>
      <name val="Arial"/>
    </font>
    <font>
      <sz val="10.0"/>
      <color theme="1"/>
      <name val="Arimo"/>
    </font>
    <font>
      <b/>
      <sz val="10.0"/>
      <color theme="1"/>
      <name val="Arial"/>
    </font>
    <font>
      <sz val="10.0"/>
      <color rgb="FFFF0000"/>
      <name val="Arimo"/>
    </font>
    <font>
      <b/>
      <sz val="12.0"/>
      <color theme="1"/>
      <name val="Arial"/>
    </font>
    <font>
      <sz val="10.0"/>
      <color rgb="FFFF0000"/>
      <name val="Arial"/>
    </font>
    <font/>
    <font>
      <b/>
      <sz val="10.0"/>
      <color rgb="FFFF0000"/>
      <name val="Arial"/>
    </font>
    <font>
      <sz val="11.0"/>
      <color rgb="FF000000"/>
      <name val="Calibri"/>
    </font>
    <font>
      <b/>
      <sz val="10.0"/>
      <color rgb="FF0000FF"/>
      <name val="Arial"/>
    </font>
    <font>
      <color theme="1"/>
      <name val="Arial"/>
      <scheme val="minor"/>
    </font>
    <font>
      <sz val="12.0"/>
      <color theme="1"/>
      <name val="Arial"/>
    </font>
    <font>
      <sz val="10.0"/>
      <color rgb="FF7030A0"/>
      <name val="Arial"/>
    </font>
    <font>
      <sz val="11.0"/>
      <color theme="1"/>
      <name val="Calibri"/>
    </font>
  </fonts>
  <fills count="21">
    <fill>
      <patternFill patternType="none"/>
    </fill>
    <fill>
      <patternFill patternType="lightGray"/>
    </fill>
    <fill>
      <patternFill patternType="solid">
        <fgColor rgb="FFB8CCE4"/>
        <bgColor rgb="FFB8CCE4"/>
      </patternFill>
    </fill>
    <fill>
      <patternFill patternType="solid">
        <fgColor rgb="FFE5DFEC"/>
        <bgColor rgb="FFE5DFEC"/>
      </patternFill>
    </fill>
    <fill>
      <patternFill patternType="solid">
        <fgColor rgb="FFC0C0C0"/>
        <bgColor rgb="FFC0C0C0"/>
      </patternFill>
    </fill>
    <fill>
      <patternFill patternType="solid">
        <fgColor rgb="FFEAF1DD"/>
        <bgColor rgb="FFEAF1DD"/>
      </patternFill>
    </fill>
    <fill>
      <patternFill patternType="solid">
        <fgColor rgb="FF92D050"/>
        <bgColor rgb="FF92D050"/>
      </patternFill>
    </fill>
    <fill>
      <patternFill patternType="solid">
        <fgColor rgb="FFFFC000"/>
        <bgColor rgb="FFFFC000"/>
      </patternFill>
    </fill>
    <fill>
      <patternFill patternType="solid">
        <fgColor rgb="FFFFFF00"/>
        <bgColor rgb="FFFFFF00"/>
      </patternFill>
    </fill>
    <fill>
      <patternFill patternType="solid">
        <fgColor rgb="FFFFCC00"/>
        <bgColor rgb="FFFFCC00"/>
      </patternFill>
    </fill>
    <fill>
      <patternFill patternType="solid">
        <fgColor rgb="FFC6D9F0"/>
        <bgColor rgb="FFC6D9F0"/>
      </patternFill>
    </fill>
    <fill>
      <patternFill patternType="solid">
        <fgColor rgb="FFFBD4B4"/>
        <bgColor rgb="FFFBD4B4"/>
      </patternFill>
    </fill>
    <fill>
      <patternFill patternType="solid">
        <fgColor rgb="FFF2F2F2"/>
        <bgColor rgb="FFF2F2F2"/>
      </patternFill>
    </fill>
    <fill>
      <patternFill patternType="solid">
        <fgColor rgb="FFDBE5F1"/>
        <bgColor rgb="FFDBE5F1"/>
      </patternFill>
    </fill>
    <fill>
      <patternFill patternType="solid">
        <fgColor rgb="FFFFCC99"/>
        <bgColor rgb="FFFFCC99"/>
      </patternFill>
    </fill>
    <fill>
      <patternFill patternType="solid">
        <fgColor rgb="FFCCC0D9"/>
        <bgColor rgb="FFCCC0D9"/>
      </patternFill>
    </fill>
    <fill>
      <patternFill patternType="solid">
        <fgColor rgb="FFC2D69B"/>
        <bgColor rgb="FFC2D69B"/>
      </patternFill>
    </fill>
    <fill>
      <patternFill patternType="solid">
        <fgColor rgb="FFD6E3BC"/>
        <bgColor rgb="FFD6E3BC"/>
      </patternFill>
    </fill>
    <fill>
      <patternFill patternType="solid">
        <fgColor rgb="FFD8D8D8"/>
        <bgColor rgb="FFD8D8D8"/>
      </patternFill>
    </fill>
    <fill>
      <patternFill patternType="solid">
        <fgColor rgb="FF595959"/>
        <bgColor rgb="FF595959"/>
      </patternFill>
    </fill>
    <fill>
      <patternFill patternType="solid">
        <fgColor rgb="FFF2DBDB"/>
        <bgColor rgb="FFF2DBDB"/>
      </patternFill>
    </fill>
  </fills>
  <borders count="7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right style="medium">
        <color rgb="FF000000"/>
      </right>
      <bottom style="thin">
        <color rgb="FF000000"/>
      </bottom>
    </border>
    <border>
      <left style="medium">
        <color rgb="FF000000"/>
      </left>
      <right/>
      <top/>
      <bottom/>
    </border>
    <border>
      <right style="medium">
        <color rgb="FF000000"/>
      </right>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top style="thin">
        <color rgb="FF000000"/>
      </top>
    </border>
    <border>
      <right style="thin">
        <color rgb="FF000000"/>
      </right>
      <top style="thin">
        <color rgb="FF000000"/>
      </top>
    </border>
    <border>
      <left style="thin">
        <color rgb="FF000000"/>
      </left>
      <top style="thin">
        <color rgb="FF000000"/>
      </top>
    </border>
    <border>
      <left/>
      <right/>
      <top/>
      <bottom/>
    </border>
    <border>
      <left style="thin">
        <color rgb="FF000000"/>
      </left>
      <right style="thin">
        <color rgb="FF000000"/>
      </right>
      <top/>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bottom/>
    </border>
    <border>
      <left/>
      <right style="thin">
        <color rgb="FF000000"/>
      </right>
      <top/>
      <bottom/>
    </border>
    <border>
      <left style="thin">
        <color rgb="FFC0C0C0"/>
      </left>
      <right style="thin">
        <color rgb="FFC0C0C0"/>
      </right>
      <top style="thin">
        <color rgb="FFC0C0C0"/>
      </top>
      <bottom style="thin">
        <color rgb="FFC0C0C0"/>
      </bottom>
    </border>
    <border>
      <left style="thin">
        <color rgb="FF000000"/>
      </left>
      <right style="thin">
        <color rgb="FF000000"/>
      </right>
      <top/>
      <bottom style="thin">
        <color rgb="FF000000"/>
      </bottom>
    </border>
    <border>
      <left style="medium">
        <color rgb="FF000000"/>
      </lef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style="thin">
        <color rgb="FF000000"/>
      </top>
      <bottom/>
    </border>
    <border>
      <left/>
      <right/>
      <top style="thin">
        <color rgb="FF000000"/>
      </top>
      <bottom/>
    </border>
    <border>
      <left style="medium">
        <color rgb="FF000000"/>
      </left>
      <right/>
      <top style="medium">
        <color rgb="FF000000"/>
      </top>
      <bottom style="medium">
        <color rgb="FF000000"/>
      </bottom>
    </border>
    <border>
      <left/>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border>
    <border>
      <left style="thin">
        <color rgb="FF000000"/>
      </left>
      <right/>
      <top style="thin">
        <color rgb="FF000000"/>
      </top>
      <bottom/>
    </border>
    <border>
      <left/>
      <right style="thin">
        <color rgb="FF000000"/>
      </right>
      <top style="thin">
        <color rgb="FF000000"/>
      </top>
      <bottom/>
    </border>
    <border>
      <left/>
      <right style="medium">
        <color rgb="FF000000"/>
      </right>
      <top/>
      <bottom/>
    </border>
    <border>
      <left style="medium">
        <color rgb="FF000000"/>
      </left>
      <right style="thin">
        <color rgb="FF000000"/>
      </right>
      <top/>
      <bottom/>
    </border>
    <border>
      <left style="thin">
        <color rgb="FF000000"/>
      </left>
      <right style="medium">
        <color rgb="FF000000"/>
      </right>
      <top style="medium">
        <color rgb="FF000000"/>
      </top>
      <bottom style="medium">
        <color rgb="FF000000"/>
      </bottom>
    </border>
    <border>
      <left style="thin">
        <color rgb="FFC0C0C0"/>
      </left>
    </border>
    <border>
      <left style="medium">
        <color rgb="FF000000"/>
      </left>
    </border>
    <border>
      <left style="medium">
        <color rgb="FF000000"/>
      </left>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ttom style="medium">
        <color rgb="FF000000"/>
      </bottom>
    </border>
    <border>
      <right style="medium">
        <color rgb="FF000000"/>
      </right>
      <top style="thin">
        <color rgb="FF000000"/>
      </top>
    </border>
    <border>
      <left/>
      <top/>
      <bottom/>
    </border>
    <border>
      <top/>
      <bottom/>
    </border>
    <border>
      <right/>
      <top/>
      <bottom/>
    </border>
    <border>
      <left style="medium">
        <color rgb="FF000000"/>
      </left>
      <right/>
      <top/>
      <bottom style="medium">
        <color rgb="FF000000"/>
      </bottom>
    </border>
    <border>
      <left/>
      <right style="medium">
        <color rgb="FF000000"/>
      </right>
      <top/>
      <bottom style="medium">
        <color rgb="FF000000"/>
      </bottom>
    </border>
    <border>
      <left style="thin">
        <color rgb="FFC0C0C0"/>
      </left>
      <top style="thin">
        <color rgb="FFC0C0C0"/>
      </top>
      <bottom style="thin">
        <color rgb="FFC0C0C0"/>
      </bottom>
    </border>
    <border>
      <top style="thin">
        <color rgb="FFC0C0C0"/>
      </top>
      <bottom style="thin">
        <color rgb="FFC0C0C0"/>
      </bottom>
    </border>
    <border>
      <right style="thin">
        <color rgb="FFC0C0C0"/>
      </right>
      <top style="thin">
        <color rgb="FFC0C0C0"/>
      </top>
      <bottom style="thin">
        <color rgb="FFC0C0C0"/>
      </bottom>
    </border>
    <border>
      <left style="thin">
        <color rgb="FF000000"/>
      </left>
      <right/>
      <top style="thin">
        <color rgb="FF000000"/>
      </top>
      <bottom style="thin">
        <color rgb="FF000000"/>
      </bottom>
    </border>
    <border>
      <left style="thin">
        <color rgb="FF000000"/>
      </left>
      <right/>
      <top style="medium">
        <color rgb="FF000000"/>
      </top>
      <bottom style="medium">
        <color rgb="FF000000"/>
      </bottom>
    </border>
    <border>
      <left/>
      <right/>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Font="1"/>
    <xf borderId="0" fillId="0" fontId="2" numFmtId="0" xfId="0" applyFont="1"/>
    <xf borderId="0" fillId="0" fontId="4" numFmtId="0" xfId="0" applyAlignment="1" applyFont="1">
      <alignment shrinkToFit="0" wrapText="1"/>
    </xf>
    <xf borderId="0" fillId="0" fontId="3" numFmtId="0" xfId="0" applyAlignment="1" applyFont="1">
      <alignment horizontal="left"/>
    </xf>
    <xf borderId="0" fillId="0" fontId="4" numFmtId="0" xfId="0" applyFont="1"/>
    <xf borderId="0" fillId="0" fontId="5" numFmtId="0" xfId="0" applyAlignment="1" applyFont="1">
      <alignment horizontal="left"/>
    </xf>
    <xf borderId="0" fillId="0" fontId="6" numFmtId="0" xfId="0" applyFont="1"/>
    <xf borderId="0" fillId="0" fontId="7" numFmtId="0" xfId="0" applyAlignment="1" applyFont="1">
      <alignment horizontal="left"/>
    </xf>
    <xf borderId="0" fillId="0" fontId="2" numFmtId="0" xfId="0" applyAlignment="1" applyFont="1">
      <alignment shrinkToFit="0" vertical="center" wrapText="1"/>
    </xf>
    <xf borderId="0" fillId="0" fontId="2" numFmtId="164" xfId="0" applyFont="1" applyNumberFormat="1"/>
    <xf borderId="0" fillId="0" fontId="7" numFmtId="0" xfId="0" applyAlignment="1" applyFont="1">
      <alignment horizontal="left" vertical="center"/>
    </xf>
    <xf borderId="0" fillId="0" fontId="8" numFmtId="0" xfId="0" applyFont="1"/>
    <xf borderId="0" fillId="0" fontId="2" numFmtId="0" xfId="0" applyAlignment="1" applyFont="1">
      <alignment horizontal="center" shrinkToFit="0" vertical="center" wrapText="1"/>
    </xf>
    <xf borderId="0" fillId="0" fontId="5" numFmtId="0" xfId="0" applyFont="1"/>
    <xf borderId="0" fillId="0" fontId="2" numFmtId="0" xfId="0" applyAlignment="1" applyFont="1">
      <alignment horizontal="center"/>
    </xf>
    <xf borderId="1" fillId="0" fontId="2" numFmtId="0" xfId="0" applyBorder="1" applyFont="1"/>
    <xf borderId="2" fillId="0" fontId="2" numFmtId="0" xfId="0" applyAlignment="1" applyBorder="1" applyFont="1">
      <alignment horizontal="center"/>
    </xf>
    <xf borderId="3" fillId="0" fontId="2" numFmtId="0" xfId="0" applyAlignment="1" applyBorder="1" applyFont="1">
      <alignment horizontal="center"/>
    </xf>
    <xf borderId="1" fillId="0" fontId="2" numFmtId="0" xfId="0" applyAlignment="1" applyBorder="1" applyFont="1">
      <alignment horizontal="center"/>
    </xf>
    <xf borderId="2" fillId="0" fontId="2" numFmtId="0" xfId="0" applyBorder="1" applyFont="1"/>
    <xf borderId="3" fillId="0" fontId="2" numFmtId="0" xfId="0" applyBorder="1" applyFont="1"/>
    <xf borderId="4" fillId="2" fontId="5" numFmtId="0" xfId="0" applyAlignment="1" applyBorder="1" applyFill="1" applyFont="1">
      <alignment horizontal="left"/>
    </xf>
    <xf borderId="5" fillId="2" fontId="7" numFmtId="0" xfId="0" applyAlignment="1" applyBorder="1" applyFont="1">
      <alignment horizontal="left" shrinkToFit="0" vertical="center" wrapText="1"/>
    </xf>
    <xf borderId="6" fillId="0" fontId="9" numFmtId="0" xfId="0" applyBorder="1" applyFont="1"/>
    <xf borderId="7" fillId="0" fontId="9" numFmtId="0" xfId="0" applyBorder="1" applyFont="1"/>
    <xf borderId="8" fillId="2" fontId="5" numFmtId="0" xfId="0" applyAlignment="1" applyBorder="1" applyFont="1">
      <alignment horizontal="left"/>
    </xf>
    <xf borderId="9" fillId="0" fontId="5" numFmtId="0" xfId="0" applyAlignment="1" applyBorder="1" applyFont="1">
      <alignment horizontal="center" shrinkToFit="0" wrapText="1"/>
    </xf>
    <xf borderId="10" fillId="0" fontId="9" numFmtId="0" xfId="0" applyBorder="1" applyFont="1"/>
    <xf borderId="11" fillId="0" fontId="9" numFmtId="0" xfId="0" applyBorder="1" applyFont="1"/>
    <xf borderId="5" fillId="0" fontId="5" numFmtId="0" xfId="0" applyAlignment="1" applyBorder="1" applyFont="1">
      <alignment horizontal="center" shrinkToFit="0" wrapText="1"/>
    </xf>
    <xf borderId="12" fillId="0" fontId="9" numFmtId="0" xfId="0" applyBorder="1" applyFont="1"/>
    <xf borderId="13" fillId="0" fontId="5" numFmtId="0" xfId="0" applyAlignment="1" applyBorder="1" applyFont="1">
      <alignment horizontal="center" shrinkToFit="0" wrapText="1"/>
    </xf>
    <xf borderId="14" fillId="0" fontId="9" numFmtId="0" xfId="0" applyBorder="1" applyFont="1"/>
    <xf borderId="15" fillId="0" fontId="9" numFmtId="0" xfId="0" applyBorder="1" applyFont="1"/>
    <xf borderId="16" fillId="2" fontId="2" numFmtId="0" xfId="0" applyBorder="1" applyFont="1"/>
    <xf borderId="13" fillId="0" fontId="5" numFmtId="0" xfId="0" applyAlignment="1" applyBorder="1" applyFont="1">
      <alignment shrinkToFit="0" wrapText="1"/>
    </xf>
    <xf borderId="17" fillId="0" fontId="9" numFmtId="0" xfId="0" applyBorder="1" applyFont="1"/>
    <xf borderId="18" fillId="2"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12" fillId="0" fontId="5"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19" fillId="2" fontId="2" numFmtId="0" xfId="0" applyAlignment="1" applyBorder="1" applyFont="1">
      <alignment horizontal="center"/>
    </xf>
    <xf borderId="20" fillId="0" fontId="2" numFmtId="0" xfId="0" applyBorder="1" applyFont="1"/>
    <xf borderId="21" fillId="0" fontId="2" numFmtId="0" xfId="0" applyBorder="1" applyFont="1"/>
    <xf borderId="22" fillId="0" fontId="2" numFmtId="165" xfId="0" applyBorder="1" applyFont="1" applyNumberFormat="1"/>
    <xf borderId="20" fillId="0" fontId="8" numFmtId="165" xfId="0" applyBorder="1" applyFont="1" applyNumberFormat="1"/>
    <xf borderId="21" fillId="0" fontId="2" numFmtId="165" xfId="0" applyBorder="1" applyFont="1" applyNumberFormat="1"/>
    <xf borderId="23" fillId="3" fontId="8" numFmtId="165" xfId="0" applyBorder="1" applyFill="1" applyFont="1" applyNumberFormat="1"/>
    <xf borderId="14" fillId="0" fontId="2" numFmtId="165" xfId="0" applyBorder="1" applyFont="1" applyNumberFormat="1"/>
    <xf borderId="0" fillId="0" fontId="2" numFmtId="165" xfId="0" applyFont="1" applyNumberFormat="1"/>
    <xf borderId="0" fillId="0" fontId="8" numFmtId="165" xfId="0" applyFont="1" applyNumberFormat="1"/>
    <xf borderId="17" fillId="0" fontId="2" numFmtId="165" xfId="0" applyBorder="1" applyFont="1" applyNumberFormat="1"/>
    <xf borderId="24" fillId="2" fontId="2" numFmtId="0" xfId="0" applyAlignment="1" applyBorder="1" applyFont="1">
      <alignment horizontal="center"/>
    </xf>
    <xf borderId="14" fillId="0" fontId="2" numFmtId="0" xfId="0" applyBorder="1" applyFont="1"/>
    <xf borderId="13" fillId="0" fontId="2" numFmtId="165" xfId="0" applyBorder="1" applyFont="1" applyNumberFormat="1"/>
    <xf borderId="25" fillId="2" fontId="2" numFmtId="0" xfId="0" applyAlignment="1" applyBorder="1" applyFont="1">
      <alignment horizontal="center"/>
    </xf>
    <xf borderId="26" fillId="0" fontId="2" numFmtId="0" xfId="0" applyBorder="1" applyFont="1"/>
    <xf borderId="27" fillId="0" fontId="2" numFmtId="165" xfId="0" applyBorder="1" applyFont="1" applyNumberFormat="1"/>
    <xf borderId="26" fillId="0" fontId="8" numFmtId="165" xfId="0" applyBorder="1" applyFont="1" applyNumberFormat="1"/>
    <xf borderId="28" fillId="0" fontId="2" numFmtId="165" xfId="0" applyBorder="1" applyFont="1" applyNumberFormat="1"/>
    <xf borderId="26" fillId="0" fontId="2" numFmtId="165" xfId="0" applyBorder="1" applyFont="1" applyNumberFormat="1"/>
    <xf borderId="29" fillId="2" fontId="2" numFmtId="0" xfId="0" applyAlignment="1" applyBorder="1" applyFont="1">
      <alignment horizontal="center"/>
    </xf>
    <xf borderId="30" fillId="0" fontId="2" numFmtId="165" xfId="0" applyBorder="1" applyFont="1" applyNumberFormat="1"/>
    <xf borderId="23" fillId="3" fontId="2" numFmtId="0" xfId="0" applyBorder="1" applyFont="1"/>
    <xf borderId="23" fillId="4" fontId="2" numFmtId="0" xfId="0" applyBorder="1" applyFill="1" applyFont="1"/>
    <xf borderId="31" fillId="4" fontId="2" numFmtId="165" xfId="0" applyBorder="1" applyFont="1" applyNumberFormat="1"/>
    <xf borderId="23" fillId="4" fontId="8" numFmtId="165" xfId="0" applyBorder="1" applyFont="1" applyNumberFormat="1"/>
    <xf borderId="32" fillId="4" fontId="2" numFmtId="165" xfId="0" applyBorder="1" applyFont="1" applyNumberFormat="1"/>
    <xf borderId="23" fillId="4" fontId="2" numFmtId="165" xfId="0" applyBorder="1" applyFont="1" applyNumberFormat="1"/>
    <xf borderId="23" fillId="2" fontId="2" numFmtId="0" xfId="0" applyAlignment="1" applyBorder="1" applyFont="1">
      <alignment horizontal="center"/>
    </xf>
    <xf borderId="23" fillId="5" fontId="2" numFmtId="0" xfId="0" applyBorder="1" applyFill="1" applyFont="1"/>
    <xf borderId="23" fillId="6" fontId="8" numFmtId="165" xfId="0" applyBorder="1" applyFill="1" applyFont="1" applyNumberFormat="1"/>
    <xf borderId="33" fillId="7" fontId="11" numFmtId="0" xfId="0" applyAlignment="1" applyBorder="1" applyFill="1" applyFont="1">
      <alignment horizontal="right" shrinkToFit="0" wrapText="1"/>
    </xf>
    <xf borderId="16" fillId="2" fontId="2" numFmtId="0" xfId="0" applyAlignment="1" applyBorder="1" applyFont="1">
      <alignment horizontal="center" shrinkToFit="0" wrapText="1"/>
    </xf>
    <xf borderId="13" fillId="0" fontId="2" numFmtId="2" xfId="0" applyBorder="1" applyFont="1" applyNumberFormat="1"/>
    <xf borderId="23" fillId="2" fontId="2" numFmtId="0" xfId="0" applyAlignment="1" applyBorder="1" applyFont="1">
      <alignment horizontal="center" shrinkToFit="0" wrapText="1"/>
    </xf>
    <xf borderId="13" fillId="0" fontId="5" numFmtId="165" xfId="0" applyBorder="1" applyFont="1" applyNumberFormat="1"/>
    <xf borderId="0" fillId="0" fontId="5" numFmtId="165" xfId="0" applyFont="1" applyNumberFormat="1"/>
    <xf borderId="34" fillId="2" fontId="2" numFmtId="0" xfId="0" applyAlignment="1" applyBorder="1" applyFont="1">
      <alignment horizontal="center"/>
    </xf>
    <xf borderId="10" fillId="0" fontId="2" numFmtId="0" xfId="0" applyBorder="1" applyFont="1"/>
    <xf borderId="9" fillId="0" fontId="2" numFmtId="0" xfId="0" applyBorder="1" applyFont="1"/>
    <xf borderId="11" fillId="0" fontId="2" numFmtId="0" xfId="0" applyBorder="1" applyFont="1"/>
    <xf borderId="9" fillId="0" fontId="12" numFmtId="165" xfId="0" applyBorder="1" applyFont="1" applyNumberFormat="1"/>
    <xf borderId="10" fillId="0" fontId="12" numFmtId="0" xfId="0" applyBorder="1" applyFont="1"/>
    <xf borderId="0" fillId="0" fontId="13" numFmtId="0" xfId="0" applyFont="1"/>
    <xf borderId="0" fillId="0" fontId="5" numFmtId="0" xfId="0" applyAlignment="1" applyFont="1">
      <alignment horizontal="center" shrinkToFit="0" wrapText="1"/>
    </xf>
    <xf borderId="0" fillId="0" fontId="5" numFmtId="0" xfId="0" applyAlignment="1" applyFont="1">
      <alignment shrinkToFit="0" wrapText="1"/>
    </xf>
    <xf borderId="0" fillId="0" fontId="5" numFmtId="0" xfId="0" applyAlignment="1" applyFont="1">
      <alignment horizontal="center" shrinkToFit="0" vertical="center" wrapText="1"/>
    </xf>
    <xf borderId="0" fillId="0" fontId="10" numFmtId="0" xfId="0" applyAlignment="1" applyFont="1">
      <alignment horizontal="center" shrinkToFit="0" vertical="center" wrapText="1"/>
    </xf>
    <xf borderId="23" fillId="6" fontId="5" numFmtId="0" xfId="0" applyAlignment="1" applyBorder="1" applyFont="1">
      <alignment horizontal="center" shrinkToFit="0" vertical="center" wrapText="1"/>
    </xf>
    <xf borderId="0" fillId="0" fontId="5" numFmtId="0" xfId="0" applyAlignment="1" applyFont="1">
      <alignment horizontal="left" shrinkToFit="0" vertical="center" wrapText="1"/>
    </xf>
    <xf borderId="0" fillId="0" fontId="8" numFmtId="0" xfId="0" applyAlignment="1" applyFont="1">
      <alignment horizontal="left"/>
    </xf>
    <xf borderId="23" fillId="8" fontId="2" numFmtId="165" xfId="0" applyBorder="1" applyFill="1" applyFont="1" applyNumberFormat="1"/>
    <xf borderId="23" fillId="7" fontId="2" numFmtId="165" xfId="0" applyBorder="1" applyFont="1" applyNumberFormat="1"/>
    <xf borderId="0" fillId="0" fontId="10" numFmtId="165" xfId="0" applyFont="1" applyNumberFormat="1"/>
    <xf borderId="35" fillId="2" fontId="7" numFmtId="0" xfId="0" applyAlignment="1" applyBorder="1" applyFont="1">
      <alignment horizontal="center" shrinkToFit="0" vertical="center" wrapText="1"/>
    </xf>
    <xf borderId="36" fillId="0" fontId="9" numFmtId="0" xfId="0" applyBorder="1" applyFont="1"/>
    <xf borderId="37" fillId="2" fontId="14" numFmtId="0" xfId="0" applyAlignment="1" applyBorder="1" applyFont="1">
      <alignment vertical="center"/>
    </xf>
    <xf borderId="38" fillId="2" fontId="14" numFmtId="0" xfId="0" applyAlignment="1" applyBorder="1" applyFont="1">
      <alignment vertical="center"/>
    </xf>
    <xf borderId="37" fillId="9" fontId="5" numFmtId="0" xfId="0" applyAlignment="1" applyBorder="1" applyFill="1" applyFont="1">
      <alignment horizontal="center" shrinkToFit="0" vertical="center" wrapText="1"/>
    </xf>
    <xf borderId="39" fillId="0" fontId="5" numFmtId="0" xfId="0" applyAlignment="1" applyBorder="1" applyFont="1">
      <alignment horizontal="center" shrinkToFit="0" vertical="center" wrapText="1"/>
    </xf>
    <xf borderId="39" fillId="0" fontId="2" numFmtId="0" xfId="0" applyBorder="1" applyFont="1"/>
    <xf borderId="39" fillId="0" fontId="2" numFmtId="0" xfId="0" applyAlignment="1" applyBorder="1" applyFont="1">
      <alignment shrinkToFit="0" wrapText="1"/>
    </xf>
    <xf borderId="40" fillId="2" fontId="2" numFmtId="0" xfId="0" applyAlignment="1" applyBorder="1" applyFont="1">
      <alignment horizontal="center"/>
    </xf>
    <xf borderId="22" fillId="0" fontId="2" numFmtId="0" xfId="0" applyBorder="1" applyFont="1"/>
    <xf borderId="23" fillId="3" fontId="2" numFmtId="165" xfId="0" applyBorder="1" applyFont="1" applyNumberFormat="1"/>
    <xf borderId="20" fillId="0" fontId="2" numFmtId="165" xfId="0" applyBorder="1" applyFont="1" applyNumberFormat="1"/>
    <xf borderId="41" fillId="2" fontId="2" numFmtId="0" xfId="0" applyAlignment="1" applyBorder="1" applyFont="1">
      <alignment horizontal="center"/>
    </xf>
    <xf borderId="39" fillId="8" fontId="2" numFmtId="0" xfId="0" applyBorder="1" applyFont="1"/>
    <xf borderId="16" fillId="2" fontId="2" numFmtId="0" xfId="0" applyAlignment="1" applyBorder="1" applyFont="1">
      <alignment horizontal="center"/>
    </xf>
    <xf borderId="13" fillId="0" fontId="2" numFmtId="0" xfId="0" applyBorder="1" applyFont="1"/>
    <xf borderId="42" fillId="2" fontId="2" numFmtId="0" xfId="0" applyAlignment="1" applyBorder="1" applyFont="1">
      <alignment horizontal="center"/>
    </xf>
    <xf borderId="43" fillId="2" fontId="2" numFmtId="0" xfId="0" applyAlignment="1" applyBorder="1" applyFont="1">
      <alignment horizontal="center"/>
    </xf>
    <xf borderId="10" fillId="0" fontId="2" numFmtId="165" xfId="0" applyBorder="1" applyFont="1" applyNumberFormat="1"/>
    <xf borderId="11" fillId="0" fontId="2" numFmtId="165" xfId="0" applyBorder="1" applyFont="1" applyNumberFormat="1"/>
    <xf borderId="9" fillId="0" fontId="2" numFmtId="165" xfId="0" applyBorder="1" applyFont="1" applyNumberFormat="1"/>
    <xf borderId="23" fillId="10" fontId="2" numFmtId="0" xfId="0" applyAlignment="1" applyBorder="1" applyFill="1" applyFont="1">
      <alignment horizontal="center"/>
    </xf>
    <xf borderId="39" fillId="10" fontId="2" numFmtId="0" xfId="0" applyAlignment="1" applyBorder="1" applyFont="1">
      <alignment horizontal="center"/>
    </xf>
    <xf borderId="43" fillId="10" fontId="2" numFmtId="165" xfId="0" applyBorder="1" applyFont="1" applyNumberFormat="1"/>
    <xf borderId="23" fillId="10" fontId="2" numFmtId="165" xfId="0" applyBorder="1" applyFont="1" applyNumberFormat="1"/>
    <xf borderId="23" fillId="10" fontId="2" numFmtId="0" xfId="0" applyBorder="1" applyFont="1"/>
    <xf borderId="44" fillId="10" fontId="2" numFmtId="165" xfId="0" applyBorder="1" applyFont="1" applyNumberFormat="1"/>
    <xf borderId="45" fillId="10" fontId="2" numFmtId="165" xfId="0" applyBorder="1" applyFont="1" applyNumberFormat="1"/>
    <xf borderId="39" fillId="10" fontId="2" numFmtId="0" xfId="0" applyBorder="1" applyFont="1"/>
    <xf borderId="23" fillId="6" fontId="2" numFmtId="165" xfId="0" applyBorder="1" applyFont="1" applyNumberFormat="1"/>
    <xf borderId="46" fillId="0" fontId="2" numFmtId="0" xfId="0" applyBorder="1" applyFont="1"/>
    <xf borderId="23" fillId="8" fontId="2" numFmtId="0" xfId="0" applyBorder="1" applyFont="1"/>
    <xf borderId="33" fillId="0" fontId="11" numFmtId="0" xfId="0" applyAlignment="1" applyBorder="1" applyFont="1">
      <alignment horizontal="right" shrinkToFit="0" wrapText="1"/>
    </xf>
    <xf borderId="0" fillId="0" fontId="11" numFmtId="0" xfId="0" applyAlignment="1" applyFont="1">
      <alignment horizontal="right" shrinkToFit="0" wrapText="1"/>
    </xf>
    <xf borderId="14" fillId="0" fontId="2" numFmtId="2" xfId="0" applyBorder="1" applyFont="1" applyNumberFormat="1"/>
    <xf borderId="14" fillId="0" fontId="2" numFmtId="1" xfId="0" applyBorder="1" applyFont="1" applyNumberFormat="1"/>
    <xf borderId="14" fillId="0" fontId="2" numFmtId="10" xfId="0" applyBorder="1" applyFont="1" applyNumberFormat="1"/>
    <xf borderId="46" fillId="0" fontId="2" numFmtId="2" xfId="0" applyBorder="1" applyFont="1" applyNumberFormat="1"/>
    <xf borderId="0" fillId="0" fontId="2" numFmtId="1" xfId="0" applyFont="1" applyNumberFormat="1"/>
    <xf borderId="1" fillId="0" fontId="2" numFmtId="0" xfId="0" applyAlignment="1" applyBorder="1" applyFont="1">
      <alignment horizontal="left"/>
    </xf>
    <xf borderId="0" fillId="0" fontId="8" numFmtId="0" xfId="0" applyAlignment="1" applyFont="1">
      <alignment horizontal="center"/>
    </xf>
    <xf borderId="2" fillId="0" fontId="2" numFmtId="166" xfId="0" applyAlignment="1" applyBorder="1" applyFont="1" applyNumberFormat="1">
      <alignment horizontal="center"/>
    </xf>
    <xf borderId="17" fillId="0" fontId="2" numFmtId="0" xfId="0" applyAlignment="1" applyBorder="1" applyFont="1">
      <alignment horizontal="center"/>
    </xf>
    <xf borderId="17" fillId="0" fontId="2" numFmtId="0" xfId="0" applyBorder="1" applyFont="1"/>
    <xf borderId="4" fillId="11" fontId="5" numFmtId="0" xfId="0" applyAlignment="1" applyBorder="1" applyFill="1" applyFont="1">
      <alignment horizontal="left"/>
    </xf>
    <xf borderId="5" fillId="11" fontId="7" numFmtId="0" xfId="0" applyAlignment="1" applyBorder="1" applyFont="1">
      <alignment horizontal="left" shrinkToFit="0" vertical="center" wrapText="1"/>
    </xf>
    <xf borderId="35" fillId="11" fontId="7" numFmtId="0" xfId="0" applyAlignment="1" applyBorder="1" applyFont="1">
      <alignment horizontal="center" shrinkToFit="0" vertical="center" wrapText="1"/>
    </xf>
    <xf borderId="16" fillId="11" fontId="5" numFmtId="0" xfId="0" applyAlignment="1" applyBorder="1" applyFont="1">
      <alignment horizontal="left"/>
    </xf>
    <xf borderId="16" fillId="11" fontId="2" numFmtId="0" xfId="0" applyBorder="1" applyFont="1"/>
    <xf borderId="18" fillId="11" fontId="5" numFmtId="0" xfId="0" applyAlignment="1" applyBorder="1" applyFont="1">
      <alignment horizontal="center" shrinkToFit="0" vertical="center" wrapText="1"/>
    </xf>
    <xf borderId="4" fillId="11" fontId="2" numFmtId="0" xfId="0" applyAlignment="1" applyBorder="1" applyFont="1">
      <alignment horizontal="center"/>
    </xf>
    <xf borderId="47" fillId="4" fontId="2" numFmtId="0" xfId="0" applyBorder="1" applyFont="1"/>
    <xf borderId="41" fillId="4" fontId="2" numFmtId="0" xfId="0" applyBorder="1" applyFont="1"/>
    <xf borderId="48" fillId="4" fontId="2" numFmtId="0" xfId="0" applyBorder="1" applyFont="1"/>
    <xf borderId="47" fillId="3" fontId="2" numFmtId="165" xfId="0" applyBorder="1" applyFont="1" applyNumberFormat="1"/>
    <xf borderId="49" fillId="4" fontId="2" numFmtId="165" xfId="0" applyBorder="1" applyFont="1" applyNumberFormat="1"/>
    <xf borderId="50" fillId="11" fontId="2" numFmtId="0" xfId="0" applyAlignment="1" applyBorder="1" applyFont="1">
      <alignment horizontal="center"/>
    </xf>
    <xf borderId="31" fillId="4" fontId="2" numFmtId="0" xfId="0" applyBorder="1" applyFont="1"/>
    <xf borderId="32" fillId="4" fontId="2" numFmtId="0" xfId="0" applyBorder="1" applyFont="1"/>
    <xf borderId="31" fillId="3" fontId="2" numFmtId="165" xfId="0" applyBorder="1" applyFont="1" applyNumberFormat="1"/>
    <xf borderId="13" fillId="0" fontId="8" numFmtId="165" xfId="0" applyBorder="1" applyFont="1" applyNumberFormat="1"/>
    <xf borderId="25" fillId="11" fontId="2" numFmtId="0" xfId="0" applyAlignment="1" applyBorder="1" applyFont="1">
      <alignment horizontal="center"/>
    </xf>
    <xf borderId="51" fillId="0" fontId="2" numFmtId="165" xfId="0" applyBorder="1" applyFont="1" applyNumberFormat="1"/>
    <xf borderId="8" fillId="11" fontId="2" numFmtId="0" xfId="0" applyAlignment="1" applyBorder="1" applyFont="1">
      <alignment horizontal="center"/>
    </xf>
    <xf borderId="45" fillId="3" fontId="2" numFmtId="165" xfId="0" applyBorder="1" applyFont="1" applyNumberFormat="1"/>
    <xf borderId="15" fillId="0" fontId="2" numFmtId="165" xfId="0" applyBorder="1" applyFont="1" applyNumberFormat="1"/>
    <xf borderId="43" fillId="11" fontId="2" numFmtId="0" xfId="0" applyAlignment="1" applyBorder="1" applyFont="1">
      <alignment horizontal="center"/>
    </xf>
    <xf borderId="16" fillId="11" fontId="2" numFmtId="0" xfId="0" applyAlignment="1" applyBorder="1" applyFont="1">
      <alignment horizontal="center"/>
    </xf>
    <xf borderId="52" fillId="0" fontId="11" numFmtId="0" xfId="0" applyAlignment="1" applyBorder="1" applyFont="1">
      <alignment horizontal="right" shrinkToFit="0" wrapText="1"/>
    </xf>
    <xf borderId="46" fillId="0" fontId="2" numFmtId="1" xfId="0" applyBorder="1" applyFont="1" applyNumberFormat="1"/>
    <xf borderId="16" fillId="11" fontId="2" numFmtId="0" xfId="0" applyAlignment="1" applyBorder="1" applyFont="1">
      <alignment horizontal="center" shrinkToFit="0" wrapText="1"/>
    </xf>
    <xf borderId="23" fillId="6" fontId="2" numFmtId="0" xfId="0" applyBorder="1" applyFont="1"/>
    <xf borderId="53" fillId="0" fontId="2" numFmtId="0" xfId="0" applyBorder="1" applyFont="1"/>
    <xf borderId="54" fillId="0" fontId="2" numFmtId="0" xfId="0" applyBorder="1" applyFont="1"/>
    <xf borderId="55" fillId="0" fontId="2" numFmtId="0" xfId="0" applyBorder="1" applyFont="1"/>
    <xf borderId="23" fillId="12" fontId="2" numFmtId="0" xfId="0" applyBorder="1" applyFill="1" applyFont="1"/>
    <xf borderId="23" fillId="12" fontId="2" numFmtId="165" xfId="0" applyBorder="1" applyFont="1" applyNumberFormat="1"/>
    <xf borderId="4" fillId="2" fontId="2" numFmtId="0" xfId="0" applyAlignment="1" applyBorder="1" applyFont="1">
      <alignment horizontal="center"/>
    </xf>
    <xf borderId="41" fillId="3" fontId="8" numFmtId="165" xfId="0" applyBorder="1" applyFont="1" applyNumberFormat="1"/>
    <xf borderId="50" fillId="2" fontId="2" numFmtId="0" xfId="0" applyAlignment="1" applyBorder="1" applyFont="1">
      <alignment horizontal="center"/>
    </xf>
    <xf borderId="8" fillId="2" fontId="2" numFmtId="0" xfId="0" applyAlignment="1" applyBorder="1" applyFont="1">
      <alignment horizontal="center"/>
    </xf>
    <xf borderId="23" fillId="2" fontId="2" numFmtId="0" xfId="0" applyBorder="1" applyFont="1"/>
    <xf borderId="43" fillId="3" fontId="2" numFmtId="165" xfId="0" applyBorder="1" applyFont="1" applyNumberFormat="1"/>
    <xf borderId="23" fillId="13" fontId="2" numFmtId="165" xfId="0" applyBorder="1" applyFill="1" applyFont="1" applyNumberFormat="1"/>
    <xf borderId="23" fillId="13" fontId="8" numFmtId="165" xfId="0" applyBorder="1" applyFont="1" applyNumberFormat="1"/>
    <xf borderId="0" fillId="0" fontId="5" numFmtId="167" xfId="0" applyFont="1" applyNumberFormat="1"/>
    <xf borderId="23" fillId="8" fontId="5" numFmtId="167" xfId="0" applyBorder="1" applyFont="1" applyNumberFormat="1"/>
    <xf borderId="53" fillId="0" fontId="2" numFmtId="0" xfId="0" applyAlignment="1" applyBorder="1" applyFont="1">
      <alignment horizontal="left"/>
    </xf>
    <xf borderId="23" fillId="11" fontId="2" numFmtId="0" xfId="0" applyAlignment="1" applyBorder="1" applyFont="1">
      <alignment horizontal="center"/>
    </xf>
    <xf borderId="49" fillId="11" fontId="2" numFmtId="0" xfId="0" applyAlignment="1" applyBorder="1" applyFont="1">
      <alignment horizontal="center"/>
    </xf>
    <xf borderId="56" fillId="11" fontId="2" numFmtId="0" xfId="0" applyAlignment="1" applyBorder="1" applyFont="1">
      <alignment horizontal="center"/>
    </xf>
    <xf borderId="57" fillId="11" fontId="2" numFmtId="0" xfId="0" applyBorder="1" applyFont="1"/>
    <xf borderId="58" fillId="11" fontId="2" numFmtId="0" xfId="0" applyBorder="1" applyFont="1"/>
    <xf borderId="35" fillId="2" fontId="7" numFmtId="0" xfId="0" applyAlignment="1" applyBorder="1" applyFont="1">
      <alignment horizontal="left" shrinkToFit="0" vertical="center" wrapText="1"/>
    </xf>
    <xf borderId="59" fillId="2" fontId="5" numFmtId="0" xfId="0" applyAlignment="1" applyBorder="1" applyFont="1">
      <alignment horizontal="center" shrinkToFit="0" vertical="center" wrapText="1"/>
    </xf>
    <xf borderId="22" fillId="0" fontId="5" numFmtId="0" xfId="0" applyAlignment="1" applyBorder="1" applyFont="1">
      <alignment horizontal="center" shrinkToFit="0" vertical="center" wrapText="1"/>
    </xf>
    <xf borderId="20" fillId="0" fontId="5" numFmtId="0" xfId="0" applyAlignment="1" applyBorder="1" applyFont="1">
      <alignment horizontal="center" shrinkToFit="0" vertical="center" wrapText="1"/>
    </xf>
    <xf borderId="21" fillId="0" fontId="5" numFmtId="0" xfId="0" applyAlignment="1" applyBorder="1" applyFont="1">
      <alignment horizontal="center" shrinkToFit="0" vertical="center" wrapText="1"/>
    </xf>
    <xf borderId="41" fillId="9" fontId="5" numFmtId="0" xfId="0" applyAlignment="1" applyBorder="1" applyFont="1">
      <alignment horizontal="center" shrinkToFit="0" vertical="center" wrapText="1"/>
    </xf>
    <xf borderId="60" fillId="0" fontId="5"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39" fillId="0" fontId="2" numFmtId="165" xfId="0" applyBorder="1" applyFont="1" applyNumberFormat="1"/>
    <xf borderId="39" fillId="0" fontId="8" numFmtId="165" xfId="0" applyBorder="1" applyFont="1" applyNumberFormat="1"/>
    <xf borderId="39" fillId="3" fontId="15" numFmtId="165" xfId="0" applyBorder="1" applyFont="1" applyNumberFormat="1"/>
    <xf borderId="39" fillId="2" fontId="2" numFmtId="0" xfId="0" applyAlignment="1" applyBorder="1" applyFont="1">
      <alignment horizontal="center"/>
    </xf>
    <xf borderId="39" fillId="3" fontId="2" numFmtId="165" xfId="0" applyBorder="1" applyFont="1" applyNumberFormat="1"/>
    <xf borderId="39" fillId="9" fontId="2" numFmtId="165" xfId="0" applyBorder="1" applyFont="1" applyNumberFormat="1"/>
    <xf borderId="39" fillId="14" fontId="2" numFmtId="165" xfId="0" applyBorder="1" applyFill="1" applyFont="1" applyNumberFormat="1"/>
    <xf borderId="39" fillId="2" fontId="2" numFmtId="165" xfId="0" applyBorder="1" applyFont="1" applyNumberFormat="1"/>
    <xf borderId="39" fillId="3" fontId="2" numFmtId="0" xfId="0" applyAlignment="1" applyBorder="1" applyFont="1">
      <alignment horizontal="center"/>
    </xf>
    <xf borderId="39" fillId="0" fontId="2" numFmtId="0" xfId="0" applyAlignment="1" applyBorder="1" applyFont="1">
      <alignment horizontal="center"/>
    </xf>
    <xf borderId="23" fillId="15" fontId="2" numFmtId="0" xfId="0" applyAlignment="1" applyBorder="1" applyFill="1" applyFont="1">
      <alignment horizontal="center"/>
    </xf>
    <xf borderId="39" fillId="6" fontId="2" numFmtId="165" xfId="0" applyBorder="1" applyFont="1" applyNumberFormat="1"/>
    <xf borderId="39" fillId="5" fontId="2" numFmtId="165" xfId="0" applyBorder="1" applyFont="1" applyNumberFormat="1"/>
    <xf borderId="39" fillId="0" fontId="2" numFmtId="1" xfId="0" applyAlignment="1" applyBorder="1" applyFont="1" applyNumberFormat="1">
      <alignment horizontal="center" shrinkToFit="0" vertical="center" wrapText="1"/>
    </xf>
    <xf borderId="39" fillId="0" fontId="10" numFmtId="1" xfId="0" applyAlignment="1" applyBorder="1" applyFont="1" applyNumberFormat="1">
      <alignment horizontal="center" shrinkToFit="0" vertical="center" wrapText="1"/>
    </xf>
    <xf borderId="39" fillId="6" fontId="8" numFmtId="165" xfId="0" applyBorder="1" applyFont="1" applyNumberFormat="1"/>
    <xf borderId="39" fillId="5" fontId="8" numFmtId="165" xfId="0" applyBorder="1" applyFont="1" applyNumberFormat="1"/>
    <xf borderId="39" fillId="14" fontId="8" numFmtId="165" xfId="0" applyBorder="1" applyFont="1" applyNumberFormat="1"/>
    <xf borderId="39" fillId="2" fontId="8" numFmtId="0" xfId="0" applyAlignment="1" applyBorder="1" applyFont="1">
      <alignment horizontal="center"/>
    </xf>
    <xf borderId="0" fillId="0" fontId="10" numFmtId="1" xfId="0" applyAlignment="1" applyFont="1" applyNumberFormat="1">
      <alignment horizontal="center" shrinkToFit="0" vertical="center" wrapText="1"/>
    </xf>
    <xf borderId="23" fillId="2" fontId="8" numFmtId="0" xfId="0" applyAlignment="1" applyBorder="1" applyFont="1">
      <alignment horizontal="center"/>
    </xf>
    <xf borderId="39" fillId="3" fontId="8" numFmtId="165" xfId="0" applyBorder="1" applyFont="1" applyNumberFormat="1"/>
    <xf borderId="46" fillId="0" fontId="8" numFmtId="165" xfId="0" applyBorder="1" applyFont="1" applyNumberFormat="1"/>
    <xf borderId="23" fillId="6" fontId="10" numFmtId="165" xfId="0" applyBorder="1" applyFont="1" applyNumberFormat="1"/>
    <xf borderId="0" fillId="0" fontId="8" numFmtId="0" xfId="0" applyAlignment="1" applyFont="1">
      <alignment readingOrder="0"/>
    </xf>
    <xf borderId="23" fillId="16" fontId="10" numFmtId="1" xfId="0" applyAlignment="1" applyBorder="1" applyFill="1" applyFont="1" applyNumberFormat="1">
      <alignment horizontal="center" shrinkToFit="0" vertical="center" wrapText="1"/>
    </xf>
    <xf borderId="23" fillId="6" fontId="10" numFmtId="0" xfId="0" applyAlignment="1" applyBorder="1" applyFont="1">
      <alignment readingOrder="0"/>
    </xf>
    <xf borderId="39" fillId="0" fontId="2" numFmtId="1" xfId="0" applyBorder="1" applyFont="1" applyNumberFormat="1"/>
    <xf borderId="39" fillId="2" fontId="2" numFmtId="0" xfId="0" applyAlignment="1" applyBorder="1" applyFont="1">
      <alignment horizontal="center" shrinkToFit="0" wrapText="1"/>
    </xf>
    <xf borderId="0" fillId="0" fontId="2" numFmtId="165" xfId="0" applyAlignment="1" applyFont="1" applyNumberFormat="1">
      <alignment horizontal="center"/>
    </xf>
    <xf borderId="23" fillId="15" fontId="5" numFmtId="0" xfId="0" applyAlignment="1" applyBorder="1" applyFont="1">
      <alignment horizontal="left"/>
    </xf>
    <xf borderId="23" fillId="15" fontId="7" numFmtId="0" xfId="0" applyAlignment="1" applyBorder="1" applyFont="1">
      <alignment shrinkToFit="0" vertical="center" wrapText="1"/>
    </xf>
    <xf borderId="23" fillId="15" fontId="14" numFmtId="0" xfId="0" applyAlignment="1" applyBorder="1" applyFont="1">
      <alignment vertical="center"/>
    </xf>
    <xf borderId="0" fillId="0" fontId="14" numFmtId="0" xfId="0" applyAlignment="1" applyFont="1">
      <alignment vertical="center"/>
    </xf>
    <xf borderId="0" fillId="0" fontId="14" numFmtId="165" xfId="0" applyAlignment="1" applyFont="1" applyNumberFormat="1">
      <alignment vertical="center"/>
    </xf>
    <xf borderId="0" fillId="0" fontId="7" numFmtId="0" xfId="0" applyAlignment="1" applyFont="1">
      <alignment horizontal="left" shrinkToFit="0" vertical="center" wrapText="1"/>
    </xf>
    <xf borderId="0" fillId="0" fontId="14" numFmtId="0" xfId="0" applyAlignment="1" applyFont="1">
      <alignment horizontal="left" vertical="center"/>
    </xf>
    <xf borderId="61" fillId="17" fontId="10" numFmtId="0" xfId="0" applyAlignment="1" applyBorder="1" applyFill="1" applyFont="1">
      <alignment horizontal="center"/>
    </xf>
    <xf borderId="62" fillId="0" fontId="9" numFmtId="0" xfId="0" applyBorder="1" applyFont="1"/>
    <xf borderId="63" fillId="0" fontId="9" numFmtId="0" xfId="0" applyBorder="1" applyFont="1"/>
    <xf borderId="0" fillId="0" fontId="5" numFmtId="165" xfId="0" applyAlignment="1" applyFont="1" applyNumberFormat="1">
      <alignment shrinkToFit="0" wrapText="1"/>
    </xf>
    <xf borderId="23" fillId="17" fontId="10" numFmtId="0" xfId="0" applyAlignment="1" applyBorder="1" applyFont="1">
      <alignment horizontal="center"/>
    </xf>
    <xf borderId="0" fillId="0" fontId="2" numFmtId="0" xfId="0" applyAlignment="1" applyFont="1">
      <alignment horizontal="center" shrinkToFit="0" wrapText="1"/>
    </xf>
    <xf borderId="0" fillId="0" fontId="2" numFmtId="0" xfId="0" applyAlignment="1" applyFont="1">
      <alignment shrinkToFit="0" wrapText="1"/>
    </xf>
    <xf borderId="0" fillId="0" fontId="2" numFmtId="0" xfId="0" applyAlignment="1" applyFont="1">
      <alignment horizontal="left" shrinkToFit="0" vertical="center" wrapText="1"/>
    </xf>
    <xf borderId="23" fillId="3" fontId="2" numFmtId="0" xfId="0" applyAlignment="1" applyBorder="1" applyFont="1">
      <alignment horizontal="center"/>
    </xf>
    <xf borderId="23" fillId="6" fontId="2" numFmtId="0" xfId="0" applyAlignment="1" applyBorder="1" applyFont="1">
      <alignment horizontal="center"/>
    </xf>
    <xf quotePrefix="1" borderId="0" fillId="0" fontId="5" numFmtId="0" xfId="0" applyFont="1"/>
    <xf borderId="56" fillId="6" fontId="5" numFmtId="0" xfId="0" applyBorder="1" applyFont="1"/>
    <xf borderId="58" fillId="6" fontId="2" numFmtId="0" xfId="0" applyBorder="1" applyFont="1"/>
    <xf borderId="16" fillId="6" fontId="2" numFmtId="0" xfId="0" applyBorder="1" applyFont="1"/>
    <xf borderId="49" fillId="6" fontId="2" numFmtId="0" xfId="0" applyBorder="1" applyFont="1"/>
    <xf borderId="49" fillId="6" fontId="2" numFmtId="165" xfId="0" applyBorder="1" applyFont="1" applyNumberFormat="1"/>
    <xf borderId="64" fillId="6" fontId="2" numFmtId="0" xfId="0" applyBorder="1" applyFont="1"/>
    <xf borderId="65" fillId="6" fontId="2" numFmtId="165" xfId="0" applyBorder="1" applyFont="1" applyNumberFormat="1"/>
    <xf borderId="23" fillId="18" fontId="2" numFmtId="165" xfId="0" applyBorder="1" applyFill="1" applyFont="1" applyNumberFormat="1"/>
    <xf borderId="39" fillId="4" fontId="11" numFmtId="0" xfId="0" applyAlignment="1" applyBorder="1" applyFont="1">
      <alignment horizontal="center"/>
    </xf>
    <xf borderId="24" fillId="4" fontId="11" numFmtId="0" xfId="0" applyAlignment="1" applyBorder="1" applyFont="1">
      <alignment horizontal="center"/>
    </xf>
    <xf borderId="33" fillId="0" fontId="11" numFmtId="0" xfId="0" applyAlignment="1" applyBorder="1" applyFont="1">
      <alignment shrinkToFit="0" wrapText="1"/>
    </xf>
    <xf borderId="23" fillId="19" fontId="2" numFmtId="165" xfId="0" applyBorder="1" applyFill="1" applyFont="1" applyNumberFormat="1"/>
    <xf borderId="66" fillId="0" fontId="11" numFmtId="0" xfId="0" applyAlignment="1" applyBorder="1" applyFont="1">
      <alignment horizontal="center"/>
    </xf>
    <xf borderId="67" fillId="0" fontId="9" numFmtId="0" xfId="0" applyBorder="1" applyFont="1"/>
    <xf borderId="68" fillId="0" fontId="9" numFmtId="0" xfId="0" applyBorder="1" applyFont="1"/>
    <xf borderId="69" fillId="2" fontId="7" numFmtId="0" xfId="0" applyAlignment="1" applyBorder="1" applyFont="1">
      <alignment shrinkToFit="0" vertical="center" wrapText="1"/>
    </xf>
    <xf borderId="23" fillId="9" fontId="2" numFmtId="165" xfId="0" applyBorder="1" applyFont="1" applyNumberFormat="1"/>
    <xf borderId="70" fillId="2" fontId="2" numFmtId="165" xfId="0" applyBorder="1" applyFont="1" applyNumberFormat="1"/>
    <xf borderId="39" fillId="20" fontId="2" numFmtId="0" xfId="0" applyAlignment="1" applyBorder="1" applyFill="1" applyFont="1">
      <alignment horizontal="center"/>
    </xf>
    <xf borderId="13" fillId="0" fontId="2" numFmtId="1" xfId="0" applyBorder="1" applyFont="1" applyNumberFormat="1"/>
    <xf borderId="0" fillId="0" fontId="2" numFmtId="166" xfId="0" applyFont="1" applyNumberFormat="1"/>
    <xf borderId="0" fillId="0" fontId="2" numFmtId="168" xfId="0" applyFont="1" applyNumberFormat="1"/>
    <xf borderId="53" fillId="0" fontId="2" numFmtId="0" xfId="0" applyAlignment="1" applyBorder="1" applyFont="1">
      <alignment horizontal="center"/>
    </xf>
    <xf borderId="69" fillId="11" fontId="7" numFmtId="0" xfId="0" applyAlignment="1" applyBorder="1" applyFont="1">
      <alignment shrinkToFit="0" vertical="center" wrapText="1"/>
    </xf>
    <xf borderId="37" fillId="11" fontId="14" numFmtId="0" xfId="0" applyAlignment="1" applyBorder="1" applyFont="1">
      <alignment vertical="center"/>
    </xf>
    <xf borderId="38" fillId="11" fontId="14" numFmtId="0" xfId="0" applyAlignment="1" applyBorder="1" applyFont="1">
      <alignment vertical="center"/>
    </xf>
    <xf borderId="19" fillId="11" fontId="2" numFmtId="0" xfId="0" applyAlignment="1" applyBorder="1" applyFont="1">
      <alignment horizontal="center"/>
    </xf>
    <xf borderId="24" fillId="11" fontId="2" numFmtId="0" xfId="0" applyAlignment="1" applyBorder="1" applyFont="1">
      <alignment horizontal="center"/>
    </xf>
    <xf borderId="24" fillId="11" fontId="8" numFmtId="0" xfId="0" applyAlignment="1" applyBorder="1" applyFont="1">
      <alignment horizontal="center"/>
    </xf>
    <xf borderId="25" fillId="11" fontId="8" numFmtId="0" xfId="0" applyAlignment="1" applyBorder="1" applyFont="1">
      <alignment horizontal="center"/>
    </xf>
    <xf borderId="29" fillId="11" fontId="2" numFmtId="0" xfId="0" applyAlignment="1" applyBorder="1" applyFont="1">
      <alignment horizontal="center"/>
    </xf>
    <xf borderId="23" fillId="20" fontId="2" numFmtId="0" xfId="0" applyBorder="1" applyFont="1"/>
    <xf borderId="56" fillId="6" fontId="2" numFmtId="0" xfId="0" applyBorder="1" applyFont="1"/>
    <xf borderId="57" fillId="6" fontId="5" numFmtId="0" xfId="0" applyBorder="1" applyFont="1"/>
    <xf borderId="57" fillId="6" fontId="2" numFmtId="0" xfId="0" applyBorder="1" applyFont="1"/>
    <xf borderId="58" fillId="6" fontId="5" numFmtId="0" xfId="0" applyBorder="1" applyFont="1"/>
    <xf borderId="71" fillId="6" fontId="2" numFmtId="0" xfId="0" applyBorder="1" applyFont="1"/>
    <xf borderId="65" fillId="6" fontId="2" numFmtId="0" xfId="0" applyBorder="1" applyFont="1"/>
    <xf borderId="39" fillId="2" fontId="5" numFmtId="0" xfId="0" applyAlignment="1" applyBorder="1" applyFont="1">
      <alignment horizontal="center" shrinkToFit="0" vertical="center" wrapText="1"/>
    </xf>
    <xf borderId="72" fillId="3" fontId="8" numFmtId="165" xfId="0" applyBorder="1" applyFont="1" applyNumberFormat="1"/>
    <xf borderId="72" fillId="3" fontId="2" numFmtId="165" xfId="0" applyBorder="1" applyFont="1" applyNumberFormat="1"/>
    <xf borderId="31" fillId="8" fontId="2" numFmtId="0" xfId="0" applyAlignment="1" applyBorder="1" applyFont="1">
      <alignment horizontal="center"/>
    </xf>
    <xf borderId="23" fillId="8" fontId="2" numFmtId="0" xfId="0" applyAlignment="1" applyBorder="1" applyFont="1">
      <alignment horizontal="center"/>
    </xf>
    <xf borderId="32" fillId="8" fontId="16" numFmtId="0" xfId="0" applyAlignment="1" applyBorder="1" applyFont="1">
      <alignment horizontal="center" vertical="center"/>
    </xf>
    <xf borderId="23" fillId="10" fontId="16" numFmtId="0" xfId="0" applyAlignment="1" applyBorder="1" applyFont="1">
      <alignment horizontal="center"/>
    </xf>
    <xf borderId="32" fillId="10" fontId="16" numFmtId="0" xfId="0" applyAlignment="1" applyBorder="1" applyFont="1">
      <alignment horizontal="center" vertical="center"/>
    </xf>
    <xf borderId="31" fillId="10" fontId="2" numFmtId="165" xfId="0" applyBorder="1" applyFont="1" applyNumberFormat="1"/>
    <xf borderId="23" fillId="10" fontId="8" numFmtId="165" xfId="0" applyBorder="1" applyFont="1" applyNumberFormat="1"/>
    <xf borderId="23" fillId="8" fontId="16" numFmtId="0" xfId="0" applyAlignment="1" applyBorder="1" applyFont="1">
      <alignment horizontal="center"/>
    </xf>
    <xf borderId="23" fillId="8" fontId="16" numFmtId="0" xfId="0" applyAlignment="1" applyBorder="1" applyFont="1">
      <alignment horizontal="center" vertical="center"/>
    </xf>
    <xf borderId="23" fillId="5" fontId="2" numFmtId="0" xfId="0" applyAlignment="1" applyBorder="1" applyFont="1">
      <alignment horizontal="center"/>
    </xf>
    <xf borderId="23" fillId="5" fontId="16" numFmtId="0" xfId="0" applyAlignment="1" applyBorder="1" applyFont="1">
      <alignment horizontal="center"/>
    </xf>
    <xf borderId="23" fillId="5" fontId="16" numFmtId="0" xfId="0" applyAlignment="1" applyBorder="1" applyFont="1">
      <alignment horizontal="center" vertical="center"/>
    </xf>
    <xf borderId="23" fillId="5" fontId="2" numFmtId="165" xfId="0" applyBorder="1" applyFont="1" applyNumberFormat="1"/>
    <xf borderId="0" fillId="0" fontId="16" numFmtId="0" xfId="0" applyAlignment="1" applyFont="1">
      <alignment horizontal="center"/>
    </xf>
    <xf borderId="0" fillId="0" fontId="16" numFmtId="0" xfId="0" applyAlignment="1" applyFont="1">
      <alignment horizontal="center" vertical="center"/>
    </xf>
    <xf borderId="13" fillId="0" fontId="2" numFmtId="165" xfId="0" applyAlignment="1" applyBorder="1" applyFont="1" applyNumberFormat="1">
      <alignment shrinkToFit="0" wrapText="1"/>
    </xf>
    <xf borderId="23" fillId="7" fontId="2" numFmtId="0" xfId="0" applyBorder="1" applyFont="1"/>
    <xf borderId="21" fillId="0" fontId="2" numFmtId="10" xfId="0" applyBorder="1" applyFont="1" applyNumberFormat="1"/>
    <xf borderId="0" fillId="0" fontId="2" numFmtId="10" xfId="0" applyFont="1" applyNumberFormat="1"/>
    <xf borderId="13" fillId="0" fontId="2" numFmtId="9" xfId="0" applyBorder="1" applyFont="1" applyNumberFormat="1"/>
    <xf borderId="13" fillId="0" fontId="2" numFmtId="169" xfId="0" applyBorder="1" applyFont="1" applyNumberFormat="1"/>
    <xf borderId="15"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Proportion transported</a:t>
            </a:r>
          </a:p>
        </c:rich>
      </c:tx>
      <c:overlay val="0"/>
    </c:title>
    <c:plotArea>
      <c:layout>
        <c:manualLayout>
          <c:xMode val="edge"/>
          <c:yMode val="edge"/>
          <c:x val="0.11487270341207349"/>
          <c:y val="0.1624537037037037"/>
          <c:w val="0.840682852143482"/>
          <c:h val="0.5438032225138524"/>
        </c:manualLayout>
      </c:layout>
      <c:lineChart>
        <c:axId val="706615605"/>
        <c:axId val="194472137"/>
      </c:lineChart>
      <c:catAx>
        <c:axId val="706615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94472137"/>
      </c:catAx>
      <c:valAx>
        <c:axId val="194472137"/>
        <c:scaling>
          <c:orientation val="minMax"/>
        </c:scaling>
        <c:delete val="0"/>
        <c:axPos val="l"/>
        <c:tickLblPos val="nextTo"/>
        <c:spPr>
          <a:ln>
            <a:noFill/>
          </a:ln>
        </c:spPr>
        <c:crossAx val="706615605"/>
      </c:valAx>
    </c:plotArea>
    <c:legend>
      <c:legendPos val="b"/>
      <c:overlay val="0"/>
      <c:txPr>
        <a:bodyPr/>
        <a:lstStyle/>
        <a:p>
          <a:pPr lvl="0">
            <a:defRPr b="0" i="0" sz="900">
              <a:solidFill>
                <a:srgbClr val="1A1A1A"/>
              </a:solidFill>
              <a:latin typeface="Calibri"/>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xdr:colOff>
      <xdr:row>228</xdr:row>
      <xdr:rowOff>142875</xdr:rowOff>
    </xdr:from>
    <xdr:ext cx="5153025" cy="2743200"/>
    <xdr:graphicFrame>
      <xdr:nvGraphicFramePr>
        <xdr:cNvPr id="99237902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09.38"/>
    <col customWidth="1" min="3" max="26" width="8.63"/>
  </cols>
  <sheetData>
    <row r="1" ht="12.75" customHeight="1">
      <c r="A1" s="1" t="s">
        <v>0</v>
      </c>
      <c r="B1" s="2"/>
      <c r="C1" s="2"/>
      <c r="D1" s="2"/>
      <c r="E1" s="2"/>
      <c r="F1" s="2"/>
      <c r="G1" s="2"/>
      <c r="H1" s="2"/>
      <c r="I1" s="2"/>
    </row>
    <row r="2" ht="12.75" customHeight="1">
      <c r="A2" s="3" t="s">
        <v>1</v>
      </c>
      <c r="B2" s="2"/>
      <c r="C2" s="2"/>
      <c r="D2" s="2"/>
      <c r="E2" s="2"/>
      <c r="F2" s="2"/>
      <c r="G2" s="2"/>
      <c r="H2" s="2"/>
      <c r="I2" s="2"/>
      <c r="J2" s="4"/>
      <c r="K2" s="4"/>
      <c r="L2" s="4"/>
      <c r="M2" s="4"/>
      <c r="N2" s="4"/>
      <c r="O2" s="4"/>
      <c r="P2" s="4"/>
      <c r="Q2" s="4"/>
      <c r="R2" s="4"/>
      <c r="S2" s="4"/>
      <c r="T2" s="4"/>
      <c r="U2" s="4"/>
      <c r="V2" s="4"/>
      <c r="W2" s="4"/>
      <c r="X2" s="4"/>
      <c r="Y2" s="4"/>
      <c r="Z2" s="4"/>
    </row>
    <row r="3" ht="12.75" customHeight="1">
      <c r="A3" s="2" t="s">
        <v>2</v>
      </c>
      <c r="B3" s="2"/>
      <c r="C3" s="2"/>
      <c r="D3" s="2"/>
      <c r="E3" s="2"/>
      <c r="F3" s="2"/>
      <c r="G3" s="2"/>
      <c r="H3" s="2"/>
      <c r="I3" s="2"/>
      <c r="J3" s="4"/>
      <c r="K3" s="4"/>
      <c r="L3" s="4"/>
      <c r="M3" s="4"/>
      <c r="N3" s="4"/>
      <c r="O3" s="4"/>
      <c r="P3" s="4"/>
      <c r="Q3" s="4"/>
      <c r="R3" s="4"/>
      <c r="S3" s="4"/>
      <c r="T3" s="4"/>
      <c r="U3" s="4"/>
      <c r="V3" s="4"/>
      <c r="W3" s="4"/>
      <c r="X3" s="4"/>
      <c r="Y3" s="4"/>
      <c r="Z3" s="4"/>
    </row>
    <row r="4" ht="12.75" customHeight="1">
      <c r="A4" s="2"/>
      <c r="B4" s="2"/>
      <c r="C4" s="2"/>
      <c r="D4" s="2"/>
      <c r="E4" s="2"/>
      <c r="F4" s="2"/>
      <c r="G4" s="2"/>
      <c r="H4" s="2"/>
      <c r="I4" s="2"/>
      <c r="J4" s="4"/>
      <c r="K4" s="4"/>
      <c r="L4" s="4"/>
      <c r="M4" s="4"/>
      <c r="N4" s="4"/>
      <c r="O4" s="4"/>
      <c r="P4" s="4"/>
      <c r="Q4" s="4"/>
      <c r="R4" s="4"/>
      <c r="S4" s="4"/>
      <c r="T4" s="4"/>
      <c r="U4" s="4"/>
      <c r="V4" s="4"/>
      <c r="W4" s="4"/>
      <c r="X4" s="4"/>
      <c r="Y4" s="4"/>
      <c r="Z4" s="4"/>
    </row>
    <row r="5" ht="12.75" customHeight="1">
      <c r="A5" s="2" t="s">
        <v>3</v>
      </c>
      <c r="B5" s="2"/>
      <c r="C5" s="2"/>
      <c r="D5" s="2"/>
      <c r="E5" s="2"/>
      <c r="F5" s="2"/>
      <c r="G5" s="2"/>
      <c r="H5" s="2"/>
      <c r="I5" s="2"/>
      <c r="J5" s="4"/>
      <c r="K5" s="4"/>
      <c r="L5" s="4"/>
      <c r="M5" s="4"/>
      <c r="N5" s="4"/>
      <c r="O5" s="4"/>
      <c r="P5" s="4"/>
      <c r="Q5" s="4"/>
      <c r="R5" s="4"/>
      <c r="S5" s="4"/>
      <c r="T5" s="4"/>
      <c r="U5" s="4"/>
      <c r="V5" s="4"/>
      <c r="W5" s="4"/>
      <c r="X5" s="4"/>
      <c r="Y5" s="4"/>
      <c r="Z5" s="4"/>
    </row>
    <row r="6" ht="12.75" customHeight="1">
      <c r="A6" s="2"/>
      <c r="B6" s="2"/>
      <c r="C6" s="2"/>
      <c r="D6" s="2"/>
      <c r="E6" s="2"/>
      <c r="F6" s="2"/>
      <c r="G6" s="2"/>
      <c r="H6" s="2"/>
      <c r="I6" s="2"/>
      <c r="J6" s="4"/>
      <c r="K6" s="4"/>
      <c r="L6" s="4"/>
      <c r="M6" s="4"/>
      <c r="N6" s="4"/>
      <c r="O6" s="4"/>
      <c r="P6" s="4"/>
      <c r="Q6" s="4"/>
      <c r="R6" s="4"/>
      <c r="S6" s="4"/>
      <c r="T6" s="4"/>
      <c r="U6" s="4"/>
      <c r="V6" s="4"/>
      <c r="W6" s="4"/>
      <c r="X6" s="4"/>
      <c r="Y6" s="4"/>
      <c r="Z6" s="4"/>
    </row>
    <row r="7" ht="12.75" customHeight="1">
      <c r="A7" s="2" t="s">
        <v>4</v>
      </c>
      <c r="B7" s="2"/>
      <c r="C7" s="2"/>
      <c r="D7" s="2"/>
      <c r="E7" s="2"/>
      <c r="F7" s="2"/>
      <c r="G7" s="2"/>
      <c r="H7" s="2"/>
      <c r="I7" s="2"/>
      <c r="J7" s="4"/>
      <c r="K7" s="4"/>
      <c r="L7" s="4"/>
      <c r="M7" s="4"/>
      <c r="N7" s="4"/>
      <c r="O7" s="4"/>
      <c r="P7" s="4"/>
      <c r="Q7" s="4"/>
      <c r="R7" s="4"/>
      <c r="S7" s="4"/>
      <c r="T7" s="4"/>
      <c r="U7" s="4"/>
      <c r="V7" s="4"/>
      <c r="W7" s="4"/>
      <c r="X7" s="4"/>
      <c r="Y7" s="4"/>
      <c r="Z7" s="4"/>
    </row>
    <row r="8" ht="12.75" customHeight="1">
      <c r="A8" s="2"/>
      <c r="B8" s="2"/>
      <c r="C8" s="2"/>
      <c r="D8" s="2"/>
      <c r="E8" s="2"/>
      <c r="F8" s="2"/>
      <c r="G8" s="2"/>
      <c r="H8" s="2"/>
      <c r="I8" s="2"/>
      <c r="J8" s="4"/>
      <c r="K8" s="4"/>
      <c r="L8" s="4"/>
      <c r="M8" s="4"/>
      <c r="N8" s="4"/>
      <c r="O8" s="4"/>
      <c r="P8" s="4"/>
      <c r="Q8" s="4"/>
      <c r="R8" s="4"/>
      <c r="S8" s="4"/>
      <c r="T8" s="4"/>
      <c r="U8" s="4"/>
      <c r="V8" s="4"/>
      <c r="W8" s="4"/>
      <c r="X8" s="4"/>
      <c r="Y8" s="4"/>
      <c r="Z8" s="4"/>
    </row>
    <row r="9" ht="12.75" customHeight="1">
      <c r="A9" s="2" t="s">
        <v>5</v>
      </c>
      <c r="B9" s="2"/>
      <c r="C9" s="2"/>
      <c r="D9" s="2"/>
      <c r="E9" s="2"/>
      <c r="F9" s="2"/>
      <c r="G9" s="2"/>
      <c r="H9" s="2"/>
      <c r="I9" s="2"/>
      <c r="J9" s="4"/>
      <c r="K9" s="4"/>
      <c r="L9" s="4"/>
      <c r="M9" s="4"/>
      <c r="N9" s="4"/>
      <c r="O9" s="4"/>
      <c r="P9" s="4"/>
      <c r="Q9" s="4"/>
      <c r="R9" s="4"/>
      <c r="S9" s="4"/>
      <c r="T9" s="4"/>
      <c r="U9" s="4"/>
      <c r="V9" s="4"/>
      <c r="W9" s="4"/>
      <c r="X9" s="4"/>
      <c r="Y9" s="4"/>
      <c r="Z9" s="4"/>
    </row>
    <row r="10" ht="12.75" customHeight="1">
      <c r="A10" s="2"/>
      <c r="B10" s="5" t="s">
        <v>6</v>
      </c>
      <c r="C10" s="2"/>
      <c r="D10" s="2"/>
      <c r="E10" s="2"/>
      <c r="F10" s="2"/>
      <c r="G10" s="2"/>
      <c r="H10" s="2"/>
      <c r="I10" s="2"/>
      <c r="J10" s="4"/>
      <c r="K10" s="4"/>
      <c r="L10" s="4"/>
      <c r="M10" s="4"/>
      <c r="N10" s="4"/>
      <c r="O10" s="4"/>
      <c r="P10" s="4"/>
      <c r="Q10" s="4"/>
      <c r="R10" s="4"/>
      <c r="S10" s="4"/>
      <c r="T10" s="4"/>
      <c r="U10" s="4"/>
      <c r="V10" s="4"/>
      <c r="W10" s="4"/>
      <c r="X10" s="4"/>
      <c r="Y10" s="4"/>
      <c r="Z10" s="4"/>
    </row>
    <row r="11" ht="12.75" customHeight="1">
      <c r="A11" s="6">
        <v>2008.0</v>
      </c>
      <c r="B11" s="5"/>
      <c r="C11" s="2"/>
      <c r="D11" s="2"/>
      <c r="E11" s="2"/>
      <c r="F11" s="2"/>
      <c r="G11" s="2"/>
      <c r="H11" s="2"/>
      <c r="I11" s="2"/>
      <c r="J11" s="4"/>
      <c r="K11" s="4"/>
      <c r="L11" s="4"/>
      <c r="M11" s="4"/>
      <c r="N11" s="4"/>
      <c r="O11" s="4"/>
      <c r="P11" s="4"/>
      <c r="Q11" s="4"/>
      <c r="R11" s="4"/>
      <c r="S11" s="4"/>
      <c r="T11" s="4"/>
      <c r="U11" s="4"/>
      <c r="V11" s="4"/>
      <c r="W11" s="4"/>
      <c r="X11" s="4"/>
      <c r="Y11" s="4"/>
      <c r="Z11" s="4"/>
    </row>
    <row r="12" ht="12.75" customHeight="1">
      <c r="A12" s="2" t="s">
        <v>7</v>
      </c>
      <c r="B12" s="7"/>
      <c r="C12" s="2"/>
      <c r="D12" s="2"/>
      <c r="E12" s="2"/>
      <c r="F12" s="2"/>
      <c r="G12" s="2"/>
      <c r="H12" s="2"/>
      <c r="I12" s="2"/>
      <c r="J12" s="4"/>
      <c r="K12" s="4"/>
      <c r="L12" s="4"/>
      <c r="M12" s="4"/>
      <c r="N12" s="4"/>
      <c r="O12" s="4"/>
      <c r="P12" s="4"/>
      <c r="Q12" s="4"/>
      <c r="R12" s="4"/>
      <c r="S12" s="4"/>
      <c r="T12" s="4"/>
      <c r="U12" s="4"/>
      <c r="V12" s="4"/>
      <c r="W12" s="4"/>
      <c r="X12" s="4"/>
      <c r="Y12" s="4"/>
      <c r="Z12" s="4"/>
    </row>
    <row r="13" ht="12.75" customHeight="1">
      <c r="A13" s="2" t="s">
        <v>8</v>
      </c>
      <c r="B13" s="7"/>
      <c r="C13" s="2"/>
      <c r="D13" s="2"/>
      <c r="E13" s="2"/>
      <c r="F13" s="2"/>
      <c r="G13" s="2"/>
      <c r="H13" s="2"/>
      <c r="I13" s="2"/>
      <c r="J13" s="4"/>
      <c r="K13" s="4"/>
      <c r="L13" s="4"/>
      <c r="M13" s="4"/>
      <c r="N13" s="4"/>
      <c r="O13" s="4"/>
      <c r="P13" s="4"/>
      <c r="Q13" s="4"/>
      <c r="R13" s="4"/>
      <c r="S13" s="4"/>
      <c r="T13" s="4"/>
      <c r="U13" s="4"/>
      <c r="V13" s="4"/>
      <c r="W13" s="4"/>
      <c r="X13" s="4"/>
      <c r="Y13" s="4"/>
      <c r="Z13" s="4"/>
    </row>
    <row r="14" ht="12.75" customHeight="1">
      <c r="A14" s="2"/>
      <c r="B14" s="7"/>
      <c r="C14" s="2"/>
      <c r="D14" s="2"/>
      <c r="E14" s="2"/>
      <c r="F14" s="2"/>
      <c r="G14" s="2"/>
      <c r="H14" s="2"/>
      <c r="I14" s="2"/>
      <c r="J14" s="4"/>
      <c r="K14" s="4"/>
      <c r="L14" s="4"/>
      <c r="M14" s="4"/>
      <c r="N14" s="4"/>
      <c r="O14" s="4"/>
      <c r="P14" s="4"/>
      <c r="Q14" s="4"/>
      <c r="R14" s="4"/>
      <c r="S14" s="4"/>
      <c r="T14" s="4"/>
      <c r="U14" s="4"/>
      <c r="V14" s="4"/>
      <c r="W14" s="4"/>
      <c r="X14" s="4"/>
      <c r="Y14" s="4"/>
      <c r="Z14" s="4"/>
    </row>
    <row r="15" ht="12.75" customHeight="1">
      <c r="A15" s="8" t="s">
        <v>9</v>
      </c>
      <c r="B15" s="7"/>
      <c r="C15" s="2"/>
      <c r="D15" s="2"/>
      <c r="E15" s="2"/>
      <c r="F15" s="2"/>
      <c r="G15" s="2"/>
      <c r="H15" s="2"/>
      <c r="I15" s="2"/>
      <c r="J15" s="4"/>
      <c r="K15" s="4"/>
      <c r="L15" s="4"/>
      <c r="M15" s="4"/>
      <c r="N15" s="4"/>
      <c r="O15" s="4"/>
      <c r="P15" s="4"/>
      <c r="Q15" s="4"/>
      <c r="R15" s="4"/>
      <c r="S15" s="4"/>
      <c r="T15" s="4"/>
      <c r="U15" s="4"/>
      <c r="V15" s="4"/>
      <c r="W15" s="4"/>
      <c r="X15" s="4"/>
      <c r="Y15" s="4"/>
      <c r="Z15" s="4"/>
    </row>
    <row r="16" ht="12.75" customHeight="1">
      <c r="A16" s="2" t="s">
        <v>10</v>
      </c>
      <c r="B16" s="7"/>
      <c r="C16" s="2"/>
      <c r="D16" s="2"/>
      <c r="E16" s="2"/>
      <c r="F16" s="2"/>
      <c r="G16" s="2"/>
      <c r="H16" s="2"/>
      <c r="I16" s="2"/>
      <c r="J16" s="4"/>
      <c r="K16" s="4"/>
      <c r="L16" s="4"/>
      <c r="M16" s="4"/>
      <c r="N16" s="4"/>
      <c r="O16" s="4"/>
      <c r="P16" s="4"/>
      <c r="Q16" s="4"/>
      <c r="R16" s="4"/>
      <c r="S16" s="4"/>
      <c r="T16" s="4"/>
      <c r="U16" s="4"/>
      <c r="V16" s="4"/>
      <c r="W16" s="4"/>
      <c r="X16" s="4"/>
      <c r="Y16" s="4"/>
      <c r="Z16" s="4"/>
    </row>
    <row r="17" ht="12.75" customHeight="1">
      <c r="A17" s="2" t="s">
        <v>11</v>
      </c>
      <c r="B17" s="7"/>
      <c r="C17" s="2"/>
      <c r="D17" s="2"/>
      <c r="E17" s="2"/>
      <c r="F17" s="2"/>
      <c r="G17" s="2"/>
      <c r="H17" s="2"/>
      <c r="I17" s="2"/>
      <c r="J17" s="4"/>
      <c r="K17" s="4"/>
      <c r="L17" s="4"/>
      <c r="M17" s="4"/>
      <c r="N17" s="4"/>
      <c r="O17" s="4"/>
      <c r="P17" s="4"/>
      <c r="Q17" s="4"/>
      <c r="R17" s="4"/>
      <c r="S17" s="4"/>
      <c r="T17" s="4"/>
      <c r="U17" s="4"/>
      <c r="V17" s="4"/>
      <c r="W17" s="4"/>
      <c r="X17" s="4"/>
      <c r="Y17" s="4"/>
      <c r="Z17" s="4"/>
    </row>
    <row r="18" ht="12.75" customHeight="1">
      <c r="A18" s="4"/>
      <c r="B18" s="9" t="s">
        <v>12</v>
      </c>
      <c r="C18" s="2"/>
      <c r="D18" s="2"/>
      <c r="E18" s="2"/>
      <c r="F18" s="2"/>
      <c r="G18" s="2"/>
      <c r="H18" s="2"/>
      <c r="I18" s="2"/>
      <c r="J18" s="4"/>
      <c r="K18" s="4"/>
      <c r="L18" s="4"/>
      <c r="M18" s="4"/>
      <c r="N18" s="4"/>
      <c r="O18" s="4"/>
      <c r="P18" s="4"/>
      <c r="Q18" s="4"/>
      <c r="R18" s="4"/>
      <c r="S18" s="4"/>
      <c r="T18" s="4"/>
      <c r="U18" s="4"/>
      <c r="V18" s="4"/>
      <c r="W18" s="4"/>
      <c r="X18" s="4"/>
      <c r="Y18" s="4"/>
      <c r="Z18" s="4"/>
    </row>
    <row r="19" ht="12.75" customHeight="1">
      <c r="A19" s="4"/>
      <c r="B19" s="9" t="s">
        <v>13</v>
      </c>
      <c r="C19" s="2"/>
      <c r="D19" s="2"/>
      <c r="E19" s="2"/>
      <c r="F19" s="2"/>
      <c r="G19" s="2"/>
      <c r="H19" s="2"/>
      <c r="I19" s="2"/>
      <c r="J19" s="4"/>
      <c r="K19" s="4"/>
      <c r="L19" s="4"/>
      <c r="M19" s="4"/>
      <c r="N19" s="4"/>
      <c r="O19" s="4"/>
      <c r="P19" s="4"/>
      <c r="Q19" s="4"/>
      <c r="R19" s="4"/>
      <c r="S19" s="4"/>
      <c r="T19" s="4"/>
      <c r="U19" s="4"/>
      <c r="V19" s="4"/>
      <c r="W19" s="4"/>
      <c r="X19" s="4"/>
      <c r="Y19" s="4"/>
      <c r="Z19" s="4"/>
    </row>
    <row r="20" ht="12.75" customHeight="1">
      <c r="A20" s="2"/>
      <c r="B20" s="7"/>
      <c r="C20" s="2"/>
      <c r="D20" s="2"/>
      <c r="E20" s="2"/>
      <c r="F20" s="2"/>
      <c r="G20" s="2"/>
      <c r="H20" s="2"/>
      <c r="I20" s="2"/>
      <c r="J20" s="4"/>
      <c r="K20" s="4"/>
      <c r="L20" s="4"/>
      <c r="M20" s="4"/>
      <c r="N20" s="4"/>
      <c r="O20" s="4"/>
      <c r="P20" s="4"/>
      <c r="Q20" s="4"/>
      <c r="R20" s="4"/>
      <c r="S20" s="4"/>
      <c r="T20" s="4"/>
      <c r="U20" s="4"/>
      <c r="V20" s="4"/>
      <c r="W20" s="4"/>
      <c r="X20" s="4"/>
      <c r="Y20" s="4"/>
      <c r="Z20" s="4"/>
    </row>
    <row r="21" ht="12.75" customHeight="1">
      <c r="A21" s="2"/>
      <c r="B21" s="7"/>
      <c r="C21" s="2"/>
      <c r="D21" s="2"/>
      <c r="E21" s="2"/>
      <c r="F21" s="2"/>
      <c r="G21" s="2"/>
      <c r="H21" s="2"/>
      <c r="I21" s="2"/>
      <c r="J21" s="4"/>
      <c r="K21" s="4"/>
      <c r="L21" s="4"/>
      <c r="M21" s="4"/>
      <c r="N21" s="4"/>
      <c r="O21" s="4"/>
      <c r="P21" s="4"/>
      <c r="Q21" s="4"/>
      <c r="R21" s="4"/>
      <c r="S21" s="4"/>
      <c r="T21" s="4"/>
      <c r="U21" s="4"/>
      <c r="V21" s="4"/>
      <c r="W21" s="4"/>
      <c r="X21" s="4"/>
      <c r="Y21" s="4"/>
      <c r="Z21" s="4"/>
    </row>
    <row r="22" ht="12.75" customHeight="1">
      <c r="A22" s="2"/>
      <c r="B22" s="7"/>
      <c r="C22" s="2"/>
      <c r="D22" s="2"/>
      <c r="E22" s="2"/>
      <c r="F22" s="2"/>
      <c r="G22" s="2"/>
      <c r="H22" s="2"/>
      <c r="I22" s="2"/>
      <c r="J22" s="4"/>
      <c r="K22" s="4"/>
      <c r="L22" s="4"/>
      <c r="M22" s="4"/>
      <c r="N22" s="4"/>
      <c r="O22" s="4"/>
      <c r="P22" s="4"/>
      <c r="Q22" s="4"/>
      <c r="R22" s="4"/>
      <c r="S22" s="4"/>
      <c r="T22" s="4"/>
      <c r="U22" s="4"/>
      <c r="V22" s="4"/>
      <c r="W22" s="4"/>
      <c r="X22" s="4"/>
      <c r="Y22" s="4"/>
      <c r="Z22" s="4"/>
    </row>
    <row r="23" ht="12.75" customHeight="1">
      <c r="A23" s="2"/>
      <c r="B23" s="2"/>
      <c r="C23" s="2"/>
      <c r="D23" s="2"/>
      <c r="E23" s="2"/>
      <c r="F23" s="2"/>
      <c r="G23" s="2"/>
      <c r="H23" s="2"/>
      <c r="I23" s="2"/>
      <c r="J23" s="4"/>
      <c r="K23" s="4"/>
      <c r="L23" s="4"/>
      <c r="M23" s="4"/>
      <c r="N23" s="4"/>
      <c r="O23" s="4"/>
      <c r="P23" s="4"/>
      <c r="Q23" s="4"/>
      <c r="R23" s="4"/>
      <c r="S23" s="4"/>
      <c r="T23" s="4"/>
      <c r="U23" s="4"/>
      <c r="V23" s="4"/>
      <c r="W23" s="4"/>
      <c r="X23" s="4"/>
      <c r="Y23" s="4"/>
      <c r="Z23" s="4"/>
    </row>
    <row r="24" ht="12.75" customHeight="1">
      <c r="A24" s="2"/>
      <c r="B24" s="2"/>
      <c r="C24" s="2"/>
      <c r="D24" s="2"/>
      <c r="E24" s="2"/>
      <c r="F24" s="2"/>
      <c r="G24" s="2"/>
      <c r="H24" s="2"/>
      <c r="I24" s="2"/>
      <c r="J24" s="4"/>
      <c r="K24" s="4"/>
      <c r="L24" s="4"/>
      <c r="M24" s="4"/>
      <c r="N24" s="4"/>
      <c r="O24" s="4"/>
      <c r="P24" s="4"/>
      <c r="Q24" s="4"/>
      <c r="R24" s="4"/>
      <c r="S24" s="4"/>
      <c r="T24" s="4"/>
      <c r="U24" s="4"/>
      <c r="V24" s="4"/>
      <c r="W24" s="4"/>
      <c r="X24" s="4"/>
      <c r="Y24" s="4"/>
      <c r="Z24" s="4"/>
    </row>
    <row r="25" ht="12.75" customHeight="1">
      <c r="A25" s="2"/>
      <c r="B25" s="2"/>
      <c r="C25" s="2"/>
      <c r="D25" s="2"/>
      <c r="E25" s="2"/>
      <c r="F25" s="2"/>
      <c r="G25" s="2"/>
      <c r="H25" s="2"/>
      <c r="I25" s="2"/>
      <c r="J25" s="4"/>
      <c r="K25" s="4"/>
      <c r="L25" s="4"/>
      <c r="M25" s="4"/>
      <c r="N25" s="4"/>
      <c r="O25" s="4"/>
      <c r="P25" s="4"/>
      <c r="Q25" s="4"/>
      <c r="R25" s="4"/>
      <c r="S25" s="4"/>
      <c r="T25" s="4"/>
      <c r="U25" s="4"/>
      <c r="V25" s="4"/>
      <c r="W25" s="4"/>
      <c r="X25" s="4"/>
      <c r="Y25" s="4"/>
      <c r="Z25" s="4"/>
    </row>
    <row r="26" ht="12.75" customHeight="1">
      <c r="A26" s="2"/>
      <c r="B26" s="2"/>
      <c r="C26" s="2"/>
      <c r="D26" s="2"/>
      <c r="E26" s="2"/>
      <c r="F26" s="2"/>
      <c r="G26" s="2"/>
      <c r="H26" s="2"/>
      <c r="I26" s="2"/>
      <c r="J26" s="4"/>
      <c r="K26" s="4"/>
      <c r="L26" s="4"/>
      <c r="M26" s="4"/>
      <c r="N26" s="4"/>
      <c r="O26" s="4"/>
      <c r="P26" s="4"/>
      <c r="Q26" s="4"/>
      <c r="R26" s="4"/>
      <c r="S26" s="4"/>
      <c r="T26" s="4"/>
      <c r="U26" s="4"/>
      <c r="V26" s="4"/>
      <c r="W26" s="4"/>
      <c r="X26" s="4"/>
      <c r="Y26" s="4"/>
      <c r="Z26" s="4"/>
    </row>
    <row r="27" ht="12.75" customHeight="1">
      <c r="A27" s="2"/>
      <c r="B27" s="2"/>
      <c r="C27" s="2"/>
      <c r="D27" s="2"/>
      <c r="E27" s="2"/>
      <c r="F27" s="2"/>
      <c r="G27" s="2"/>
      <c r="H27" s="2"/>
      <c r="I27" s="2"/>
      <c r="J27" s="4"/>
      <c r="K27" s="4"/>
      <c r="L27" s="4"/>
      <c r="M27" s="4"/>
      <c r="N27" s="4"/>
      <c r="O27" s="4"/>
      <c r="P27" s="4"/>
      <c r="Q27" s="4"/>
      <c r="R27" s="4"/>
      <c r="S27" s="4"/>
      <c r="T27" s="4"/>
      <c r="U27" s="4"/>
      <c r="V27" s="4"/>
      <c r="W27" s="4"/>
      <c r="X27" s="4"/>
      <c r="Y27" s="4"/>
      <c r="Z27" s="4"/>
    </row>
    <row r="28" ht="12.75" customHeight="1">
      <c r="A28" s="1" t="s">
        <v>14</v>
      </c>
      <c r="B28" s="2"/>
      <c r="C28" s="2"/>
      <c r="D28" s="2"/>
      <c r="E28" s="2"/>
      <c r="F28" s="2"/>
      <c r="G28" s="2"/>
      <c r="H28" s="2"/>
      <c r="I28" s="2"/>
      <c r="J28" s="4"/>
      <c r="K28" s="4"/>
      <c r="L28" s="4"/>
      <c r="M28" s="4"/>
      <c r="N28" s="4"/>
      <c r="O28" s="4"/>
      <c r="P28" s="4"/>
      <c r="Q28" s="4"/>
      <c r="R28" s="4"/>
      <c r="S28" s="4"/>
      <c r="T28" s="4"/>
      <c r="U28" s="4"/>
      <c r="V28" s="4"/>
      <c r="W28" s="4"/>
      <c r="X28" s="4"/>
      <c r="Y28" s="4"/>
      <c r="Z28" s="4"/>
    </row>
    <row r="29" ht="12.75" customHeight="1">
      <c r="A29" s="6"/>
      <c r="B29" s="2"/>
      <c r="C29" s="2"/>
      <c r="D29" s="2"/>
      <c r="E29" s="2"/>
      <c r="F29" s="2"/>
      <c r="G29" s="2"/>
      <c r="H29" s="2"/>
      <c r="I29" s="2"/>
      <c r="J29" s="4"/>
      <c r="K29" s="4"/>
      <c r="L29" s="4"/>
      <c r="M29" s="4"/>
      <c r="N29" s="4"/>
      <c r="O29" s="4"/>
      <c r="P29" s="4"/>
      <c r="Q29" s="4"/>
      <c r="R29" s="4"/>
      <c r="S29" s="4"/>
      <c r="T29" s="4"/>
      <c r="U29" s="4"/>
      <c r="V29" s="4"/>
      <c r="W29" s="4"/>
      <c r="X29" s="4"/>
      <c r="Y29" s="4"/>
      <c r="Z29" s="4"/>
    </row>
    <row r="30" ht="12.75" customHeight="1">
      <c r="A30" s="2" t="s">
        <v>15</v>
      </c>
      <c r="B30" s="2"/>
      <c r="C30" s="2"/>
      <c r="D30" s="2"/>
      <c r="E30" s="2"/>
      <c r="F30" s="2"/>
      <c r="G30" s="2"/>
      <c r="H30" s="2"/>
      <c r="I30" s="2"/>
      <c r="J30" s="4"/>
      <c r="K30" s="4"/>
      <c r="L30" s="4"/>
      <c r="M30" s="4"/>
      <c r="N30" s="4"/>
      <c r="O30" s="4"/>
      <c r="P30" s="4"/>
      <c r="Q30" s="4"/>
      <c r="R30" s="4"/>
      <c r="S30" s="4"/>
      <c r="T30" s="4"/>
      <c r="U30" s="4"/>
      <c r="V30" s="4"/>
      <c r="W30" s="4"/>
      <c r="X30" s="4"/>
      <c r="Y30" s="4"/>
      <c r="Z30" s="4"/>
    </row>
    <row r="31" ht="12.75" customHeight="1">
      <c r="A31" s="8"/>
      <c r="B31" s="2"/>
      <c r="C31" s="2"/>
      <c r="D31" s="2"/>
      <c r="E31" s="2"/>
      <c r="F31" s="2"/>
      <c r="G31" s="2"/>
      <c r="H31" s="2"/>
      <c r="I31" s="2"/>
      <c r="J31" s="4"/>
      <c r="K31" s="4"/>
      <c r="L31" s="4"/>
      <c r="M31" s="4"/>
      <c r="N31" s="4"/>
      <c r="O31" s="4"/>
      <c r="P31" s="4"/>
      <c r="Q31" s="4"/>
      <c r="R31" s="4"/>
      <c r="S31" s="4"/>
      <c r="T31" s="4"/>
      <c r="U31" s="4"/>
      <c r="V31" s="4"/>
      <c r="W31" s="4"/>
      <c r="X31" s="4"/>
      <c r="Y31" s="4"/>
      <c r="Z31" s="4"/>
    </row>
    <row r="32" ht="12.75" customHeight="1">
      <c r="A32" s="2"/>
      <c r="B32" s="2"/>
      <c r="C32" s="2"/>
      <c r="D32" s="2"/>
      <c r="E32" s="2"/>
      <c r="F32" s="2"/>
      <c r="G32" s="2"/>
      <c r="H32" s="2"/>
      <c r="I32" s="2"/>
      <c r="J32" s="4"/>
      <c r="K32" s="4"/>
      <c r="L32" s="4"/>
      <c r="M32" s="4"/>
      <c r="N32" s="4"/>
      <c r="O32" s="4"/>
      <c r="P32" s="4"/>
      <c r="Q32" s="4"/>
      <c r="R32" s="4"/>
      <c r="S32" s="4"/>
      <c r="T32" s="4"/>
      <c r="U32" s="4"/>
      <c r="V32" s="4"/>
      <c r="W32" s="4"/>
      <c r="X32" s="4"/>
      <c r="Y32" s="4"/>
      <c r="Z32" s="4"/>
    </row>
    <row r="33" ht="12.75" customHeight="1">
      <c r="A33" s="2"/>
      <c r="B33" s="2"/>
      <c r="C33" s="2"/>
      <c r="D33" s="2"/>
      <c r="E33" s="2"/>
      <c r="F33" s="2"/>
      <c r="G33" s="2"/>
      <c r="H33" s="2"/>
      <c r="I33" s="2"/>
      <c r="J33" s="4"/>
      <c r="K33" s="4"/>
      <c r="L33" s="4"/>
      <c r="M33" s="4"/>
      <c r="N33" s="4"/>
      <c r="O33" s="4"/>
      <c r="P33" s="4"/>
      <c r="Q33" s="4"/>
      <c r="R33" s="4"/>
      <c r="S33" s="4"/>
      <c r="T33" s="4"/>
      <c r="U33" s="4"/>
      <c r="V33" s="4"/>
      <c r="W33" s="4"/>
      <c r="X33" s="4"/>
      <c r="Y33" s="4"/>
      <c r="Z33" s="4"/>
    </row>
    <row r="34" ht="12.75" customHeight="1">
      <c r="A34" s="2"/>
      <c r="B34" s="2"/>
      <c r="C34" s="2"/>
      <c r="D34" s="2"/>
      <c r="E34" s="2"/>
      <c r="F34" s="2"/>
      <c r="G34" s="2"/>
      <c r="H34" s="2"/>
      <c r="I34" s="2"/>
      <c r="J34" s="4"/>
      <c r="K34" s="4"/>
      <c r="L34" s="4"/>
      <c r="M34" s="4"/>
      <c r="N34" s="4"/>
      <c r="O34" s="4"/>
      <c r="P34" s="4"/>
      <c r="Q34" s="4"/>
      <c r="R34" s="4"/>
      <c r="S34" s="4"/>
      <c r="T34" s="4"/>
      <c r="U34" s="4"/>
      <c r="V34" s="4"/>
      <c r="W34" s="4"/>
      <c r="X34" s="4"/>
      <c r="Y34" s="4"/>
      <c r="Z34" s="4"/>
    </row>
    <row r="35" ht="12.75" customHeight="1">
      <c r="A35" s="2"/>
      <c r="B35" s="2"/>
      <c r="C35" s="2"/>
      <c r="D35" s="2"/>
      <c r="E35" s="2"/>
      <c r="F35" s="2"/>
      <c r="G35" s="2"/>
      <c r="H35" s="2"/>
      <c r="I35" s="2"/>
      <c r="J35" s="4"/>
      <c r="K35" s="4"/>
      <c r="L35" s="4"/>
      <c r="M35" s="4"/>
      <c r="N35" s="4"/>
      <c r="O35" s="4"/>
      <c r="P35" s="4"/>
      <c r="Q35" s="4"/>
      <c r="R35" s="4"/>
      <c r="S35" s="4"/>
      <c r="T35" s="4"/>
      <c r="U35" s="4"/>
      <c r="V35" s="4"/>
      <c r="W35" s="4"/>
      <c r="X35" s="4"/>
      <c r="Y35" s="4"/>
      <c r="Z35" s="4"/>
    </row>
    <row r="36" ht="12.75" customHeight="1">
      <c r="A36" s="2"/>
      <c r="B36" s="2"/>
      <c r="C36" s="2"/>
      <c r="D36" s="2"/>
      <c r="E36" s="2"/>
      <c r="F36" s="2"/>
      <c r="G36" s="2"/>
      <c r="H36" s="2"/>
      <c r="I36" s="2"/>
      <c r="J36" s="4"/>
      <c r="K36" s="4"/>
      <c r="L36" s="4"/>
      <c r="M36" s="4"/>
      <c r="N36" s="4"/>
      <c r="O36" s="4"/>
      <c r="P36" s="4"/>
      <c r="Q36" s="4"/>
      <c r="R36" s="4"/>
      <c r="S36" s="4"/>
      <c r="T36" s="4"/>
      <c r="U36" s="4"/>
      <c r="V36" s="4"/>
      <c r="W36" s="4"/>
      <c r="X36" s="4"/>
      <c r="Y36" s="4"/>
      <c r="Z36" s="4"/>
    </row>
    <row r="37" ht="12.75" customHeight="1">
      <c r="A37" s="2"/>
      <c r="B37" s="2"/>
      <c r="C37" s="2"/>
      <c r="D37" s="2"/>
      <c r="E37" s="2"/>
      <c r="F37" s="2"/>
      <c r="G37" s="2"/>
      <c r="H37" s="2"/>
      <c r="I37" s="2"/>
      <c r="J37" s="4"/>
      <c r="K37" s="4"/>
      <c r="L37" s="4"/>
      <c r="M37" s="4"/>
      <c r="N37" s="4"/>
      <c r="O37" s="4"/>
      <c r="P37" s="4"/>
      <c r="Q37" s="4"/>
      <c r="R37" s="4"/>
      <c r="S37" s="4"/>
      <c r="T37" s="4"/>
      <c r="U37" s="4"/>
      <c r="V37" s="4"/>
      <c r="W37" s="4"/>
      <c r="X37" s="4"/>
      <c r="Y37" s="4"/>
      <c r="Z37" s="4"/>
    </row>
    <row r="38" ht="12.75" customHeight="1">
      <c r="A38" s="2"/>
      <c r="B38" s="2"/>
      <c r="C38" s="2"/>
      <c r="D38" s="2"/>
      <c r="E38" s="2"/>
      <c r="F38" s="2"/>
      <c r="G38" s="2"/>
      <c r="H38" s="2"/>
      <c r="I38" s="2"/>
      <c r="J38" s="4"/>
      <c r="K38" s="4"/>
      <c r="L38" s="4"/>
      <c r="M38" s="4"/>
      <c r="N38" s="4"/>
      <c r="O38" s="4"/>
      <c r="P38" s="4"/>
      <c r="Q38" s="4"/>
      <c r="R38" s="4"/>
      <c r="S38" s="4"/>
      <c r="T38" s="4"/>
      <c r="U38" s="4"/>
      <c r="V38" s="4"/>
      <c r="W38" s="4"/>
      <c r="X38" s="4"/>
      <c r="Y38" s="4"/>
      <c r="Z38" s="4"/>
    </row>
    <row r="39" ht="12.75" customHeight="1">
      <c r="A39" s="2"/>
      <c r="B39" s="2"/>
      <c r="C39" s="2"/>
      <c r="D39" s="2"/>
      <c r="E39" s="2"/>
      <c r="F39" s="2"/>
      <c r="G39" s="2"/>
      <c r="H39" s="2"/>
      <c r="I39" s="2"/>
      <c r="J39" s="4"/>
      <c r="K39" s="4"/>
      <c r="L39" s="4"/>
      <c r="M39" s="4"/>
      <c r="N39" s="4"/>
      <c r="O39" s="4"/>
      <c r="P39" s="4"/>
      <c r="Q39" s="4"/>
      <c r="R39" s="4"/>
      <c r="S39" s="4"/>
      <c r="T39" s="4"/>
      <c r="U39" s="4"/>
      <c r="V39" s="4"/>
      <c r="W39" s="4"/>
      <c r="X39" s="4"/>
      <c r="Y39" s="4"/>
      <c r="Z39" s="4"/>
    </row>
    <row r="40" ht="12.75" customHeight="1">
      <c r="A40" s="2"/>
      <c r="B40" s="2"/>
      <c r="C40" s="2"/>
      <c r="D40" s="2"/>
      <c r="E40" s="2"/>
      <c r="F40" s="2"/>
      <c r="G40" s="2"/>
      <c r="H40" s="2"/>
      <c r="I40" s="2"/>
    </row>
    <row r="41" ht="12.75" customHeight="1">
      <c r="A41" s="2"/>
      <c r="B41" s="2"/>
      <c r="C41" s="2"/>
      <c r="D41" s="2"/>
      <c r="E41" s="2"/>
      <c r="F41" s="2"/>
      <c r="G41" s="2"/>
      <c r="H41" s="2"/>
      <c r="I41" s="2"/>
    </row>
    <row r="42" ht="12.75" customHeight="1">
      <c r="A42" s="2"/>
      <c r="B42" s="2"/>
      <c r="C42" s="2"/>
      <c r="D42" s="2"/>
      <c r="E42" s="2"/>
      <c r="F42" s="2"/>
      <c r="G42" s="2"/>
      <c r="H42" s="2"/>
      <c r="I42" s="2"/>
    </row>
    <row r="43" ht="12.75" customHeight="1">
      <c r="A43" s="2"/>
      <c r="B43" s="2"/>
      <c r="C43" s="2"/>
      <c r="D43" s="2"/>
      <c r="E43" s="2"/>
      <c r="F43" s="2"/>
      <c r="G43" s="2"/>
      <c r="H43" s="2"/>
      <c r="I43" s="2"/>
    </row>
    <row r="44" ht="12.75" customHeight="1">
      <c r="A44" s="2"/>
      <c r="B44" s="2"/>
      <c r="C44" s="2"/>
      <c r="D44" s="2"/>
      <c r="E44" s="2"/>
      <c r="F44" s="2"/>
      <c r="G44" s="2"/>
      <c r="H44" s="2"/>
      <c r="I44" s="2"/>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scale="96"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sheetPr>
  <sheetViews>
    <sheetView workbookViewId="0"/>
  </sheetViews>
  <sheetFormatPr customHeight="1" defaultColWidth="12.63" defaultRowHeight="15.0"/>
  <cols>
    <col customWidth="1" min="1" max="10" width="9.63"/>
    <col customWidth="1" min="11" max="11" width="37.13"/>
    <col customWidth="1" min="12" max="12" width="13.13"/>
    <col customWidth="1" min="13" max="13" width="15.88"/>
    <col customWidth="1" min="14" max="14" width="10.38"/>
    <col customWidth="1" min="15" max="15" width="9.63"/>
    <col customWidth="1" min="16" max="16" width="10.25"/>
    <col customWidth="1" min="17" max="22" width="9.63"/>
    <col customWidth="1" min="23" max="29" width="8.63"/>
  </cols>
  <sheetData>
    <row r="1" ht="15.0" customHeight="1">
      <c r="A1" s="10" t="s">
        <v>16</v>
      </c>
      <c r="B1" s="11"/>
      <c r="C1" s="11"/>
      <c r="D1" s="11"/>
      <c r="E1" s="11"/>
      <c r="F1" s="11"/>
      <c r="G1" s="11"/>
      <c r="H1" s="11"/>
      <c r="I1" s="11"/>
      <c r="J1" s="11"/>
      <c r="K1" s="11"/>
      <c r="L1" s="11"/>
      <c r="M1" s="11"/>
      <c r="N1" s="4"/>
      <c r="O1" s="12"/>
      <c r="P1" s="13"/>
      <c r="V1" s="12" t="str">
        <f>O1</f>
        <v/>
      </c>
    </row>
    <row r="2" ht="32.25" customHeight="1">
      <c r="A2" s="14"/>
      <c r="B2" s="4"/>
      <c r="C2" s="4"/>
      <c r="D2" s="4"/>
      <c r="E2" s="4"/>
      <c r="F2" s="4"/>
      <c r="G2" s="4"/>
      <c r="H2" s="4"/>
      <c r="I2" s="4"/>
      <c r="J2" s="15" t="s">
        <v>17</v>
      </c>
    </row>
    <row r="3" ht="15.0" customHeight="1">
      <c r="A3" s="16" t="s">
        <v>18</v>
      </c>
    </row>
    <row r="4" ht="15.0" customHeight="1">
      <c r="A4" s="8" t="s">
        <v>19</v>
      </c>
      <c r="B4" s="17"/>
      <c r="C4" s="17"/>
      <c r="D4" s="17"/>
      <c r="E4" s="17"/>
      <c r="F4" s="17"/>
      <c r="G4" s="17"/>
      <c r="H4" s="17"/>
      <c r="I4" s="17"/>
      <c r="J4" s="17"/>
      <c r="K4" s="17"/>
      <c r="L4" s="17"/>
      <c r="M4" s="17"/>
      <c r="N4" s="17"/>
      <c r="O4" s="17"/>
      <c r="P4" s="17"/>
      <c r="Q4" s="16" t="s">
        <v>20</v>
      </c>
      <c r="R4" s="16"/>
    </row>
    <row r="5" ht="15.0" customHeight="1">
      <c r="A5" s="18"/>
      <c r="B5" s="19"/>
      <c r="C5" s="19"/>
      <c r="D5" s="19"/>
      <c r="E5" s="19"/>
      <c r="F5" s="19"/>
      <c r="G5" s="19"/>
      <c r="H5" s="19"/>
      <c r="I5" s="19"/>
      <c r="J5" s="19"/>
      <c r="K5" s="19"/>
      <c r="L5" s="19"/>
      <c r="M5" s="19"/>
      <c r="N5" s="19"/>
      <c r="O5" s="20"/>
      <c r="P5" s="21"/>
      <c r="Q5" s="22"/>
      <c r="R5" s="22"/>
      <c r="S5" s="22"/>
      <c r="T5" s="22"/>
      <c r="U5" s="22"/>
      <c r="V5" s="23"/>
    </row>
    <row r="6" ht="15.0" customHeight="1">
      <c r="A6" s="24"/>
      <c r="B6" s="25" t="s">
        <v>21</v>
      </c>
      <c r="C6" s="26"/>
      <c r="D6" s="26"/>
      <c r="E6" s="26"/>
      <c r="F6" s="26"/>
      <c r="G6" s="26"/>
      <c r="H6" s="26"/>
      <c r="I6" s="26"/>
      <c r="J6" s="26"/>
      <c r="K6" s="26"/>
      <c r="L6" s="26"/>
      <c r="M6" s="26"/>
      <c r="N6" s="26"/>
      <c r="O6" s="27"/>
      <c r="P6" s="25" t="s">
        <v>21</v>
      </c>
      <c r="Q6" s="26"/>
      <c r="R6" s="26"/>
      <c r="S6" s="26"/>
      <c r="T6" s="26"/>
      <c r="U6" s="26"/>
      <c r="V6" s="26"/>
      <c r="W6" s="26"/>
      <c r="X6" s="26"/>
      <c r="Y6" s="26"/>
      <c r="Z6" s="26"/>
      <c r="AA6" s="26"/>
      <c r="AB6" s="26"/>
      <c r="AC6" s="27"/>
    </row>
    <row r="7" ht="30.0" customHeight="1">
      <c r="A7" s="28"/>
      <c r="B7" s="29" t="s">
        <v>22</v>
      </c>
      <c r="C7" s="30"/>
      <c r="D7" s="30"/>
      <c r="E7" s="29" t="s">
        <v>23</v>
      </c>
      <c r="F7" s="30"/>
      <c r="G7" s="31"/>
      <c r="H7" s="32" t="s">
        <v>24</v>
      </c>
      <c r="I7" s="33"/>
      <c r="J7" s="34" t="s">
        <v>25</v>
      </c>
      <c r="L7" s="35"/>
      <c r="M7" s="29" t="s">
        <v>26</v>
      </c>
      <c r="N7" s="30"/>
      <c r="O7" s="36"/>
      <c r="P7" s="37"/>
      <c r="Q7" s="38" t="s">
        <v>27</v>
      </c>
      <c r="T7" s="38" t="s">
        <v>28</v>
      </c>
      <c r="V7" s="39"/>
    </row>
    <row r="8" ht="57.0" customHeight="1">
      <c r="A8" s="40" t="s">
        <v>29</v>
      </c>
      <c r="B8" s="41" t="s">
        <v>30</v>
      </c>
      <c r="C8" s="42" t="s">
        <v>31</v>
      </c>
      <c r="D8" s="42"/>
      <c r="E8" s="41" t="s">
        <v>32</v>
      </c>
      <c r="F8" s="41"/>
      <c r="G8" s="43"/>
      <c r="H8" s="41" t="s">
        <v>33</v>
      </c>
      <c r="I8" s="43" t="s">
        <v>34</v>
      </c>
      <c r="J8" s="41" t="s">
        <v>32</v>
      </c>
      <c r="K8" s="44"/>
      <c r="L8" s="42"/>
      <c r="M8" s="41" t="s">
        <v>35</v>
      </c>
      <c r="N8" s="44" t="s">
        <v>36</v>
      </c>
      <c r="O8" s="45" t="s">
        <v>37</v>
      </c>
      <c r="P8" s="40" t="s">
        <v>29</v>
      </c>
      <c r="Q8" s="41" t="s">
        <v>32</v>
      </c>
      <c r="R8" s="44"/>
      <c r="S8" s="42"/>
      <c r="T8" s="41" t="s">
        <v>38</v>
      </c>
      <c r="U8" s="44"/>
      <c r="V8" s="45"/>
    </row>
    <row r="9" ht="15.0" customHeight="1">
      <c r="A9" s="46" t="s">
        <v>39</v>
      </c>
      <c r="B9" s="47">
        <v>3.0</v>
      </c>
      <c r="C9" s="47">
        <v>2.0</v>
      </c>
      <c r="D9" s="48"/>
      <c r="E9" s="49">
        <f t="shared" ref="E9:E14" si="1">C9/B9</f>
        <v>0.6666666667</v>
      </c>
      <c r="F9" s="50"/>
      <c r="G9" s="51"/>
      <c r="H9" s="52">
        <v>0.0889458518234017</v>
      </c>
      <c r="I9" s="53">
        <v>0.038</v>
      </c>
      <c r="J9" s="49">
        <f t="shared" ref="J9:J14" si="2">(C9/B9)/((1-H9)*(1-I9))</f>
        <v>0.7606580733</v>
      </c>
      <c r="K9" s="50"/>
      <c r="L9" s="51"/>
      <c r="M9" s="54">
        <f t="shared" ref="M9:M14" si="3">J9^(1/3)</f>
        <v>0.912843848</v>
      </c>
      <c r="N9" s="55"/>
      <c r="O9" s="56"/>
      <c r="P9" s="46" t="s">
        <v>39</v>
      </c>
      <c r="Q9" s="54">
        <f t="shared" ref="Q9:Q14" si="4">1-J9</f>
        <v>0.2393419267</v>
      </c>
      <c r="R9" s="55"/>
      <c r="S9" s="54"/>
      <c r="T9" s="49">
        <f t="shared" ref="T9:T14" si="5">1-M9</f>
        <v>0.08715615204</v>
      </c>
      <c r="U9" s="50"/>
      <c r="V9" s="51"/>
    </row>
    <row r="10" ht="15.0" customHeight="1">
      <c r="A10" s="57">
        <v>2003.0</v>
      </c>
      <c r="B10" s="4">
        <v>33.0</v>
      </c>
      <c r="C10" s="4">
        <v>25.0</v>
      </c>
      <c r="D10" s="58"/>
      <c r="E10" s="59">
        <f t="shared" si="1"/>
        <v>0.7575757576</v>
      </c>
      <c r="F10" s="55"/>
      <c r="G10" s="53"/>
      <c r="H10" s="52">
        <v>0.10748990899092109</v>
      </c>
      <c r="I10" s="53">
        <v>0.053</v>
      </c>
      <c r="J10" s="59">
        <f t="shared" si="2"/>
        <v>0.8963197267</v>
      </c>
      <c r="K10" s="55"/>
      <c r="L10" s="53"/>
      <c r="M10" s="54">
        <f t="shared" si="3"/>
        <v>0.9641715627</v>
      </c>
      <c r="N10" s="55"/>
      <c r="O10" s="56"/>
      <c r="P10" s="57">
        <v>2003.0</v>
      </c>
      <c r="Q10" s="54">
        <f t="shared" si="4"/>
        <v>0.1036802733</v>
      </c>
      <c r="R10" s="55"/>
      <c r="S10" s="54"/>
      <c r="T10" s="59">
        <f t="shared" si="5"/>
        <v>0.03582843732</v>
      </c>
      <c r="U10" s="55"/>
      <c r="V10" s="53"/>
    </row>
    <row r="11" ht="15.0" customHeight="1">
      <c r="A11" s="57">
        <v>2004.0</v>
      </c>
      <c r="B11" s="4">
        <v>31.0</v>
      </c>
      <c r="C11" s="4">
        <v>24.0</v>
      </c>
      <c r="D11" s="58"/>
      <c r="E11" s="59">
        <f t="shared" si="1"/>
        <v>0.7741935484</v>
      </c>
      <c r="F11" s="55"/>
      <c r="G11" s="53"/>
      <c r="H11" s="52">
        <v>0.08406280193650209</v>
      </c>
      <c r="I11" s="53">
        <v>0.047</v>
      </c>
      <c r="J11" s="59">
        <f t="shared" si="2"/>
        <v>0.8869332785</v>
      </c>
      <c r="K11" s="55"/>
      <c r="L11" s="53"/>
      <c r="M11" s="54">
        <f t="shared" si="3"/>
        <v>0.9607940762</v>
      </c>
      <c r="N11" s="55"/>
      <c r="O11" s="56"/>
      <c r="P11" s="57">
        <v>2004.0</v>
      </c>
      <c r="Q11" s="54">
        <f t="shared" si="4"/>
        <v>0.1130667215</v>
      </c>
      <c r="R11" s="55"/>
      <c r="S11" s="54"/>
      <c r="T11" s="59">
        <f t="shared" si="5"/>
        <v>0.03920592377</v>
      </c>
      <c r="U11" s="55"/>
      <c r="V11" s="53"/>
    </row>
    <row r="12" ht="15.0" customHeight="1">
      <c r="A12" s="57">
        <v>2005.0</v>
      </c>
      <c r="B12" s="4">
        <v>93.0</v>
      </c>
      <c r="C12" s="4">
        <v>78.0</v>
      </c>
      <c r="D12" s="58"/>
      <c r="E12" s="59">
        <f t="shared" si="1"/>
        <v>0.8387096774</v>
      </c>
      <c r="F12" s="55"/>
      <c r="G12" s="53"/>
      <c r="H12" s="52">
        <v>0.08351521862437568</v>
      </c>
      <c r="I12" s="53">
        <v>0.047</v>
      </c>
      <c r="J12" s="59">
        <f t="shared" si="2"/>
        <v>0.9602702976</v>
      </c>
      <c r="K12" s="55"/>
      <c r="L12" s="53"/>
      <c r="M12" s="54">
        <f t="shared" si="3"/>
        <v>0.9865774059</v>
      </c>
      <c r="N12" s="55"/>
      <c r="O12" s="56"/>
      <c r="P12" s="57">
        <v>2005.0</v>
      </c>
      <c r="Q12" s="54">
        <f t="shared" si="4"/>
        <v>0.03972970239</v>
      </c>
      <c r="R12" s="55"/>
      <c r="S12" s="54"/>
      <c r="T12" s="59">
        <f t="shared" si="5"/>
        <v>0.01342259406</v>
      </c>
      <c r="U12" s="55"/>
      <c r="V12" s="53"/>
    </row>
    <row r="13" ht="15.0" customHeight="1">
      <c r="A13" s="57">
        <v>2006.0</v>
      </c>
      <c r="B13" s="4">
        <v>96.0</v>
      </c>
      <c r="C13" s="4">
        <v>72.0</v>
      </c>
      <c r="D13" s="58"/>
      <c r="E13" s="59">
        <f t="shared" si="1"/>
        <v>0.75</v>
      </c>
      <c r="F13" s="55"/>
      <c r="G13" s="53"/>
      <c r="H13" s="52">
        <v>0.10617229669730416</v>
      </c>
      <c r="I13" s="53">
        <v>0.047</v>
      </c>
      <c r="J13" s="59">
        <f t="shared" si="2"/>
        <v>0.8804699771</v>
      </c>
      <c r="K13" s="55"/>
      <c r="L13" s="53"/>
      <c r="M13" s="54">
        <f t="shared" si="3"/>
        <v>0.9584545363</v>
      </c>
      <c r="N13" s="55"/>
      <c r="O13" s="56"/>
      <c r="P13" s="57">
        <v>2006.0</v>
      </c>
      <c r="Q13" s="54">
        <f t="shared" si="4"/>
        <v>0.1195300229</v>
      </c>
      <c r="R13" s="55"/>
      <c r="S13" s="54"/>
      <c r="T13" s="59">
        <f t="shared" si="5"/>
        <v>0.04154546366</v>
      </c>
      <c r="U13" s="55"/>
      <c r="V13" s="53"/>
    </row>
    <row r="14" ht="15.0" customHeight="1">
      <c r="A14" s="57">
        <v>2007.0</v>
      </c>
      <c r="B14" s="4">
        <v>82.0</v>
      </c>
      <c r="C14" s="4">
        <v>59.0</v>
      </c>
      <c r="D14" s="4"/>
      <c r="E14" s="59">
        <f t="shared" si="1"/>
        <v>0.7195121951</v>
      </c>
      <c r="F14" s="55"/>
      <c r="G14" s="53"/>
      <c r="H14" s="52">
        <v>0.09741286631084958</v>
      </c>
      <c r="I14" s="54">
        <v>0.047</v>
      </c>
      <c r="J14" s="59">
        <f t="shared" si="2"/>
        <v>0.836481076</v>
      </c>
      <c r="K14" s="55"/>
      <c r="L14" s="53"/>
      <c r="M14" s="54">
        <f t="shared" si="3"/>
        <v>0.9422193959</v>
      </c>
      <c r="N14" s="55"/>
      <c r="O14" s="54"/>
      <c r="P14" s="57">
        <v>2007.0</v>
      </c>
      <c r="Q14" s="54">
        <f t="shared" si="4"/>
        <v>0.163518924</v>
      </c>
      <c r="R14" s="55"/>
      <c r="S14" s="54"/>
      <c r="T14" s="59">
        <f t="shared" si="5"/>
        <v>0.05778060413</v>
      </c>
      <c r="U14" s="55"/>
      <c r="V14" s="53"/>
    </row>
    <row r="15" ht="15.0" customHeight="1">
      <c r="A15" s="60" t="s">
        <v>40</v>
      </c>
      <c r="B15" s="61" t="s">
        <v>41</v>
      </c>
      <c r="C15" s="61"/>
      <c r="D15" s="61"/>
      <c r="E15" s="62">
        <f>AVERAGE(E9:E14)</f>
        <v>0.7511096409</v>
      </c>
      <c r="F15" s="63"/>
      <c r="G15" s="64"/>
      <c r="H15" s="62">
        <f t="shared" ref="H15:J15" si="6">AVERAGE(H9:H14)</f>
        <v>0.09459982406</v>
      </c>
      <c r="I15" s="62">
        <f t="shared" si="6"/>
        <v>0.0465</v>
      </c>
      <c r="J15" s="62">
        <f t="shared" si="6"/>
        <v>0.8701887382</v>
      </c>
      <c r="K15" s="63"/>
      <c r="L15" s="64"/>
      <c r="M15" s="62">
        <f>AVERAGE(M9:M14)</f>
        <v>0.9541768042</v>
      </c>
      <c r="N15" s="63"/>
      <c r="O15" s="65"/>
      <c r="P15" s="66" t="s">
        <v>40</v>
      </c>
      <c r="Q15" s="62">
        <f>AVERAGE(Q9:Q14)</f>
        <v>0.1298112618</v>
      </c>
      <c r="R15" s="63"/>
      <c r="S15" s="65"/>
      <c r="T15" s="62">
        <f>AVERAGE(T9:T14)</f>
        <v>0.04582319583</v>
      </c>
      <c r="U15" s="63"/>
      <c r="V15" s="67"/>
    </row>
    <row r="16" ht="15.0" customHeight="1">
      <c r="A16" s="57">
        <v>2008.0</v>
      </c>
      <c r="B16" s="68">
        <v>542.0</v>
      </c>
      <c r="C16" s="68">
        <v>436.0</v>
      </c>
      <c r="D16" s="69"/>
      <c r="E16" s="70">
        <f t="shared" ref="E16:E31" si="7">C16/B16</f>
        <v>0.8044280443</v>
      </c>
      <c r="F16" s="71"/>
      <c r="G16" s="72"/>
      <c r="H16" s="54">
        <v>0.1319550068975275</v>
      </c>
      <c r="I16" s="54">
        <v>0.047</v>
      </c>
      <c r="J16" s="70">
        <f t="shared" ref="J16:J31" si="8">(C16/B16)/((1-H16)*(1-I16))</f>
        <v>0.972415932</v>
      </c>
      <c r="K16" s="71"/>
      <c r="L16" s="72"/>
      <c r="M16" s="73">
        <f t="shared" ref="M16:M27" si="9">J16^(1/3)</f>
        <v>0.9907194485</v>
      </c>
      <c r="N16" s="71">
        <f t="shared" ref="N16:N26" si="10">M16^2</f>
        <v>0.9815250256</v>
      </c>
      <c r="O16" s="73">
        <f t="shared" ref="O16:O26" si="11">M16^3</f>
        <v>0.972415932</v>
      </c>
      <c r="P16" s="57">
        <v>2008.0</v>
      </c>
      <c r="Q16" s="54">
        <f t="shared" ref="Q16:Q27" si="12">1-J16</f>
        <v>0.027584068</v>
      </c>
      <c r="R16" s="55"/>
      <c r="S16" s="54"/>
      <c r="T16" s="59">
        <f t="shared" ref="T16:T27" si="13">1-M16</f>
        <v>0.009280551529</v>
      </c>
      <c r="U16" s="55"/>
      <c r="V16" s="53"/>
    </row>
    <row r="17" ht="15.0" customHeight="1">
      <c r="A17" s="74">
        <v>2009.0</v>
      </c>
      <c r="B17" s="68">
        <v>819.0</v>
      </c>
      <c r="C17" s="68">
        <v>631.0</v>
      </c>
      <c r="D17" s="69"/>
      <c r="E17" s="73">
        <f t="shared" si="7"/>
        <v>0.7704517705</v>
      </c>
      <c r="F17" s="71"/>
      <c r="G17" s="73"/>
      <c r="H17" s="54">
        <v>0.13329646864658393</v>
      </c>
      <c r="I17" s="54">
        <v>0.047</v>
      </c>
      <c r="J17" s="70">
        <f t="shared" si="8"/>
        <v>0.9327859389</v>
      </c>
      <c r="K17" s="71"/>
      <c r="L17" s="73"/>
      <c r="M17" s="73">
        <f t="shared" si="9"/>
        <v>0.9770737152</v>
      </c>
      <c r="N17" s="71">
        <f t="shared" si="10"/>
        <v>0.954673045</v>
      </c>
      <c r="O17" s="73">
        <f t="shared" si="11"/>
        <v>0.9327859389</v>
      </c>
      <c r="P17" s="74">
        <v>2009.0</v>
      </c>
      <c r="Q17" s="54">
        <f t="shared" si="12"/>
        <v>0.06721406114</v>
      </c>
      <c r="R17" s="55"/>
      <c r="S17" s="54"/>
      <c r="T17" s="59">
        <f t="shared" si="13"/>
        <v>0.02292628478</v>
      </c>
      <c r="U17" s="55"/>
      <c r="V17" s="54"/>
    </row>
    <row r="18" ht="15.0" customHeight="1">
      <c r="A18" s="74">
        <v>2010.0</v>
      </c>
      <c r="B18" s="75">
        <v>581.0</v>
      </c>
      <c r="C18" s="75">
        <v>480.0</v>
      </c>
      <c r="D18" s="4"/>
      <c r="E18" s="59">
        <f t="shared" si="7"/>
        <v>0.82616179</v>
      </c>
      <c r="F18" s="55"/>
      <c r="G18" s="54"/>
      <c r="H18" s="76">
        <v>0.12625279419018334</v>
      </c>
      <c r="I18" s="54">
        <v>0.047</v>
      </c>
      <c r="J18" s="59">
        <f t="shared" si="8"/>
        <v>0.9921707155</v>
      </c>
      <c r="K18" s="55"/>
      <c r="L18" s="54"/>
      <c r="M18" s="54">
        <f t="shared" si="9"/>
        <v>0.9973833979</v>
      </c>
      <c r="N18" s="71">
        <f t="shared" si="10"/>
        <v>0.9947736423</v>
      </c>
      <c r="O18" s="73">
        <f t="shared" si="11"/>
        <v>0.9921707155</v>
      </c>
      <c r="P18" s="74">
        <v>2010.0</v>
      </c>
      <c r="Q18" s="54">
        <f t="shared" si="12"/>
        <v>0.007829284489</v>
      </c>
      <c r="R18" s="55"/>
      <c r="S18" s="54"/>
      <c r="T18" s="59">
        <f t="shared" si="13"/>
        <v>0.002616602131</v>
      </c>
      <c r="U18" s="55"/>
      <c r="V18" s="54"/>
    </row>
    <row r="19" ht="15.0" customHeight="1">
      <c r="A19" s="74">
        <v>2011.0</v>
      </c>
      <c r="B19" s="75">
        <v>662.0</v>
      </c>
      <c r="C19" s="75">
        <v>531.0</v>
      </c>
      <c r="D19" s="4"/>
      <c r="E19" s="59">
        <f t="shared" si="7"/>
        <v>0.8021148036</v>
      </c>
      <c r="F19" s="55"/>
      <c r="G19" s="54"/>
      <c r="H19" s="76">
        <v>0.1025537774448709</v>
      </c>
      <c r="I19" s="54">
        <v>0.047</v>
      </c>
      <c r="J19" s="59">
        <f t="shared" si="8"/>
        <v>0.937853918</v>
      </c>
      <c r="K19" s="55"/>
      <c r="L19" s="54"/>
      <c r="M19" s="54">
        <f t="shared" si="9"/>
        <v>0.9788400541</v>
      </c>
      <c r="N19" s="71">
        <f t="shared" si="10"/>
        <v>0.9581278515</v>
      </c>
      <c r="O19" s="73">
        <f t="shared" si="11"/>
        <v>0.937853918</v>
      </c>
      <c r="P19" s="74">
        <v>2011.0</v>
      </c>
      <c r="Q19" s="54">
        <f t="shared" si="12"/>
        <v>0.06214608195</v>
      </c>
      <c r="R19" s="55"/>
      <c r="S19" s="54"/>
      <c r="T19" s="59">
        <f t="shared" si="13"/>
        <v>0.02115994589</v>
      </c>
      <c r="U19" s="55"/>
      <c r="V19" s="54"/>
    </row>
    <row r="20" ht="15.0" customHeight="1">
      <c r="A20" s="74">
        <v>2012.0</v>
      </c>
      <c r="B20" s="75">
        <v>399.0</v>
      </c>
      <c r="C20" s="75">
        <v>334.0</v>
      </c>
      <c r="D20" s="4"/>
      <c r="E20" s="59">
        <f t="shared" si="7"/>
        <v>0.8370927318</v>
      </c>
      <c r="F20" s="55"/>
      <c r="G20" s="54"/>
      <c r="H20" s="76">
        <v>0.1447622772984258</v>
      </c>
      <c r="I20" s="54">
        <v>0.047</v>
      </c>
      <c r="J20" s="59">
        <f t="shared" si="8"/>
        <v>1.027055286</v>
      </c>
      <c r="K20" s="55"/>
      <c r="L20" s="54"/>
      <c r="M20" s="54">
        <f t="shared" si="9"/>
        <v>1.008938297</v>
      </c>
      <c r="N20" s="71">
        <f t="shared" si="10"/>
        <v>1.017956488</v>
      </c>
      <c r="O20" s="73">
        <f t="shared" si="11"/>
        <v>1.027055286</v>
      </c>
      <c r="P20" s="74">
        <v>2012.0</v>
      </c>
      <c r="Q20" s="54">
        <f t="shared" si="12"/>
        <v>-0.02705528583</v>
      </c>
      <c r="R20" s="55"/>
      <c r="S20" s="54"/>
      <c r="T20" s="59">
        <f t="shared" si="13"/>
        <v>-0.008938297415</v>
      </c>
      <c r="U20" s="55"/>
      <c r="V20" s="54"/>
    </row>
    <row r="21" ht="15.0" customHeight="1">
      <c r="A21" s="74">
        <v>2013.0</v>
      </c>
      <c r="B21" s="75">
        <v>326.0</v>
      </c>
      <c r="C21" s="75">
        <v>236.0</v>
      </c>
      <c r="D21" s="4"/>
      <c r="E21" s="59">
        <f t="shared" si="7"/>
        <v>0.7239263804</v>
      </c>
      <c r="F21" s="55"/>
      <c r="G21" s="54"/>
      <c r="H21" s="76">
        <v>0.14202185428995723</v>
      </c>
      <c r="I21" s="54">
        <v>0.047</v>
      </c>
      <c r="J21" s="59">
        <f t="shared" si="8"/>
        <v>0.8853709671</v>
      </c>
      <c r="K21" s="55"/>
      <c r="L21" s="54"/>
      <c r="M21" s="54">
        <f t="shared" si="9"/>
        <v>0.9602296062</v>
      </c>
      <c r="N21" s="71">
        <f t="shared" si="10"/>
        <v>0.9220408966</v>
      </c>
      <c r="O21" s="73">
        <f t="shared" si="11"/>
        <v>0.8853709671</v>
      </c>
      <c r="P21" s="74">
        <v>2013.0</v>
      </c>
      <c r="Q21" s="54">
        <f t="shared" si="12"/>
        <v>0.1146290329</v>
      </c>
      <c r="R21" s="55"/>
      <c r="S21" s="54"/>
      <c r="T21" s="59">
        <f t="shared" si="13"/>
        <v>0.03977039381</v>
      </c>
      <c r="U21" s="55"/>
      <c r="V21" s="54"/>
    </row>
    <row r="22" ht="15.0" customHeight="1">
      <c r="A22" s="74">
        <v>2014.0</v>
      </c>
      <c r="B22" s="75">
        <v>517.0</v>
      </c>
      <c r="C22" s="75">
        <v>409.0</v>
      </c>
      <c r="D22" s="4"/>
      <c r="E22" s="59">
        <f t="shared" si="7"/>
        <v>0.7911025145</v>
      </c>
      <c r="F22" s="55"/>
      <c r="G22" s="54"/>
      <c r="H22" s="76">
        <v>0.14226839026391092</v>
      </c>
      <c r="I22" s="54">
        <v>0.047</v>
      </c>
      <c r="J22" s="59">
        <f t="shared" si="8"/>
        <v>0.9678063092</v>
      </c>
      <c r="K22" s="55"/>
      <c r="L22" s="54"/>
      <c r="M22" s="54">
        <f t="shared" si="9"/>
        <v>0.9891515055</v>
      </c>
      <c r="N22" s="71">
        <f t="shared" si="10"/>
        <v>0.9784207008</v>
      </c>
      <c r="O22" s="73">
        <f t="shared" si="11"/>
        <v>0.9678063092</v>
      </c>
      <c r="P22" s="74">
        <v>2014.0</v>
      </c>
      <c r="Q22" s="54">
        <f t="shared" si="12"/>
        <v>0.03219369081</v>
      </c>
      <c r="R22" s="55"/>
      <c r="S22" s="54"/>
      <c r="T22" s="59">
        <f t="shared" si="13"/>
        <v>0.01084849452</v>
      </c>
      <c r="U22" s="55"/>
      <c r="V22" s="54"/>
    </row>
    <row r="23" ht="15.0" customHeight="1">
      <c r="A23" s="74">
        <v>2015.0</v>
      </c>
      <c r="B23" s="75">
        <v>364.0</v>
      </c>
      <c r="C23" s="75">
        <v>280.0</v>
      </c>
      <c r="D23" s="4"/>
      <c r="E23" s="59">
        <f t="shared" si="7"/>
        <v>0.7692307692</v>
      </c>
      <c r="F23" s="55"/>
      <c r="G23" s="54"/>
      <c r="H23" s="76">
        <v>0.15062591320143742</v>
      </c>
      <c r="I23" s="54">
        <v>0.047</v>
      </c>
      <c r="J23" s="59">
        <f t="shared" si="8"/>
        <v>0.9503087759</v>
      </c>
      <c r="K23" s="55"/>
      <c r="L23" s="54"/>
      <c r="M23" s="54">
        <f t="shared" si="9"/>
        <v>0.9831540667</v>
      </c>
      <c r="N23" s="71">
        <f t="shared" si="10"/>
        <v>0.9665919189</v>
      </c>
      <c r="O23" s="73">
        <f t="shared" si="11"/>
        <v>0.9503087759</v>
      </c>
      <c r="P23" s="74">
        <v>2015.0</v>
      </c>
      <c r="Q23" s="54">
        <f t="shared" si="12"/>
        <v>0.04969122408</v>
      </c>
      <c r="R23" s="55"/>
      <c r="S23" s="54"/>
      <c r="T23" s="59">
        <f t="shared" si="13"/>
        <v>0.01684593329</v>
      </c>
      <c r="U23" s="55"/>
      <c r="V23" s="54"/>
    </row>
    <row r="24" ht="15.0" customHeight="1">
      <c r="A24" s="74">
        <v>2016.0</v>
      </c>
      <c r="B24" s="75">
        <v>491.0</v>
      </c>
      <c r="C24" s="75">
        <v>426.0</v>
      </c>
      <c r="D24" s="4"/>
      <c r="E24" s="59">
        <f t="shared" si="7"/>
        <v>0.8676171079</v>
      </c>
      <c r="F24" s="55"/>
      <c r="G24" s="54"/>
      <c r="H24" s="76">
        <v>0.16091754653504534</v>
      </c>
      <c r="I24" s="54">
        <v>0.047</v>
      </c>
      <c r="J24" s="59">
        <f t="shared" si="8"/>
        <v>1.08500207</v>
      </c>
      <c r="K24" s="55"/>
      <c r="L24" s="54"/>
      <c r="M24" s="54">
        <f t="shared" si="9"/>
        <v>1.027567096</v>
      </c>
      <c r="N24" s="71">
        <f t="shared" si="10"/>
        <v>1.055894136</v>
      </c>
      <c r="O24" s="73">
        <f t="shared" si="11"/>
        <v>1.08500207</v>
      </c>
      <c r="P24" s="74">
        <v>2016.0</v>
      </c>
      <c r="Q24" s="54">
        <f t="shared" si="12"/>
        <v>-0.08500207048</v>
      </c>
      <c r="R24" s="55"/>
      <c r="S24" s="54"/>
      <c r="T24" s="59">
        <f t="shared" si="13"/>
        <v>-0.02756709558</v>
      </c>
      <c r="U24" s="55"/>
      <c r="V24" s="54"/>
    </row>
    <row r="25" ht="15.0" customHeight="1">
      <c r="A25" s="74">
        <v>2017.0</v>
      </c>
      <c r="B25" s="75">
        <v>188.0</v>
      </c>
      <c r="C25" s="75">
        <v>148.0</v>
      </c>
      <c r="D25" s="4"/>
      <c r="E25" s="59">
        <f t="shared" si="7"/>
        <v>0.7872340426</v>
      </c>
      <c r="F25" s="55"/>
      <c r="G25" s="54"/>
      <c r="H25" s="76">
        <v>0.10504278782531981</v>
      </c>
      <c r="I25" s="54">
        <v>0.047</v>
      </c>
      <c r="J25" s="59">
        <f t="shared" si="8"/>
        <v>0.9230148606</v>
      </c>
      <c r="K25" s="55"/>
      <c r="L25" s="54"/>
      <c r="M25" s="54">
        <f t="shared" si="9"/>
        <v>0.9736500663</v>
      </c>
      <c r="N25" s="71">
        <f t="shared" si="10"/>
        <v>0.9479944516</v>
      </c>
      <c r="O25" s="73">
        <f t="shared" si="11"/>
        <v>0.9230148606</v>
      </c>
      <c r="P25" s="74">
        <v>2017.0</v>
      </c>
      <c r="Q25" s="54">
        <f t="shared" si="12"/>
        <v>0.07698513938</v>
      </c>
      <c r="R25" s="55"/>
      <c r="S25" s="54"/>
      <c r="T25" s="59">
        <f t="shared" si="13"/>
        <v>0.02634993371</v>
      </c>
      <c r="U25" s="55"/>
      <c r="V25" s="54"/>
    </row>
    <row r="26" ht="15.0" customHeight="1">
      <c r="A26" s="74">
        <v>2018.0</v>
      </c>
      <c r="B26" s="75">
        <v>150.0</v>
      </c>
      <c r="C26" s="75">
        <v>116.0</v>
      </c>
      <c r="D26" s="4"/>
      <c r="E26" s="59">
        <f t="shared" si="7"/>
        <v>0.7733333333</v>
      </c>
      <c r="F26" s="55"/>
      <c r="G26" s="54"/>
      <c r="H26" s="76">
        <v>0.09</v>
      </c>
      <c r="I26" s="54">
        <v>0.047</v>
      </c>
      <c r="J26" s="59">
        <f t="shared" si="8"/>
        <v>0.8917280691</v>
      </c>
      <c r="K26" s="55"/>
      <c r="L26" s="54"/>
      <c r="M26" s="54">
        <f t="shared" si="9"/>
        <v>0.9625223271</v>
      </c>
      <c r="N26" s="71">
        <f t="shared" si="10"/>
        <v>0.9264492302</v>
      </c>
      <c r="O26" s="73">
        <f t="shared" si="11"/>
        <v>0.8917280691</v>
      </c>
      <c r="P26" s="74">
        <v>2018.0</v>
      </c>
      <c r="Q26" s="54">
        <f t="shared" si="12"/>
        <v>0.1082719309</v>
      </c>
      <c r="R26" s="55"/>
      <c r="S26" s="54"/>
      <c r="T26" s="59">
        <f t="shared" si="13"/>
        <v>0.03747767286</v>
      </c>
      <c r="U26" s="55"/>
      <c r="V26" s="54"/>
    </row>
    <row r="27" ht="15.0" customHeight="1">
      <c r="A27" s="74">
        <v>2019.0</v>
      </c>
      <c r="B27" s="77">
        <v>141.0</v>
      </c>
      <c r="C27" s="77">
        <v>126.0</v>
      </c>
      <c r="D27" s="4"/>
      <c r="E27" s="59">
        <f t="shared" si="7"/>
        <v>0.8936170213</v>
      </c>
      <c r="F27" s="55"/>
      <c r="G27" s="54"/>
      <c r="H27" s="76"/>
      <c r="I27" s="54">
        <v>0.047</v>
      </c>
      <c r="J27" s="59">
        <f t="shared" si="8"/>
        <v>0.9376883749</v>
      </c>
      <c r="K27" s="55"/>
      <c r="L27" s="54"/>
      <c r="M27" s="54">
        <f t="shared" si="9"/>
        <v>0.9787824581</v>
      </c>
      <c r="N27" s="55" t="s">
        <v>42</v>
      </c>
      <c r="O27" s="54" t="s">
        <v>43</v>
      </c>
      <c r="P27" s="74">
        <v>2019.0</v>
      </c>
      <c r="Q27" s="54">
        <f t="shared" si="12"/>
        <v>0.0623116251</v>
      </c>
      <c r="R27" s="55"/>
      <c r="S27" s="54"/>
      <c r="T27" s="59">
        <f t="shared" si="13"/>
        <v>0.02121754185</v>
      </c>
      <c r="U27" s="55"/>
      <c r="V27" s="54"/>
    </row>
    <row r="28" ht="15.0" customHeight="1">
      <c r="A28" s="74">
        <v>2020.0</v>
      </c>
      <c r="B28" s="77">
        <v>160.0</v>
      </c>
      <c r="C28" s="77">
        <v>148.0</v>
      </c>
      <c r="D28" s="4"/>
      <c r="E28" s="59">
        <f t="shared" si="7"/>
        <v>0.925</v>
      </c>
      <c r="F28" s="55"/>
      <c r="G28" s="54"/>
      <c r="H28" s="76">
        <v>0.058</v>
      </c>
      <c r="I28" s="54">
        <v>0.047</v>
      </c>
      <c r="J28" s="59">
        <f t="shared" si="8"/>
        <v>1.030381208</v>
      </c>
      <c r="K28" s="55"/>
      <c r="L28" s="54"/>
      <c r="M28" s="54"/>
      <c r="N28" s="55"/>
      <c r="O28" s="54"/>
      <c r="P28" s="74"/>
      <c r="Q28" s="54"/>
      <c r="R28" s="55"/>
      <c r="S28" s="54"/>
      <c r="T28" s="59"/>
      <c r="U28" s="55"/>
      <c r="V28" s="54"/>
    </row>
    <row r="29" ht="15.0" customHeight="1">
      <c r="A29" s="74">
        <v>2021.0</v>
      </c>
      <c r="B29" s="77">
        <v>152.0</v>
      </c>
      <c r="C29" s="77">
        <v>147.0</v>
      </c>
      <c r="D29" s="4"/>
      <c r="E29" s="59">
        <f t="shared" si="7"/>
        <v>0.9671052632</v>
      </c>
      <c r="F29" s="55"/>
      <c r="G29" s="54"/>
      <c r="H29" s="76">
        <v>0.056</v>
      </c>
      <c r="I29" s="54">
        <v>0.047</v>
      </c>
      <c r="J29" s="59">
        <f t="shared" si="8"/>
        <v>1.075000959</v>
      </c>
      <c r="K29" s="55"/>
      <c r="L29" s="54"/>
      <c r="M29" s="54"/>
      <c r="N29" s="55"/>
      <c r="O29" s="54"/>
      <c r="P29" s="74"/>
      <c r="Q29" s="54"/>
      <c r="R29" s="55"/>
      <c r="S29" s="54"/>
      <c r="T29" s="59"/>
      <c r="U29" s="55"/>
      <c r="V29" s="54"/>
    </row>
    <row r="30" ht="15.0" customHeight="1">
      <c r="A30" s="74">
        <v>2022.0</v>
      </c>
      <c r="B30" s="77">
        <v>124.0</v>
      </c>
      <c r="C30" s="77">
        <v>89.0</v>
      </c>
      <c r="D30" s="4"/>
      <c r="E30" s="59">
        <f t="shared" si="7"/>
        <v>0.7177419355</v>
      </c>
      <c r="F30" s="55"/>
      <c r="G30" s="54"/>
      <c r="H30" s="76">
        <v>0.1365</v>
      </c>
      <c r="I30" s="54">
        <v>0.047</v>
      </c>
      <c r="J30" s="59">
        <f t="shared" si="8"/>
        <v>0.8721939683</v>
      </c>
      <c r="K30" s="55"/>
      <c r="L30" s="54"/>
      <c r="M30" s="54"/>
      <c r="N30" s="55"/>
      <c r="O30" s="54"/>
      <c r="P30" s="74"/>
      <c r="Q30" s="54"/>
      <c r="R30" s="55"/>
      <c r="S30" s="54"/>
      <c r="T30" s="59"/>
      <c r="U30" s="55"/>
      <c r="V30" s="54"/>
    </row>
    <row r="31" ht="15.0" customHeight="1">
      <c r="A31" s="74">
        <v>2023.0</v>
      </c>
      <c r="B31" s="75">
        <v>132.0</v>
      </c>
      <c r="C31" s="75">
        <v>114.0</v>
      </c>
      <c r="D31" s="4"/>
      <c r="E31" s="59">
        <f t="shared" si="7"/>
        <v>0.8636363636</v>
      </c>
      <c r="F31" s="55"/>
      <c r="G31" s="54"/>
      <c r="H31" s="76">
        <v>0.091</v>
      </c>
      <c r="I31" s="54">
        <v>0.047</v>
      </c>
      <c r="J31" s="59">
        <f t="shared" si="8"/>
        <v>0.9969517413</v>
      </c>
      <c r="K31" s="55"/>
      <c r="L31" s="54"/>
      <c r="M31" s="54"/>
      <c r="N31" s="55"/>
      <c r="O31" s="54"/>
      <c r="P31" s="74"/>
      <c r="Q31" s="54"/>
      <c r="R31" s="55"/>
      <c r="S31" s="54"/>
      <c r="T31" s="59"/>
      <c r="U31" s="55"/>
      <c r="V31" s="54"/>
    </row>
    <row r="32" ht="30.0" customHeight="1">
      <c r="A32" s="78" t="s">
        <v>44</v>
      </c>
      <c r="B32" s="79">
        <f t="shared" ref="B32:E32" si="14">AVERAGE(B26:B30)</f>
        <v>145.4</v>
      </c>
      <c r="C32" s="79">
        <f t="shared" si="14"/>
        <v>125.2</v>
      </c>
      <c r="D32" s="79" t="str">
        <f t="shared" si="14"/>
        <v>#DIV/0!</v>
      </c>
      <c r="E32" s="59">
        <f t="shared" si="14"/>
        <v>0.8553595107</v>
      </c>
      <c r="F32" s="79"/>
      <c r="G32" s="79" t="str">
        <f>AVERAGE(G26:G30)</f>
        <v>#DIV/0!</v>
      </c>
      <c r="H32" s="59">
        <f t="shared" ref="H32:J32" si="15">AVERAGE(H22:H26)</f>
        <v>0.1297709276</v>
      </c>
      <c r="I32" s="59">
        <f t="shared" si="15"/>
        <v>0.047</v>
      </c>
      <c r="J32" s="59">
        <f t="shared" si="15"/>
        <v>0.9635720171</v>
      </c>
      <c r="K32" s="79"/>
      <c r="L32" s="79"/>
      <c r="M32" s="59">
        <f t="shared" ref="M32:O32" si="16">1-AVERAGE(M18:M26)</f>
        <v>0.01317373147</v>
      </c>
      <c r="N32" s="59">
        <f t="shared" si="16"/>
        <v>0.02575007601</v>
      </c>
      <c r="O32" s="59">
        <f t="shared" si="16"/>
        <v>0.03774322537</v>
      </c>
      <c r="P32" s="80" t="s">
        <v>44</v>
      </c>
      <c r="Q32" s="59">
        <f>AVERAGE(Q19:Q23)</f>
        <v>0.04632094879</v>
      </c>
      <c r="R32" s="79"/>
      <c r="S32" s="79"/>
      <c r="T32" s="59">
        <f>AVERAGE(T19:T23)</f>
        <v>0.01593729402</v>
      </c>
      <c r="U32" s="81"/>
      <c r="V32" s="82"/>
    </row>
    <row r="33" ht="15.0" customHeight="1">
      <c r="A33" s="83"/>
      <c r="B33" s="84"/>
      <c r="C33" s="84"/>
      <c r="D33" s="84"/>
      <c r="E33" s="85"/>
      <c r="F33" s="84"/>
      <c r="G33" s="86"/>
      <c r="H33" s="84"/>
      <c r="I33" s="84"/>
      <c r="J33" s="87"/>
      <c r="K33" s="88" t="s">
        <v>45</v>
      </c>
      <c r="L33" s="86"/>
      <c r="M33" s="54">
        <f t="shared" ref="M33:O33" si="17">1-MIN(M18:M26)</f>
        <v>0.03977039381</v>
      </c>
      <c r="N33" s="54">
        <f t="shared" si="17"/>
        <v>0.07795910339</v>
      </c>
      <c r="O33" s="54">
        <f t="shared" si="17"/>
        <v>0.1146290329</v>
      </c>
      <c r="P33" s="83"/>
      <c r="Q33" s="84"/>
      <c r="R33" s="84"/>
      <c r="S33" s="84"/>
      <c r="T33" s="85"/>
      <c r="U33" s="84"/>
      <c r="V33" s="86"/>
    </row>
    <row r="34" ht="15.0" customHeight="1">
      <c r="A34" s="4" t="s">
        <v>46</v>
      </c>
      <c r="J34" s="89">
        <f>J32^(1/3)</f>
        <v>0.9877068364</v>
      </c>
      <c r="M34" s="54">
        <f t="shared" ref="M34:O34" si="18">1-MAX(M18:M26)</f>
        <v>-0.02756709558</v>
      </c>
      <c r="N34" s="54">
        <f t="shared" si="18"/>
        <v>-0.05589413591</v>
      </c>
      <c r="O34" s="54">
        <f t="shared" si="18"/>
        <v>-0.08500207048</v>
      </c>
    </row>
    <row r="35" ht="15.0" customHeight="1">
      <c r="A35" s="2" t="s">
        <v>47</v>
      </c>
      <c r="B35" s="17"/>
      <c r="C35" s="17"/>
      <c r="D35" s="17"/>
      <c r="E35" s="17"/>
      <c r="F35" s="17"/>
      <c r="G35" s="17"/>
      <c r="H35" s="17"/>
      <c r="I35" s="17"/>
      <c r="J35" s="17">
        <f>J34^2</f>
        <v>0.9755647947</v>
      </c>
      <c r="K35" s="17"/>
      <c r="L35" s="17"/>
      <c r="M35" s="17"/>
      <c r="N35" s="17"/>
      <c r="O35" s="17"/>
      <c r="P35" s="17"/>
      <c r="Q35" s="4"/>
      <c r="R35" s="4"/>
      <c r="S35" s="4"/>
      <c r="T35" s="4"/>
      <c r="U35" s="4"/>
      <c r="V35" s="4"/>
    </row>
    <row r="36" ht="15.0" customHeight="1">
      <c r="B36" s="90"/>
      <c r="E36" s="90"/>
      <c r="H36" s="90"/>
      <c r="J36" s="90"/>
      <c r="M36" s="90"/>
      <c r="P36" s="4"/>
      <c r="Q36" s="91"/>
      <c r="T36" s="91"/>
    </row>
    <row r="37" ht="15.0" customHeight="1">
      <c r="A37" s="8" t="s">
        <v>48</v>
      </c>
      <c r="B37" s="92"/>
      <c r="C37" s="92"/>
      <c r="D37" s="92"/>
      <c r="E37" s="92"/>
      <c r="F37" s="93"/>
      <c r="G37" s="92"/>
      <c r="H37" s="92"/>
      <c r="I37" s="92"/>
      <c r="J37" s="92"/>
      <c r="K37" s="93"/>
      <c r="L37" s="94"/>
      <c r="M37" s="95" t="s">
        <v>49</v>
      </c>
      <c r="U37" s="93"/>
      <c r="V37" s="92"/>
    </row>
    <row r="38" ht="15.0" customHeight="1">
      <c r="A38" s="96" t="s">
        <v>50</v>
      </c>
      <c r="B38" s="4"/>
      <c r="C38" s="4"/>
      <c r="D38" s="4"/>
      <c r="E38" s="54"/>
      <c r="F38" s="55"/>
      <c r="G38" s="54"/>
      <c r="H38" s="54"/>
      <c r="I38" s="4"/>
      <c r="J38" s="54"/>
      <c r="K38" s="55"/>
      <c r="L38" s="54"/>
      <c r="M38" s="54"/>
      <c r="N38" s="55"/>
      <c r="O38" s="54"/>
      <c r="P38" s="17"/>
      <c r="Q38" s="54"/>
      <c r="R38" s="55"/>
      <c r="S38" s="54"/>
      <c r="T38" s="54"/>
      <c r="U38" s="55"/>
      <c r="V38" s="54"/>
    </row>
    <row r="39" ht="15.0" customHeight="1">
      <c r="A39" s="96" t="s">
        <v>51</v>
      </c>
      <c r="B39" s="4"/>
      <c r="C39" s="4"/>
      <c r="D39" s="4"/>
      <c r="E39" s="54"/>
      <c r="F39" s="55"/>
      <c r="G39" s="54"/>
      <c r="H39" s="54"/>
      <c r="I39" s="4"/>
      <c r="J39" s="54"/>
      <c r="K39" s="55"/>
      <c r="L39" s="97" t="s">
        <v>52</v>
      </c>
      <c r="M39" s="54"/>
      <c r="N39" s="55"/>
      <c r="O39" s="54"/>
      <c r="P39" s="17"/>
      <c r="Q39" s="54"/>
      <c r="R39" s="55"/>
    </row>
    <row r="40" ht="15.0" customHeight="1">
      <c r="A40" s="17"/>
      <c r="B40" s="4"/>
      <c r="C40" s="4"/>
      <c r="D40" s="4"/>
      <c r="E40" s="54"/>
      <c r="F40" s="55"/>
      <c r="G40" s="54"/>
      <c r="H40" s="54"/>
      <c r="I40" s="4"/>
      <c r="J40" s="54"/>
      <c r="K40" s="55"/>
      <c r="L40" s="97">
        <f>AVERAGE(H16:H20)</f>
        <v>0.1277640649</v>
      </c>
      <c r="M40" s="54"/>
      <c r="N40" s="55"/>
      <c r="O40" s="54"/>
      <c r="P40" s="17"/>
      <c r="Q40" s="54"/>
      <c r="R40" s="55"/>
    </row>
    <row r="41" ht="15.0" customHeight="1">
      <c r="A41" s="17" t="s">
        <v>53</v>
      </c>
      <c r="J41" s="54"/>
      <c r="K41" s="55"/>
      <c r="L41" s="54"/>
      <c r="M41" s="54"/>
      <c r="N41" s="55"/>
      <c r="O41" s="54"/>
      <c r="P41" s="17"/>
      <c r="Q41" s="54"/>
      <c r="R41" s="55"/>
      <c r="T41" s="54"/>
    </row>
    <row r="42" ht="15.0" customHeight="1">
      <c r="A42" s="17"/>
      <c r="B42" s="4"/>
      <c r="C42" s="4"/>
      <c r="D42" s="4"/>
      <c r="E42" s="54"/>
      <c r="F42" s="55"/>
      <c r="G42" s="54"/>
      <c r="H42" s="54"/>
      <c r="I42" s="4"/>
      <c r="J42" s="54"/>
      <c r="K42" s="55"/>
      <c r="L42" s="98"/>
      <c r="M42" s="54" t="s">
        <v>54</v>
      </c>
      <c r="N42" s="55"/>
      <c r="O42" s="54"/>
      <c r="P42" s="17"/>
      <c r="Q42" s="54"/>
      <c r="R42" s="55"/>
      <c r="S42" s="54"/>
      <c r="T42" s="54"/>
      <c r="U42" s="55"/>
      <c r="V42" s="54"/>
    </row>
    <row r="43" ht="15.0" customHeight="1">
      <c r="A43" s="17"/>
      <c r="B43" s="4"/>
      <c r="C43" s="4"/>
      <c r="D43" s="4"/>
      <c r="E43" s="54"/>
      <c r="F43" s="55"/>
      <c r="G43" s="54"/>
      <c r="H43" s="54"/>
      <c r="I43" s="4"/>
      <c r="J43" s="54"/>
      <c r="K43" s="55"/>
      <c r="L43" s="54"/>
      <c r="M43" s="54"/>
      <c r="N43" s="55"/>
      <c r="O43" s="54"/>
      <c r="P43" s="17"/>
      <c r="Q43" s="54"/>
      <c r="R43" s="55"/>
      <c r="S43" s="54"/>
      <c r="T43" s="54"/>
      <c r="U43" s="55"/>
      <c r="V43" s="54"/>
    </row>
    <row r="44" ht="15.0" customHeight="1">
      <c r="A44" s="17"/>
      <c r="B44" s="4"/>
      <c r="C44" s="4"/>
      <c r="D44" s="4"/>
      <c r="E44" s="82"/>
      <c r="F44" s="99"/>
      <c r="G44" s="82"/>
      <c r="H44" s="4"/>
      <c r="I44" s="4"/>
      <c r="J44" s="82"/>
      <c r="K44" s="99"/>
      <c r="L44" s="82"/>
      <c r="M44" s="82"/>
      <c r="N44" s="99"/>
      <c r="O44" s="82"/>
      <c r="P44" s="17"/>
      <c r="Q44" s="82"/>
      <c r="R44" s="99"/>
      <c r="S44" s="82"/>
      <c r="T44" s="82"/>
      <c r="U44" s="99"/>
      <c r="V44" s="82"/>
    </row>
    <row r="45" ht="15.0" customHeight="1">
      <c r="A45" s="4"/>
      <c r="B45" s="4"/>
      <c r="C45" s="4"/>
      <c r="D45" s="4"/>
      <c r="E45" s="4"/>
      <c r="F45" s="4"/>
      <c r="G45" s="4"/>
      <c r="H45" s="4"/>
      <c r="I45" s="4"/>
      <c r="J45" s="4"/>
      <c r="K45" s="4"/>
      <c r="L45" s="4"/>
      <c r="M45" s="4"/>
      <c r="N45" s="4"/>
      <c r="O45" s="4"/>
      <c r="P45" s="4"/>
      <c r="Q45" s="4"/>
      <c r="R45" s="4"/>
      <c r="S45" s="4"/>
      <c r="T45" s="4"/>
      <c r="U45" s="4"/>
      <c r="V45" s="4"/>
    </row>
    <row r="46" ht="15.0" customHeight="1">
      <c r="A46" s="89" t="s">
        <v>55</v>
      </c>
      <c r="B46" s="89" t="s">
        <v>56</v>
      </c>
    </row>
    <row r="47" ht="15.0" customHeight="1">
      <c r="B47" s="89" t="s">
        <v>57</v>
      </c>
    </row>
    <row r="48" ht="15.0" customHeight="1">
      <c r="B48" s="2" t="s">
        <v>58</v>
      </c>
    </row>
    <row r="49" ht="15.0" customHeight="1">
      <c r="B49" s="2"/>
    </row>
    <row r="50" ht="15.0" customHeight="1">
      <c r="A50" s="4" t="s">
        <v>59</v>
      </c>
    </row>
    <row r="51" ht="15.0" customHeight="1">
      <c r="A51" s="4" t="s">
        <v>60</v>
      </c>
    </row>
    <row r="52" ht="15.0" customHeight="1">
      <c r="B52" s="89" t="s">
        <v>61</v>
      </c>
      <c r="D52" s="4" t="s">
        <v>62</v>
      </c>
    </row>
    <row r="53" ht="15.0" customHeight="1"/>
    <row r="54" ht="15.0" customHeight="1"/>
    <row r="55" ht="15.0" customHeight="1"/>
    <row r="56" ht="15.0" customHeight="1"/>
    <row r="57" ht="15.0"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9">
    <mergeCell ref="J2:P2"/>
    <mergeCell ref="B6:O6"/>
    <mergeCell ref="P6:AC6"/>
    <mergeCell ref="B7:D7"/>
    <mergeCell ref="E7:G7"/>
    <mergeCell ref="H7:I7"/>
    <mergeCell ref="J7:L7"/>
    <mergeCell ref="T7:V7"/>
    <mergeCell ref="Q36:S36"/>
    <mergeCell ref="T36:V36"/>
    <mergeCell ref="M37:T37"/>
    <mergeCell ref="A41:I41"/>
    <mergeCell ref="M7:O7"/>
    <mergeCell ref="Q7:S7"/>
    <mergeCell ref="B36:D36"/>
    <mergeCell ref="E36:G36"/>
    <mergeCell ref="H36:I36"/>
    <mergeCell ref="J36:L36"/>
    <mergeCell ref="M36:O36"/>
  </mergeCells>
  <printOptions/>
  <pageMargins bottom="0.75" footer="0.0" header="0.0" left="0.7" right="0.7" top="0.75"/>
  <pageSetup scale="5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D9F0"/>
    <pageSetUpPr/>
  </sheetPr>
  <sheetViews>
    <sheetView workbookViewId="0"/>
  </sheetViews>
  <sheetFormatPr customHeight="1" defaultColWidth="12.63" defaultRowHeight="15.0"/>
  <cols>
    <col customWidth="1" min="1" max="1" width="9.75"/>
    <col customWidth="1" min="2" max="2" width="14.13"/>
    <col customWidth="1" min="3" max="3" width="17.25"/>
    <col customWidth="1" min="4" max="4" width="22.13"/>
    <col customWidth="1" min="5" max="5" width="18.0"/>
    <col customWidth="1" min="6" max="6" width="19.0"/>
    <col customWidth="1" min="7" max="7" width="9.75"/>
    <col customWidth="1" min="8" max="8" width="19.88"/>
    <col customWidth="1" min="9" max="9" width="9.75"/>
    <col customWidth="1" min="10" max="10" width="16.75"/>
    <col customWidth="1" min="11" max="23" width="9.75"/>
    <col customWidth="1" min="24" max="25" width="10.25"/>
    <col customWidth="1" min="26" max="30" width="9.25"/>
    <col customWidth="1" min="31" max="32" width="10.25"/>
    <col customWidth="1" min="33" max="37" width="9.25"/>
    <col customWidth="1" min="38" max="39" width="10.25"/>
    <col customWidth="1" min="40" max="44" width="9.25"/>
    <col customWidth="1" min="45" max="50" width="8.63"/>
  </cols>
  <sheetData>
    <row r="1" ht="15.0" customHeight="1">
      <c r="A1" s="10" t="s">
        <v>63</v>
      </c>
      <c r="B1" s="11"/>
      <c r="C1" s="11"/>
      <c r="D1" s="11"/>
      <c r="E1" s="11"/>
      <c r="F1" s="11"/>
      <c r="G1" s="11"/>
      <c r="H1" s="11"/>
      <c r="I1" s="11"/>
      <c r="J1" s="11"/>
      <c r="K1" s="11"/>
      <c r="L1" s="11"/>
      <c r="M1" s="11"/>
      <c r="N1" s="11"/>
      <c r="O1" s="4"/>
      <c r="P1" s="12">
        <v>39562.0</v>
      </c>
      <c r="Q1" s="13" t="s">
        <v>64</v>
      </c>
      <c r="W1" s="12">
        <f>P1</f>
        <v>39562</v>
      </c>
    </row>
    <row r="2" ht="15.0" customHeight="1">
      <c r="A2" s="14" t="s">
        <v>65</v>
      </c>
      <c r="B2" s="4"/>
      <c r="C2" s="4"/>
      <c r="D2" s="4"/>
      <c r="E2" s="4"/>
      <c r="F2" s="4"/>
      <c r="G2" s="4"/>
      <c r="H2" s="4"/>
      <c r="I2" s="4"/>
      <c r="J2" s="4"/>
      <c r="K2" s="4"/>
      <c r="L2" s="4"/>
      <c r="M2" s="4"/>
      <c r="N2" s="4"/>
      <c r="O2" s="4"/>
      <c r="P2" s="4"/>
      <c r="Q2" s="4"/>
    </row>
    <row r="3" ht="15.0" customHeight="1">
      <c r="A3" s="16" t="s">
        <v>18</v>
      </c>
    </row>
    <row r="4" ht="15.0" customHeight="1">
      <c r="A4" s="8" t="s">
        <v>19</v>
      </c>
      <c r="B4" s="17"/>
      <c r="C4" s="17"/>
      <c r="D4" s="17"/>
      <c r="E4" s="17"/>
      <c r="F4" s="17"/>
      <c r="G4" s="17"/>
      <c r="H4" s="17"/>
      <c r="I4" s="17"/>
      <c r="J4" s="17"/>
      <c r="K4" s="17"/>
      <c r="L4" s="17"/>
      <c r="M4" s="17"/>
      <c r="N4" s="17"/>
      <c r="O4" s="17"/>
      <c r="P4" s="17"/>
      <c r="Q4" s="17"/>
      <c r="R4" s="16" t="s">
        <v>20</v>
      </c>
      <c r="S4" s="16"/>
    </row>
    <row r="5" ht="15.0" customHeight="1">
      <c r="A5" s="18"/>
      <c r="B5" s="19"/>
      <c r="C5" s="19"/>
      <c r="D5" s="19"/>
      <c r="E5" s="19"/>
      <c r="F5" s="19"/>
      <c r="G5" s="19"/>
      <c r="H5" s="19"/>
      <c r="I5" s="19"/>
      <c r="J5" s="19"/>
      <c r="K5" s="19"/>
      <c r="L5" s="19"/>
      <c r="M5" s="19"/>
      <c r="N5" s="19"/>
      <c r="O5" s="19"/>
      <c r="P5" s="20"/>
      <c r="Q5" s="21"/>
      <c r="R5" s="22"/>
      <c r="S5" s="22"/>
      <c r="T5" s="22"/>
      <c r="U5" s="22"/>
      <c r="V5" s="22"/>
      <c r="W5" s="23"/>
    </row>
    <row r="6" ht="15.0" customHeight="1">
      <c r="A6" s="24"/>
      <c r="B6" s="25" t="s">
        <v>66</v>
      </c>
      <c r="C6" s="26"/>
      <c r="D6" s="26"/>
      <c r="E6" s="26"/>
      <c r="F6" s="26"/>
      <c r="G6" s="26"/>
      <c r="H6" s="26"/>
      <c r="I6" s="26"/>
      <c r="J6" s="26"/>
      <c r="K6" s="26"/>
      <c r="L6" s="26"/>
      <c r="M6" s="26"/>
      <c r="N6" s="26"/>
      <c r="O6" s="26"/>
      <c r="P6" s="27"/>
      <c r="Q6" s="100" t="s">
        <v>67</v>
      </c>
      <c r="R6" s="26"/>
      <c r="S6" s="26"/>
      <c r="T6" s="26"/>
      <c r="U6" s="26"/>
      <c r="V6" s="26"/>
      <c r="W6" s="101"/>
      <c r="X6" s="102"/>
      <c r="Y6" s="102"/>
      <c r="Z6" s="102"/>
      <c r="AA6" s="102"/>
      <c r="AB6" s="102"/>
      <c r="AC6" s="102"/>
      <c r="AD6" s="103"/>
    </row>
    <row r="7" ht="30.0" customHeight="1">
      <c r="A7" s="28"/>
      <c r="B7" s="29" t="s">
        <v>22</v>
      </c>
      <c r="C7" s="30"/>
      <c r="D7" s="30"/>
      <c r="E7" s="29" t="s">
        <v>23</v>
      </c>
      <c r="F7" s="30"/>
      <c r="G7" s="31"/>
      <c r="H7" s="32" t="s">
        <v>24</v>
      </c>
      <c r="I7" s="26"/>
      <c r="J7" s="33"/>
      <c r="K7" s="34" t="s">
        <v>25</v>
      </c>
      <c r="M7" s="35"/>
      <c r="N7" s="29" t="s">
        <v>26</v>
      </c>
      <c r="O7" s="30"/>
      <c r="P7" s="36"/>
      <c r="Q7" s="37"/>
      <c r="R7" s="38" t="s">
        <v>27</v>
      </c>
      <c r="U7" s="38" t="s">
        <v>28</v>
      </c>
      <c r="W7" s="39"/>
    </row>
    <row r="8" ht="57.0" customHeight="1">
      <c r="A8" s="40" t="s">
        <v>29</v>
      </c>
      <c r="B8" s="41" t="s">
        <v>30</v>
      </c>
      <c r="C8" s="42" t="s">
        <v>31</v>
      </c>
      <c r="D8" s="43" t="s">
        <v>68</v>
      </c>
      <c r="E8" s="41" t="s">
        <v>32</v>
      </c>
      <c r="F8" s="42" t="s">
        <v>69</v>
      </c>
      <c r="G8" s="43" t="s">
        <v>70</v>
      </c>
      <c r="H8" s="41" t="s">
        <v>33</v>
      </c>
      <c r="I8" s="104" t="s">
        <v>71</v>
      </c>
      <c r="J8" s="43" t="s">
        <v>34</v>
      </c>
      <c r="K8" s="41" t="s">
        <v>32</v>
      </c>
      <c r="L8" s="42" t="s">
        <v>69</v>
      </c>
      <c r="M8" s="42" t="s">
        <v>70</v>
      </c>
      <c r="N8" s="41" t="s">
        <v>35</v>
      </c>
      <c r="O8" s="42" t="s">
        <v>72</v>
      </c>
      <c r="P8" s="45" t="s">
        <v>73</v>
      </c>
      <c r="Q8" s="40" t="s">
        <v>29</v>
      </c>
      <c r="R8" s="41" t="s">
        <v>32</v>
      </c>
      <c r="S8" s="42" t="s">
        <v>69</v>
      </c>
      <c r="T8" s="42" t="s">
        <v>70</v>
      </c>
      <c r="U8" s="41" t="s">
        <v>38</v>
      </c>
      <c r="V8" s="42" t="s">
        <v>74</v>
      </c>
      <c r="W8" s="45" t="s">
        <v>75</v>
      </c>
      <c r="X8" s="105" t="s">
        <v>76</v>
      </c>
      <c r="Y8" s="105" t="s">
        <v>77</v>
      </c>
      <c r="Z8" s="106" t="s">
        <v>78</v>
      </c>
      <c r="AA8" s="106" t="s">
        <v>79</v>
      </c>
      <c r="AB8" s="106" t="s">
        <v>80</v>
      </c>
      <c r="AC8" s="107" t="s">
        <v>81</v>
      </c>
      <c r="AD8" s="107" t="s">
        <v>82</v>
      </c>
    </row>
    <row r="9" ht="15.0" customHeight="1">
      <c r="A9" s="108" t="s">
        <v>39</v>
      </c>
      <c r="B9" s="109">
        <v>52.0</v>
      </c>
      <c r="C9" s="47">
        <v>32.0</v>
      </c>
      <c r="D9" s="48">
        <v>31.0</v>
      </c>
      <c r="E9" s="54">
        <f t="shared" ref="E9:E14" si="2">C9/B9</f>
        <v>0.6153846154</v>
      </c>
      <c r="F9" s="54">
        <f t="shared" ref="F9:F14" si="3">G9/E9</f>
        <v>0.96875</v>
      </c>
      <c r="G9" s="54">
        <f t="shared" ref="G9:G14" si="4">D9/B9</f>
        <v>0.5961538462</v>
      </c>
      <c r="H9" s="110">
        <v>0.2239108548110636</v>
      </c>
      <c r="I9" s="110">
        <v>0.0022021145946556375</v>
      </c>
      <c r="J9" s="51">
        <v>0.033</v>
      </c>
      <c r="K9" s="54">
        <f t="shared" ref="K9:K14" si="5">(C9/B9)/((1-H9)*(1-J9))</f>
        <v>0.8199899912</v>
      </c>
      <c r="L9" s="54">
        <f t="shared" ref="L9:L14" si="6">M9/K9</f>
        <v>0.9708880066</v>
      </c>
      <c r="M9" s="54">
        <f t="shared" ref="M9:M14" si="7">(D9/B9)/((1-H9)*(1-I9)*(1-J9))</f>
        <v>0.796118448</v>
      </c>
      <c r="N9" s="49">
        <f t="shared" ref="N9:N14" si="8">K9^(1/3)</f>
        <v>0.9359863541</v>
      </c>
      <c r="O9" s="111">
        <f t="shared" ref="O9:O14" si="9">L9^(1/4)</f>
        <v>0.9926411709</v>
      </c>
      <c r="P9" s="51">
        <f t="shared" ref="P9:P14" si="10">M9^(1/7)</f>
        <v>0.9679522984</v>
      </c>
      <c r="Q9" s="112" t="s">
        <v>39</v>
      </c>
      <c r="R9" s="49">
        <f t="shared" ref="R9:W9" si="1">1-K9</f>
        <v>0.1800100088</v>
      </c>
      <c r="S9" s="111">
        <f t="shared" si="1"/>
        <v>0.02911199335</v>
      </c>
      <c r="T9" s="51">
        <f t="shared" si="1"/>
        <v>0.203881552</v>
      </c>
      <c r="U9" s="49">
        <f t="shared" si="1"/>
        <v>0.0640136459</v>
      </c>
      <c r="V9" s="111">
        <f t="shared" si="1"/>
        <v>0.007358829122</v>
      </c>
      <c r="W9" s="51">
        <f t="shared" si="1"/>
        <v>0.03204770162</v>
      </c>
      <c r="X9" s="106">
        <f t="shared" ref="X9:X14" si="12">C9</f>
        <v>32</v>
      </c>
      <c r="Y9" s="106">
        <f t="shared" ref="Y9:Y14" si="13">B9</f>
        <v>52</v>
      </c>
      <c r="Z9" s="106">
        <f t="shared" ref="Z9:Z14" si="14">X9/Y9</f>
        <v>0.6153846154</v>
      </c>
      <c r="AA9" s="106">
        <f t="shared" ref="AA9:AA14" si="15">_xlfn.F.INV(0.05/2, 2*X9, 2*(Y9-X9+1))</f>
        <v>0.5823894861</v>
      </c>
      <c r="AB9" s="106">
        <f t="shared" ref="AB9:AB14" si="16">_xlfn.F.INV(1-0.05/2, 2*(X9+1), 2*(Y9-X9))</f>
        <v>1.788995388</v>
      </c>
      <c r="AC9" s="113">
        <f t="shared" ref="AC9:AC14" si="17">IF(X9=0, 0, 1/(1 +(Y9-X9+1)/(X9*AA9)))</f>
        <v>0.4701848218</v>
      </c>
      <c r="AD9" s="113">
        <f t="shared" ref="AD9:AD14" si="18">IF(X9=Y9, 1, 1/(1 + (Y9-X9)/(AB9*(X9+1))))</f>
        <v>0.746953471</v>
      </c>
    </row>
    <row r="10" ht="15.0" customHeight="1">
      <c r="A10" s="114">
        <v>2003.0</v>
      </c>
      <c r="B10" s="115">
        <v>146.0</v>
      </c>
      <c r="C10" s="4">
        <v>126.0</v>
      </c>
      <c r="D10" s="58">
        <v>119.0</v>
      </c>
      <c r="E10" s="54">
        <f t="shared" si="2"/>
        <v>0.8630136986</v>
      </c>
      <c r="F10" s="54">
        <f t="shared" si="3"/>
        <v>0.9444444444</v>
      </c>
      <c r="G10" s="54">
        <f t="shared" si="4"/>
        <v>0.8150684932</v>
      </c>
      <c r="H10" s="110">
        <v>0.14412394205036716</v>
      </c>
      <c r="I10" s="110">
        <v>0.001378007445685392</v>
      </c>
      <c r="J10" s="53">
        <v>0.033</v>
      </c>
      <c r="K10" s="54">
        <f t="shared" si="5"/>
        <v>1.042750334</v>
      </c>
      <c r="L10" s="54">
        <f t="shared" si="6"/>
        <v>0.9457476918</v>
      </c>
      <c r="M10" s="54">
        <f t="shared" si="7"/>
        <v>0.9861787213</v>
      </c>
      <c r="N10" s="59">
        <f t="shared" si="8"/>
        <v>1.014051735</v>
      </c>
      <c r="O10" s="54">
        <f t="shared" si="9"/>
        <v>0.9861519152</v>
      </c>
      <c r="P10" s="53">
        <f t="shared" si="10"/>
        <v>0.998013735</v>
      </c>
      <c r="Q10" s="74">
        <v>2003.0</v>
      </c>
      <c r="R10" s="59">
        <f t="shared" ref="R10:W10" si="11">1-K10</f>
        <v>-0.0427503338</v>
      </c>
      <c r="S10" s="54">
        <f t="shared" si="11"/>
        <v>0.05425230819</v>
      </c>
      <c r="T10" s="53">
        <f t="shared" si="11"/>
        <v>0.01382127868</v>
      </c>
      <c r="U10" s="59">
        <f t="shared" si="11"/>
        <v>-0.01405173516</v>
      </c>
      <c r="V10" s="54">
        <f t="shared" si="11"/>
        <v>0.01384808478</v>
      </c>
      <c r="W10" s="53">
        <f t="shared" si="11"/>
        <v>0.001986265025</v>
      </c>
      <c r="X10" s="106">
        <f t="shared" si="12"/>
        <v>126</v>
      </c>
      <c r="Y10" s="106">
        <f t="shared" si="13"/>
        <v>146</v>
      </c>
      <c r="Z10" s="106">
        <f t="shared" si="14"/>
        <v>0.8630136986</v>
      </c>
      <c r="AA10" s="106">
        <f t="shared" si="15"/>
        <v>0.651899518</v>
      </c>
      <c r="AB10" s="106">
        <f t="shared" si="16"/>
        <v>1.679539094</v>
      </c>
      <c r="AC10" s="113">
        <f t="shared" si="17"/>
        <v>0.7963919475</v>
      </c>
      <c r="AD10" s="113">
        <f t="shared" si="18"/>
        <v>0.9142740059</v>
      </c>
    </row>
    <row r="11" ht="15.0" customHeight="1">
      <c r="A11" s="114">
        <v>2004.0</v>
      </c>
      <c r="B11" s="115">
        <v>308.0</v>
      </c>
      <c r="C11" s="4">
        <v>254.0</v>
      </c>
      <c r="D11" s="58">
        <v>239.0</v>
      </c>
      <c r="E11" s="54">
        <f t="shared" si="2"/>
        <v>0.8246753247</v>
      </c>
      <c r="F11" s="54">
        <f t="shared" si="3"/>
        <v>0.9409448819</v>
      </c>
      <c r="G11" s="54">
        <f t="shared" si="4"/>
        <v>0.775974026</v>
      </c>
      <c r="H11" s="110">
        <v>0.1427571805341931</v>
      </c>
      <c r="I11" s="110">
        <v>8.418356760474037E-4</v>
      </c>
      <c r="J11" s="53">
        <v>0.033</v>
      </c>
      <c r="K11" s="54">
        <f t="shared" si="5"/>
        <v>0.994838697</v>
      </c>
      <c r="L11" s="54">
        <f t="shared" si="6"/>
        <v>0.9417376703</v>
      </c>
      <c r="M11" s="54">
        <f t="shared" si="7"/>
        <v>0.9368770768</v>
      </c>
      <c r="N11" s="59">
        <f t="shared" si="8"/>
        <v>0.9982765973</v>
      </c>
      <c r="O11" s="54">
        <f t="shared" si="9"/>
        <v>0.9851049146</v>
      </c>
      <c r="P11" s="53">
        <f t="shared" si="10"/>
        <v>0.9907285059</v>
      </c>
      <c r="Q11" s="74">
        <v>2004.0</v>
      </c>
      <c r="R11" s="59">
        <f t="shared" ref="R11:W11" si="19">1-K11</f>
        <v>0.005161302976</v>
      </c>
      <c r="S11" s="54">
        <f t="shared" si="19"/>
        <v>0.05826232974</v>
      </c>
      <c r="T11" s="53">
        <f t="shared" si="19"/>
        <v>0.06312292318</v>
      </c>
      <c r="U11" s="59">
        <f t="shared" si="19"/>
        <v>0.001723402736</v>
      </c>
      <c r="V11" s="54">
        <f t="shared" si="19"/>
        <v>0.01489508542</v>
      </c>
      <c r="W11" s="53">
        <f t="shared" si="19"/>
        <v>0.009271494088</v>
      </c>
      <c r="X11" s="106">
        <f t="shared" si="12"/>
        <v>254</v>
      </c>
      <c r="Y11" s="106">
        <f t="shared" si="13"/>
        <v>308</v>
      </c>
      <c r="Z11" s="106">
        <f t="shared" si="14"/>
        <v>0.8246753247</v>
      </c>
      <c r="AA11" s="106">
        <f t="shared" si="15"/>
        <v>0.7567295266</v>
      </c>
      <c r="AB11" s="106">
        <f t="shared" si="16"/>
        <v>1.362227965</v>
      </c>
      <c r="AC11" s="113">
        <f t="shared" si="17"/>
        <v>0.7775164605</v>
      </c>
      <c r="AD11" s="113">
        <f t="shared" si="18"/>
        <v>0.8654601703</v>
      </c>
    </row>
    <row r="12" ht="15.0" customHeight="1">
      <c r="A12" s="114">
        <v>2005.0</v>
      </c>
      <c r="B12" s="115">
        <v>251.0</v>
      </c>
      <c r="C12" s="4">
        <v>173.0</v>
      </c>
      <c r="D12" s="58">
        <v>142.0</v>
      </c>
      <c r="E12" s="54">
        <f t="shared" si="2"/>
        <v>0.6892430279</v>
      </c>
      <c r="F12" s="54">
        <f t="shared" si="3"/>
        <v>0.8208092486</v>
      </c>
      <c r="G12" s="54">
        <f t="shared" si="4"/>
        <v>0.5657370518</v>
      </c>
      <c r="H12" s="110">
        <v>0.17778432143836448</v>
      </c>
      <c r="I12" s="110">
        <v>0.0</v>
      </c>
      <c r="J12" s="53">
        <v>0.033</v>
      </c>
      <c r="K12" s="54">
        <f t="shared" si="5"/>
        <v>0.8668823359</v>
      </c>
      <c r="L12" s="54">
        <f t="shared" si="6"/>
        <v>0.8208092486</v>
      </c>
      <c r="M12" s="54">
        <f t="shared" si="7"/>
        <v>0.7115450387</v>
      </c>
      <c r="N12" s="59">
        <f t="shared" si="8"/>
        <v>0.9534985813</v>
      </c>
      <c r="O12" s="54">
        <f t="shared" si="9"/>
        <v>0.9518325674</v>
      </c>
      <c r="P12" s="53">
        <f t="shared" si="10"/>
        <v>0.9525462166</v>
      </c>
      <c r="Q12" s="74">
        <v>2005.0</v>
      </c>
      <c r="R12" s="59">
        <f t="shared" ref="R12:W12" si="20">1-K12</f>
        <v>0.1331176641</v>
      </c>
      <c r="S12" s="54">
        <f t="shared" si="20"/>
        <v>0.1791907514</v>
      </c>
      <c r="T12" s="53">
        <f t="shared" si="20"/>
        <v>0.2884549613</v>
      </c>
      <c r="U12" s="59">
        <f t="shared" si="20"/>
        <v>0.04650141868</v>
      </c>
      <c r="V12" s="54">
        <f t="shared" si="20"/>
        <v>0.04816743259</v>
      </c>
      <c r="W12" s="53">
        <f t="shared" si="20"/>
        <v>0.04745378337</v>
      </c>
      <c r="X12" s="106">
        <f t="shared" si="12"/>
        <v>173</v>
      </c>
      <c r="Y12" s="106">
        <f t="shared" si="13"/>
        <v>251</v>
      </c>
      <c r="Z12" s="106">
        <f t="shared" si="14"/>
        <v>0.6892430279</v>
      </c>
      <c r="AA12" s="106">
        <f t="shared" si="15"/>
        <v>0.7709080784</v>
      </c>
      <c r="AB12" s="106">
        <f t="shared" si="16"/>
        <v>1.316229461</v>
      </c>
      <c r="AC12" s="113">
        <f t="shared" si="17"/>
        <v>0.6280026383</v>
      </c>
      <c r="AD12" s="113">
        <f t="shared" si="18"/>
        <v>0.7459481384</v>
      </c>
    </row>
    <row r="13" ht="15.0" customHeight="1">
      <c r="A13" s="114">
        <v>2006.0</v>
      </c>
      <c r="B13" s="115">
        <v>193.0</v>
      </c>
      <c r="C13" s="4">
        <v>98.0</v>
      </c>
      <c r="D13" s="58">
        <v>87.0</v>
      </c>
      <c r="E13" s="54">
        <f t="shared" si="2"/>
        <v>0.5077720207</v>
      </c>
      <c r="F13" s="54">
        <f t="shared" si="3"/>
        <v>0.887755102</v>
      </c>
      <c r="G13" s="54">
        <f t="shared" si="4"/>
        <v>0.4507772021</v>
      </c>
      <c r="H13" s="110">
        <v>0.20716416508115473</v>
      </c>
      <c r="I13" s="110">
        <v>0.0</v>
      </c>
      <c r="J13" s="53">
        <v>0.033</v>
      </c>
      <c r="K13" s="54">
        <f t="shared" si="5"/>
        <v>0.662306506</v>
      </c>
      <c r="L13" s="54">
        <f t="shared" si="6"/>
        <v>0.887755102</v>
      </c>
      <c r="M13" s="54">
        <f t="shared" si="7"/>
        <v>0.5879659798</v>
      </c>
      <c r="N13" s="59">
        <f t="shared" si="8"/>
        <v>0.8716718221</v>
      </c>
      <c r="O13" s="54">
        <f t="shared" si="9"/>
        <v>0.9706737704</v>
      </c>
      <c r="P13" s="53">
        <f t="shared" si="10"/>
        <v>0.926937205</v>
      </c>
      <c r="Q13" s="74">
        <v>2006.0</v>
      </c>
      <c r="R13" s="59">
        <f t="shared" ref="R13:W13" si="21">1-K13</f>
        <v>0.337693494</v>
      </c>
      <c r="S13" s="54">
        <f t="shared" si="21"/>
        <v>0.112244898</v>
      </c>
      <c r="T13" s="53">
        <f t="shared" si="21"/>
        <v>0.4120340202</v>
      </c>
      <c r="U13" s="59">
        <f t="shared" si="21"/>
        <v>0.1283281779</v>
      </c>
      <c r="V13" s="54">
        <f t="shared" si="21"/>
        <v>0.02932622965</v>
      </c>
      <c r="W13" s="53">
        <f t="shared" si="21"/>
        <v>0.07306279501</v>
      </c>
      <c r="X13" s="106">
        <f t="shared" si="12"/>
        <v>98</v>
      </c>
      <c r="Y13" s="106">
        <f t="shared" si="13"/>
        <v>193</v>
      </c>
      <c r="Z13" s="106">
        <f t="shared" si="14"/>
        <v>0.5077720207</v>
      </c>
      <c r="AA13" s="106">
        <f t="shared" si="15"/>
        <v>0.7542206672</v>
      </c>
      <c r="AB13" s="106">
        <f t="shared" si="16"/>
        <v>1.326760087</v>
      </c>
      <c r="AC13" s="113">
        <f t="shared" si="17"/>
        <v>0.4350070527</v>
      </c>
      <c r="AD13" s="113">
        <f t="shared" si="18"/>
        <v>0.5802946086</v>
      </c>
    </row>
    <row r="14" ht="15.0" customHeight="1">
      <c r="A14" s="74">
        <v>2007.0</v>
      </c>
      <c r="B14" s="115">
        <v>247.0</v>
      </c>
      <c r="C14" s="4">
        <v>176.0</v>
      </c>
      <c r="D14" s="58">
        <v>165.0</v>
      </c>
      <c r="E14" s="54">
        <f t="shared" si="2"/>
        <v>0.7125506073</v>
      </c>
      <c r="F14" s="54">
        <f t="shared" si="3"/>
        <v>0.9375</v>
      </c>
      <c r="G14" s="54">
        <f t="shared" si="4"/>
        <v>0.6680161943</v>
      </c>
      <c r="H14" s="52">
        <v>0.1731305856178589</v>
      </c>
      <c r="I14" s="68"/>
      <c r="J14" s="53">
        <v>0.033</v>
      </c>
      <c r="K14" s="54">
        <f t="shared" si="5"/>
        <v>0.8911530804</v>
      </c>
      <c r="L14" s="54">
        <f t="shared" si="6"/>
        <v>0.9375</v>
      </c>
      <c r="M14" s="54">
        <f t="shared" si="7"/>
        <v>0.8354560129</v>
      </c>
      <c r="N14" s="59">
        <f t="shared" si="8"/>
        <v>0.9623154037</v>
      </c>
      <c r="O14" s="54">
        <f t="shared" si="9"/>
        <v>0.9839948356</v>
      </c>
      <c r="P14" s="53">
        <f t="shared" si="10"/>
        <v>0.974644479</v>
      </c>
      <c r="Q14" s="74">
        <v>2007.0</v>
      </c>
      <c r="R14" s="59">
        <f t="shared" ref="R14:W14" si="22">1-K14</f>
        <v>0.1088469196</v>
      </c>
      <c r="S14" s="54">
        <f t="shared" si="22"/>
        <v>0.0625</v>
      </c>
      <c r="T14" s="53">
        <f t="shared" si="22"/>
        <v>0.1645439871</v>
      </c>
      <c r="U14" s="59">
        <f t="shared" si="22"/>
        <v>0.03768459633</v>
      </c>
      <c r="V14" s="54">
        <f t="shared" si="22"/>
        <v>0.01600516437</v>
      </c>
      <c r="W14" s="53">
        <f t="shared" si="22"/>
        <v>0.02535552102</v>
      </c>
      <c r="X14" s="106">
        <f t="shared" si="12"/>
        <v>176</v>
      </c>
      <c r="Y14" s="106">
        <f t="shared" si="13"/>
        <v>247</v>
      </c>
      <c r="Z14" s="106">
        <f t="shared" si="14"/>
        <v>0.7125506073</v>
      </c>
      <c r="AA14" s="106">
        <f t="shared" si="15"/>
        <v>0.765653477</v>
      </c>
      <c r="AB14" s="106">
        <f t="shared" si="16"/>
        <v>1.329048375</v>
      </c>
      <c r="AC14" s="113">
        <f t="shared" si="17"/>
        <v>0.6517617671</v>
      </c>
      <c r="AD14" s="113">
        <f t="shared" si="18"/>
        <v>0.7681568778</v>
      </c>
    </row>
    <row r="15" ht="15.0" customHeight="1">
      <c r="A15" s="116" t="s">
        <v>83</v>
      </c>
      <c r="B15" s="61"/>
      <c r="C15" s="61"/>
      <c r="D15" s="61"/>
      <c r="E15" s="65">
        <f t="shared" ref="E15:P15" si="23">AVERAGE(E9:E14)</f>
        <v>0.7021065491</v>
      </c>
      <c r="F15" s="65">
        <f t="shared" si="23"/>
        <v>0.9167006128</v>
      </c>
      <c r="G15" s="65">
        <f t="shared" si="23"/>
        <v>0.6452878022</v>
      </c>
      <c r="H15" s="65">
        <f t="shared" si="23"/>
        <v>0.1781451749</v>
      </c>
      <c r="I15" s="65">
        <f t="shared" si="23"/>
        <v>0.0008843915433</v>
      </c>
      <c r="J15" s="65">
        <f t="shared" si="23"/>
        <v>0.033</v>
      </c>
      <c r="K15" s="65">
        <f t="shared" si="23"/>
        <v>0.8796534907</v>
      </c>
      <c r="L15" s="65">
        <f t="shared" si="23"/>
        <v>0.9174062866</v>
      </c>
      <c r="M15" s="65">
        <f t="shared" si="23"/>
        <v>0.8090235463</v>
      </c>
      <c r="N15" s="65">
        <f t="shared" si="23"/>
        <v>0.9559667489</v>
      </c>
      <c r="O15" s="65">
        <f t="shared" si="23"/>
        <v>0.9783998623</v>
      </c>
      <c r="P15" s="65">
        <f t="shared" si="23"/>
        <v>0.9684704066</v>
      </c>
      <c r="Q15" s="74" t="s">
        <v>40</v>
      </c>
      <c r="R15" s="65">
        <f t="shared" ref="R15:W15" si="24">AVERAGE(R9:R14)</f>
        <v>0.1203465093</v>
      </c>
      <c r="S15" s="65">
        <f t="shared" si="24"/>
        <v>0.08259371345</v>
      </c>
      <c r="T15" s="65">
        <f t="shared" si="24"/>
        <v>0.1909764537</v>
      </c>
      <c r="U15" s="65">
        <f t="shared" si="24"/>
        <v>0.04403325107</v>
      </c>
      <c r="V15" s="65">
        <f t="shared" si="24"/>
        <v>0.02160013765</v>
      </c>
      <c r="W15" s="67">
        <f t="shared" si="24"/>
        <v>0.03152959336</v>
      </c>
      <c r="X15" s="106"/>
      <c r="Y15" s="106"/>
      <c r="Z15" s="106"/>
      <c r="AA15" s="106"/>
      <c r="AB15" s="106"/>
      <c r="AC15" s="113"/>
      <c r="AD15" s="113"/>
    </row>
    <row r="16" ht="15.0" customHeight="1">
      <c r="A16" s="117">
        <v>2008.0</v>
      </c>
      <c r="B16" s="4">
        <v>1027.0</v>
      </c>
      <c r="C16" s="4">
        <v>715.0</v>
      </c>
      <c r="D16" s="4">
        <v>687.0</v>
      </c>
      <c r="E16" s="118">
        <f t="shared" ref="E16:E31" si="26">C16/B16</f>
        <v>0.6962025316</v>
      </c>
      <c r="F16" s="118">
        <f t="shared" ref="F16:F31" si="27">G16/E16</f>
        <v>0.9608391608</v>
      </c>
      <c r="G16" s="118">
        <f t="shared" ref="G16:G31" si="28">D16/B16</f>
        <v>0.6689386563</v>
      </c>
      <c r="H16" s="110">
        <v>0.24737232730487552</v>
      </c>
      <c r="I16" s="68">
        <v>0.0</v>
      </c>
      <c r="J16" s="119">
        <v>0.033</v>
      </c>
      <c r="K16" s="118">
        <f t="shared" ref="K16:K26" si="29">(C16/B16)/((1-H16)*(1-J16))</f>
        <v>0.9565968395</v>
      </c>
      <c r="L16" s="118">
        <f t="shared" ref="L16:L32" si="30">M16/K16</f>
        <v>0.9608391608</v>
      </c>
      <c r="M16" s="118">
        <f t="shared" ref="M16:M26" si="31">(D16/B16)/((1-H16)*(1-I16)*(1-J16))</f>
        <v>0.9191357045</v>
      </c>
      <c r="N16" s="120">
        <f t="shared" ref="N16:N32" si="32">K16^(1/3)</f>
        <v>0.9853177669</v>
      </c>
      <c r="O16" s="118">
        <f t="shared" ref="O16:O32" si="33">L16^(1/4)</f>
        <v>0.9900626425</v>
      </c>
      <c r="P16" s="119">
        <f t="shared" ref="P16:P32" si="34">M16^(1/7)</f>
        <v>0.9880263329</v>
      </c>
      <c r="Q16" s="117">
        <v>2008.0</v>
      </c>
      <c r="R16" s="120">
        <f t="shared" ref="R16:W16" si="25">1-K16</f>
        <v>0.04340316053</v>
      </c>
      <c r="S16" s="118">
        <f t="shared" si="25"/>
        <v>0.03916083916</v>
      </c>
      <c r="T16" s="119">
        <f t="shared" si="25"/>
        <v>0.08086429551</v>
      </c>
      <c r="U16" s="120">
        <f t="shared" si="25"/>
        <v>0.01468223314</v>
      </c>
      <c r="V16" s="118">
        <f t="shared" si="25"/>
        <v>0.009937357515</v>
      </c>
      <c r="W16" s="119">
        <f t="shared" si="25"/>
        <v>0.01197366712</v>
      </c>
      <c r="X16" s="106">
        <f t="shared" ref="X16:X33" si="36">C16</f>
        <v>715</v>
      </c>
      <c r="Y16" s="106">
        <f t="shared" ref="Y16:Y33" si="37">B16</f>
        <v>1027</v>
      </c>
      <c r="Z16" s="106">
        <f t="shared" ref="Z16:Z33" si="38">X16/Y16</f>
        <v>0.6962025316</v>
      </c>
      <c r="AA16" s="106">
        <f t="shared" ref="AA16:AA33" si="39">_xlfn.F.INV(0.05/2, 2*X16, 2*(Y16-X16+1))</f>
        <v>0.877057277</v>
      </c>
      <c r="AB16" s="106">
        <f t="shared" ref="AB16:AB33" si="40">_xlfn.F.INV(1-0.05/2, 2*(X16+1), 2*(Y16-X16))</f>
        <v>1.144326845</v>
      </c>
      <c r="AC16" s="113">
        <f t="shared" ref="AC16:AC33" si="41">IF(X16=0, 0, 1/(1 +(Y16-X16+1)/(X16*AA16)))</f>
        <v>0.6670552628</v>
      </c>
      <c r="AD16" s="113">
        <f t="shared" ref="AD16:AD33" si="42">IF(X16=Y16, 1, 1/(1 + (Y16-X16)/(AB16*(X16+1))))</f>
        <v>0.7242203531</v>
      </c>
    </row>
    <row r="17" ht="15.0" customHeight="1">
      <c r="A17" s="74">
        <v>2009.0</v>
      </c>
      <c r="B17" s="4">
        <v>527.0</v>
      </c>
      <c r="C17" s="4">
        <v>316.0</v>
      </c>
      <c r="D17" s="4">
        <v>313.0</v>
      </c>
      <c r="E17" s="118">
        <f t="shared" si="26"/>
        <v>0.5996204934</v>
      </c>
      <c r="F17" s="118">
        <f t="shared" si="27"/>
        <v>0.9905063291</v>
      </c>
      <c r="G17" s="118">
        <f t="shared" si="28"/>
        <v>0.5939278937</v>
      </c>
      <c r="H17" s="110">
        <v>0.308</v>
      </c>
      <c r="I17" s="68">
        <v>0.0</v>
      </c>
      <c r="J17" s="119">
        <v>0.033</v>
      </c>
      <c r="K17" s="118">
        <f t="shared" si="29"/>
        <v>0.8960740467</v>
      </c>
      <c r="L17" s="118">
        <f t="shared" si="30"/>
        <v>0.9905063291</v>
      </c>
      <c r="M17" s="118">
        <f t="shared" si="31"/>
        <v>0.8875670146</v>
      </c>
      <c r="N17" s="120">
        <f t="shared" si="32"/>
        <v>0.9640834619</v>
      </c>
      <c r="O17" s="118">
        <f t="shared" si="33"/>
        <v>0.9976180855</v>
      </c>
      <c r="P17" s="119">
        <f t="shared" si="34"/>
        <v>0.9831055884</v>
      </c>
      <c r="Q17" s="74">
        <v>2009.0</v>
      </c>
      <c r="R17" s="120">
        <f t="shared" ref="R17:W17" si="35">1-K17</f>
        <v>0.1039259533</v>
      </c>
      <c r="S17" s="118">
        <f t="shared" si="35"/>
        <v>0.009493670886</v>
      </c>
      <c r="T17" s="119">
        <f t="shared" si="35"/>
        <v>0.1124329854</v>
      </c>
      <c r="U17" s="120">
        <f t="shared" si="35"/>
        <v>0.03591653807</v>
      </c>
      <c r="V17" s="118">
        <f t="shared" si="35"/>
        <v>0.002381914491</v>
      </c>
      <c r="W17" s="119">
        <f t="shared" si="35"/>
        <v>0.0168944116</v>
      </c>
      <c r="X17" s="106">
        <f t="shared" si="36"/>
        <v>316</v>
      </c>
      <c r="Y17" s="106">
        <f t="shared" si="37"/>
        <v>527</v>
      </c>
      <c r="Z17" s="106">
        <f t="shared" si="38"/>
        <v>0.5996204934</v>
      </c>
      <c r="AA17" s="106">
        <f t="shared" si="39"/>
        <v>0.8413996483</v>
      </c>
      <c r="AB17" s="106">
        <f t="shared" si="40"/>
        <v>1.192302046</v>
      </c>
      <c r="AC17" s="113">
        <f t="shared" si="41"/>
        <v>0.5563761099</v>
      </c>
      <c r="AD17" s="113">
        <f t="shared" si="42"/>
        <v>0.6417412216</v>
      </c>
    </row>
    <row r="18" ht="15.0" customHeight="1">
      <c r="A18" s="121">
        <v>2010.0</v>
      </c>
      <c r="B18" s="122">
        <v>1391.0</v>
      </c>
      <c r="C18" s="122">
        <v>991.0</v>
      </c>
      <c r="D18" s="122">
        <v>974.0</v>
      </c>
      <c r="E18" s="123">
        <f t="shared" si="26"/>
        <v>0.7124370956</v>
      </c>
      <c r="F18" s="123">
        <f t="shared" si="27"/>
        <v>0.9828456105</v>
      </c>
      <c r="G18" s="123">
        <f t="shared" si="28"/>
        <v>0.7002156722</v>
      </c>
      <c r="H18" s="124">
        <v>0.201</v>
      </c>
      <c r="I18" s="125">
        <v>0.0</v>
      </c>
      <c r="J18" s="126">
        <v>0.033</v>
      </c>
      <c r="K18" s="123">
        <f t="shared" si="29"/>
        <v>0.9220899128</v>
      </c>
      <c r="L18" s="123">
        <f t="shared" si="30"/>
        <v>0.9828456105</v>
      </c>
      <c r="M18" s="123">
        <f t="shared" si="31"/>
        <v>0.9062720233</v>
      </c>
      <c r="N18" s="127">
        <f t="shared" si="32"/>
        <v>0.9733247279</v>
      </c>
      <c r="O18" s="123">
        <f t="shared" si="33"/>
        <v>0.9956835352</v>
      </c>
      <c r="P18" s="126">
        <f t="shared" si="34"/>
        <v>0.9860389758</v>
      </c>
      <c r="Q18" s="121">
        <v>2010.0</v>
      </c>
      <c r="R18" s="127">
        <f t="shared" ref="R18:W18" si="43">1-K18</f>
        <v>0.07791008718</v>
      </c>
      <c r="S18" s="123">
        <f t="shared" si="43"/>
        <v>0.01715438951</v>
      </c>
      <c r="T18" s="126">
        <f t="shared" si="43"/>
        <v>0.0937279767</v>
      </c>
      <c r="U18" s="127">
        <f t="shared" si="43"/>
        <v>0.02667527209</v>
      </c>
      <c r="V18" s="123">
        <f t="shared" si="43"/>
        <v>0.004316464842</v>
      </c>
      <c r="W18" s="126">
        <f t="shared" si="43"/>
        <v>0.01396102418</v>
      </c>
      <c r="X18" s="128">
        <f t="shared" si="36"/>
        <v>991</v>
      </c>
      <c r="Y18" s="128">
        <f t="shared" si="37"/>
        <v>1391</v>
      </c>
      <c r="Z18" s="128">
        <f t="shared" si="38"/>
        <v>0.7124370956</v>
      </c>
      <c r="AA18" s="128">
        <f t="shared" si="39"/>
        <v>0.891705849</v>
      </c>
      <c r="AB18" s="128">
        <f t="shared" si="40"/>
        <v>1.124800809</v>
      </c>
      <c r="AC18" s="128">
        <f t="shared" si="41"/>
        <v>0.6878601324</v>
      </c>
      <c r="AD18" s="128">
        <f t="shared" si="42"/>
        <v>0.736113362</v>
      </c>
    </row>
    <row r="19" ht="15.0" customHeight="1">
      <c r="A19" s="74">
        <v>2011.0</v>
      </c>
      <c r="B19" s="17">
        <v>2353.0</v>
      </c>
      <c r="C19" s="17">
        <v>1551.0</v>
      </c>
      <c r="D19" s="17">
        <v>1470.0</v>
      </c>
      <c r="E19" s="118">
        <f t="shared" si="26"/>
        <v>0.659158521</v>
      </c>
      <c r="F19" s="118">
        <f t="shared" si="27"/>
        <v>0.9477756286</v>
      </c>
      <c r="G19" s="118">
        <f t="shared" si="28"/>
        <v>0.6247343816</v>
      </c>
      <c r="H19" s="129">
        <v>0.198</v>
      </c>
      <c r="I19" s="68">
        <v>0.0</v>
      </c>
      <c r="J19" s="119">
        <v>0.033</v>
      </c>
      <c r="K19" s="118">
        <f t="shared" si="29"/>
        <v>0.8499414868</v>
      </c>
      <c r="L19" s="118">
        <f t="shared" si="30"/>
        <v>0.9477756286</v>
      </c>
      <c r="M19" s="118">
        <f t="shared" si="31"/>
        <v>0.805553827</v>
      </c>
      <c r="N19" s="120">
        <f t="shared" si="32"/>
        <v>0.9472465003</v>
      </c>
      <c r="O19" s="118">
        <f t="shared" si="33"/>
        <v>0.9866801342</v>
      </c>
      <c r="P19" s="119">
        <f t="shared" si="34"/>
        <v>0.9695828786</v>
      </c>
      <c r="Q19" s="74">
        <v>2011.0</v>
      </c>
      <c r="R19" s="120">
        <f t="shared" ref="R19:W19" si="44">1-K19</f>
        <v>0.1500585132</v>
      </c>
      <c r="S19" s="118">
        <f t="shared" si="44"/>
        <v>0.05222437137</v>
      </c>
      <c r="T19" s="119">
        <f t="shared" si="44"/>
        <v>0.194446173</v>
      </c>
      <c r="U19" s="120">
        <f t="shared" si="44"/>
        <v>0.05275349966</v>
      </c>
      <c r="V19" s="118">
        <f t="shared" si="44"/>
        <v>0.01331986575</v>
      </c>
      <c r="W19" s="119">
        <f t="shared" si="44"/>
        <v>0.03041712141</v>
      </c>
      <c r="X19" s="106">
        <f t="shared" si="36"/>
        <v>1551</v>
      </c>
      <c r="Y19" s="106">
        <f t="shared" si="37"/>
        <v>2353</v>
      </c>
      <c r="Z19" s="106">
        <f t="shared" si="38"/>
        <v>0.659158521</v>
      </c>
      <c r="AA19" s="106">
        <f t="shared" si="39"/>
        <v>0.9188346667</v>
      </c>
      <c r="AB19" s="106">
        <f t="shared" si="40"/>
        <v>1.089639199</v>
      </c>
      <c r="AC19" s="113">
        <f t="shared" si="41"/>
        <v>0.6396052823</v>
      </c>
      <c r="AD19" s="113">
        <f t="shared" si="42"/>
        <v>0.6783147268</v>
      </c>
    </row>
    <row r="20" ht="15.0" customHeight="1">
      <c r="A20" s="74">
        <v>2012.0</v>
      </c>
      <c r="B20" s="4">
        <v>2430.0</v>
      </c>
      <c r="C20" s="4">
        <v>1949.0</v>
      </c>
      <c r="D20" s="4">
        <v>1875.0</v>
      </c>
      <c r="E20" s="118">
        <f t="shared" si="26"/>
        <v>0.8020576132</v>
      </c>
      <c r="F20" s="118">
        <f t="shared" si="27"/>
        <v>0.9620318112</v>
      </c>
      <c r="G20" s="118">
        <f t="shared" si="28"/>
        <v>0.7716049383</v>
      </c>
      <c r="H20" s="129">
        <v>0.209</v>
      </c>
      <c r="I20" s="129"/>
      <c r="J20" s="119">
        <v>0.033</v>
      </c>
      <c r="K20" s="118">
        <f t="shared" si="29"/>
        <v>1.048582506</v>
      </c>
      <c r="L20" s="118">
        <f t="shared" si="30"/>
        <v>0.9620318112</v>
      </c>
      <c r="M20" s="118">
        <f t="shared" si="31"/>
        <v>1.008769728</v>
      </c>
      <c r="N20" s="120">
        <f t="shared" si="32"/>
        <v>1.015938774</v>
      </c>
      <c r="O20" s="118">
        <f t="shared" si="33"/>
        <v>0.9903697306</v>
      </c>
      <c r="P20" s="119">
        <f t="shared" si="34"/>
        <v>1.001248135</v>
      </c>
      <c r="Q20" s="74">
        <v>2012.0</v>
      </c>
      <c r="R20" s="120">
        <f t="shared" ref="R20:W20" si="45">1-K20</f>
        <v>-0.0485825061</v>
      </c>
      <c r="S20" s="118">
        <f t="shared" si="45"/>
        <v>0.03796818881</v>
      </c>
      <c r="T20" s="119">
        <f t="shared" si="45"/>
        <v>-0.008769727521</v>
      </c>
      <c r="U20" s="120">
        <f t="shared" si="45"/>
        <v>-0.01593877445</v>
      </c>
      <c r="V20" s="118">
        <f t="shared" si="45"/>
        <v>0.009630269354</v>
      </c>
      <c r="W20" s="119">
        <f t="shared" si="45"/>
        <v>-0.001248134961</v>
      </c>
      <c r="X20" s="106">
        <f t="shared" si="36"/>
        <v>1949</v>
      </c>
      <c r="Y20" s="106">
        <f t="shared" si="37"/>
        <v>2430</v>
      </c>
      <c r="Z20" s="106">
        <f t="shared" si="38"/>
        <v>0.8020576132</v>
      </c>
      <c r="AA20" s="106">
        <f t="shared" si="39"/>
        <v>0.9064414438</v>
      </c>
      <c r="AB20" s="106">
        <f t="shared" si="40"/>
        <v>1.106668361</v>
      </c>
      <c r="AC20" s="113">
        <f t="shared" si="41"/>
        <v>0.7856495842</v>
      </c>
      <c r="AD20" s="113">
        <f t="shared" si="42"/>
        <v>0.8177342184</v>
      </c>
    </row>
    <row r="21" ht="15.0" customHeight="1">
      <c r="A21" s="74">
        <v>2013.0</v>
      </c>
      <c r="B21" s="4">
        <v>4192.0</v>
      </c>
      <c r="C21" s="4">
        <v>2895.0</v>
      </c>
      <c r="D21" s="4">
        <v>2639.0</v>
      </c>
      <c r="E21" s="118">
        <f t="shared" si="26"/>
        <v>0.690601145</v>
      </c>
      <c r="F21" s="118">
        <f t="shared" si="27"/>
        <v>0.9115716753</v>
      </c>
      <c r="G21" s="118">
        <f t="shared" si="28"/>
        <v>0.6295324427</v>
      </c>
      <c r="H21" s="129">
        <v>0.211</v>
      </c>
      <c r="I21" s="129"/>
      <c r="J21" s="119">
        <v>0.033</v>
      </c>
      <c r="K21" s="118">
        <f t="shared" si="29"/>
        <v>0.9051567966</v>
      </c>
      <c r="L21" s="118">
        <f t="shared" si="30"/>
        <v>0.9115716753</v>
      </c>
      <c r="M21" s="118">
        <f t="shared" si="31"/>
        <v>0.8251152975</v>
      </c>
      <c r="N21" s="120">
        <f t="shared" si="32"/>
        <v>0.9673298859</v>
      </c>
      <c r="O21" s="118">
        <f t="shared" si="33"/>
        <v>0.9771195565</v>
      </c>
      <c r="P21" s="119">
        <f t="shared" si="34"/>
        <v>0.9729119099</v>
      </c>
      <c r="Q21" s="74">
        <v>2013.0</v>
      </c>
      <c r="R21" s="120">
        <f t="shared" ref="R21:W21" si="46">1-K21</f>
        <v>0.09484320336</v>
      </c>
      <c r="S21" s="118">
        <f t="shared" si="46"/>
        <v>0.0884283247</v>
      </c>
      <c r="T21" s="119">
        <f t="shared" si="46"/>
        <v>0.1748847025</v>
      </c>
      <c r="U21" s="120">
        <f t="shared" si="46"/>
        <v>0.03267011414</v>
      </c>
      <c r="V21" s="118">
        <f t="shared" si="46"/>
        <v>0.02288044348</v>
      </c>
      <c r="W21" s="119">
        <f t="shared" si="46"/>
        <v>0.02708809008</v>
      </c>
      <c r="X21" s="106">
        <f t="shared" si="36"/>
        <v>2895</v>
      </c>
      <c r="Y21" s="106">
        <f t="shared" si="37"/>
        <v>4192</v>
      </c>
      <c r="Z21" s="106">
        <f t="shared" si="38"/>
        <v>0.690601145</v>
      </c>
      <c r="AA21" s="106">
        <f t="shared" si="39"/>
        <v>0.9370031658</v>
      </c>
      <c r="AB21" s="106">
        <f t="shared" si="40"/>
        <v>1.068131649</v>
      </c>
      <c r="AC21" s="113">
        <f t="shared" si="41"/>
        <v>0.6763596022</v>
      </c>
      <c r="AD21" s="113">
        <f t="shared" si="42"/>
        <v>0.7045766199</v>
      </c>
    </row>
    <row r="22" ht="15.0" customHeight="1">
      <c r="A22" s="74">
        <v>2014.0</v>
      </c>
      <c r="B22" s="4">
        <v>3206.0</v>
      </c>
      <c r="C22" s="4">
        <v>2290.0</v>
      </c>
      <c r="D22" s="4">
        <v>2198.0</v>
      </c>
      <c r="E22" s="54">
        <f t="shared" si="26"/>
        <v>0.7142857143</v>
      </c>
      <c r="F22" s="54">
        <f t="shared" si="27"/>
        <v>0.9598253275</v>
      </c>
      <c r="G22" s="54">
        <f t="shared" si="28"/>
        <v>0.6855895197</v>
      </c>
      <c r="H22" s="129">
        <v>0.226</v>
      </c>
      <c r="I22" s="129"/>
      <c r="J22" s="119">
        <v>0.033</v>
      </c>
      <c r="K22" s="118">
        <f t="shared" si="29"/>
        <v>0.9543430818</v>
      </c>
      <c r="L22" s="118">
        <f t="shared" si="30"/>
        <v>0.9598253275</v>
      </c>
      <c r="M22" s="118">
        <f t="shared" si="31"/>
        <v>0.916002661</v>
      </c>
      <c r="N22" s="120">
        <f t="shared" si="32"/>
        <v>0.9845433501</v>
      </c>
      <c r="O22" s="118">
        <f t="shared" si="33"/>
        <v>0.9898013719</v>
      </c>
      <c r="P22" s="119">
        <f t="shared" si="34"/>
        <v>0.9875445043</v>
      </c>
      <c r="Q22" s="74">
        <v>2014.0</v>
      </c>
      <c r="R22" s="120">
        <f t="shared" ref="R22:W22" si="47">1-K22</f>
        <v>0.04565691824</v>
      </c>
      <c r="S22" s="118">
        <f t="shared" si="47"/>
        <v>0.04017467249</v>
      </c>
      <c r="T22" s="119">
        <f t="shared" si="47"/>
        <v>0.08399733899</v>
      </c>
      <c r="U22" s="120">
        <f t="shared" si="47"/>
        <v>0.01545664987</v>
      </c>
      <c r="V22" s="118">
        <f t="shared" si="47"/>
        <v>0.01019862807</v>
      </c>
      <c r="W22" s="119">
        <f t="shared" si="47"/>
        <v>0.01245549573</v>
      </c>
      <c r="X22" s="130">
        <f t="shared" si="36"/>
        <v>2290</v>
      </c>
      <c r="Y22" s="130">
        <f t="shared" si="37"/>
        <v>3206</v>
      </c>
      <c r="Z22" s="130">
        <f t="shared" si="38"/>
        <v>0.7142857143</v>
      </c>
      <c r="AA22" s="130">
        <f t="shared" si="39"/>
        <v>0.9268382962</v>
      </c>
      <c r="AB22" s="130">
        <f t="shared" si="40"/>
        <v>1.080340415</v>
      </c>
      <c r="AC22" s="131">
        <f t="shared" si="41"/>
        <v>0.6983016421</v>
      </c>
      <c r="AD22" s="131">
        <f t="shared" si="42"/>
        <v>0.7298779646</v>
      </c>
    </row>
    <row r="23" ht="12.75" customHeight="1">
      <c r="A23" s="74">
        <v>2015.0</v>
      </c>
      <c r="B23" s="89">
        <v>1348.0</v>
      </c>
      <c r="C23" s="89">
        <v>929.0</v>
      </c>
      <c r="D23" s="89">
        <v>891.0</v>
      </c>
      <c r="E23" s="54">
        <f t="shared" si="26"/>
        <v>0.6891691395</v>
      </c>
      <c r="F23" s="54">
        <f t="shared" si="27"/>
        <v>0.9590958019</v>
      </c>
      <c r="G23" s="54">
        <f t="shared" si="28"/>
        <v>0.6609792285</v>
      </c>
      <c r="H23" s="129">
        <v>0.315</v>
      </c>
      <c r="J23" s="119">
        <v>0.033</v>
      </c>
      <c r="K23" s="118">
        <f t="shared" si="29"/>
        <v>1.040420202</v>
      </c>
      <c r="L23" s="118">
        <f t="shared" si="30"/>
        <v>0.9590958019</v>
      </c>
      <c r="M23" s="118">
        <f t="shared" si="31"/>
        <v>0.9978626476</v>
      </c>
      <c r="N23" s="120">
        <f t="shared" si="32"/>
        <v>1.013295838</v>
      </c>
      <c r="O23" s="118">
        <f t="shared" si="33"/>
        <v>0.989613241</v>
      </c>
      <c r="P23" s="119">
        <f t="shared" si="34"/>
        <v>0.9996943839</v>
      </c>
      <c r="Q23" s="74">
        <v>2015.0</v>
      </c>
      <c r="R23" s="120">
        <f t="shared" ref="R23:W23" si="48">1-K23</f>
        <v>-0.04042020164</v>
      </c>
      <c r="S23" s="118">
        <f t="shared" si="48"/>
        <v>0.04090419806</v>
      </c>
      <c r="T23" s="119">
        <f t="shared" si="48"/>
        <v>0.002137352355</v>
      </c>
      <c r="U23" s="120">
        <f t="shared" si="48"/>
        <v>-0.01329583777</v>
      </c>
      <c r="V23" s="118">
        <f t="shared" si="48"/>
        <v>0.010386759</v>
      </c>
      <c r="W23" s="119">
        <f t="shared" si="48"/>
        <v>0.0003056161117</v>
      </c>
      <c r="X23" s="130">
        <f t="shared" si="36"/>
        <v>929</v>
      </c>
      <c r="Y23" s="130">
        <f t="shared" si="37"/>
        <v>1348</v>
      </c>
      <c r="Z23" s="130">
        <f t="shared" si="38"/>
        <v>0.6891691395</v>
      </c>
      <c r="AA23" s="130">
        <f t="shared" si="39"/>
        <v>0.8922254836</v>
      </c>
      <c r="AB23" s="130">
        <f t="shared" si="40"/>
        <v>1.123738279</v>
      </c>
      <c r="AC23" s="131">
        <f t="shared" si="41"/>
        <v>0.6636979939</v>
      </c>
      <c r="AD23" s="131">
        <f t="shared" si="42"/>
        <v>0.7138127882</v>
      </c>
    </row>
    <row r="24" ht="12.75" customHeight="1">
      <c r="A24" s="74">
        <v>2016.0</v>
      </c>
      <c r="B24" s="89">
        <v>351.0</v>
      </c>
      <c r="C24" s="89">
        <v>220.0</v>
      </c>
      <c r="D24" s="89">
        <v>209.0</v>
      </c>
      <c r="E24" s="54">
        <f t="shared" si="26"/>
        <v>0.6267806268</v>
      </c>
      <c r="F24" s="54">
        <f t="shared" si="27"/>
        <v>0.95</v>
      </c>
      <c r="G24" s="54">
        <f t="shared" si="28"/>
        <v>0.5954415954</v>
      </c>
      <c r="H24" s="76">
        <v>0.232</v>
      </c>
      <c r="J24" s="119">
        <v>0.033</v>
      </c>
      <c r="K24" s="118">
        <f t="shared" si="29"/>
        <v>0.843971673</v>
      </c>
      <c r="L24" s="118">
        <f t="shared" si="30"/>
        <v>0.95</v>
      </c>
      <c r="M24" s="118">
        <f t="shared" si="31"/>
        <v>0.8017730893</v>
      </c>
      <c r="N24" s="120">
        <f t="shared" si="32"/>
        <v>0.9450235329</v>
      </c>
      <c r="O24" s="118">
        <f t="shared" si="33"/>
        <v>0.9872585449</v>
      </c>
      <c r="P24" s="119">
        <f t="shared" si="34"/>
        <v>0.9689314841</v>
      </c>
      <c r="Q24" s="74">
        <v>2016.0</v>
      </c>
      <c r="R24" s="120">
        <f t="shared" ref="R24:W24" si="49">1-K24</f>
        <v>0.156028327</v>
      </c>
      <c r="S24" s="118">
        <f t="shared" si="49"/>
        <v>0.05</v>
      </c>
      <c r="T24" s="119">
        <f t="shared" si="49"/>
        <v>0.1982269107</v>
      </c>
      <c r="U24" s="120">
        <f t="shared" si="49"/>
        <v>0.05497646709</v>
      </c>
      <c r="V24" s="118">
        <f t="shared" si="49"/>
        <v>0.0127414551</v>
      </c>
      <c r="W24" s="119">
        <f t="shared" si="49"/>
        <v>0.03106851591</v>
      </c>
      <c r="X24" s="130">
        <f t="shared" si="36"/>
        <v>220</v>
      </c>
      <c r="Y24" s="130">
        <f t="shared" si="37"/>
        <v>351</v>
      </c>
      <c r="Z24" s="130">
        <f t="shared" si="38"/>
        <v>0.6267806268</v>
      </c>
      <c r="AA24" s="130">
        <f t="shared" si="39"/>
        <v>0.8079815197</v>
      </c>
      <c r="AB24" s="130">
        <f t="shared" si="40"/>
        <v>1.245509469</v>
      </c>
      <c r="AC24" s="131">
        <f t="shared" si="41"/>
        <v>0.5738580432</v>
      </c>
      <c r="AD24" s="131">
        <f t="shared" si="42"/>
        <v>0.6775444881</v>
      </c>
    </row>
    <row r="25" ht="12.75" customHeight="1">
      <c r="A25" s="74">
        <v>2017.0</v>
      </c>
      <c r="B25" s="89">
        <v>120.0</v>
      </c>
      <c r="C25" s="89">
        <v>81.0</v>
      </c>
      <c r="D25" s="89">
        <v>77.0</v>
      </c>
      <c r="E25" s="54">
        <f t="shared" si="26"/>
        <v>0.675</v>
      </c>
      <c r="F25" s="54">
        <f t="shared" si="27"/>
        <v>0.950617284</v>
      </c>
      <c r="G25" s="54">
        <f t="shared" si="28"/>
        <v>0.6416666667</v>
      </c>
      <c r="H25" s="76">
        <v>0.263</v>
      </c>
      <c r="J25" s="119">
        <v>0.033</v>
      </c>
      <c r="K25" s="118">
        <f t="shared" si="29"/>
        <v>0.9471304753</v>
      </c>
      <c r="L25" s="118">
        <f t="shared" si="30"/>
        <v>0.950617284</v>
      </c>
      <c r="M25" s="118">
        <f t="shared" si="31"/>
        <v>0.9003586</v>
      </c>
      <c r="N25" s="120">
        <f t="shared" si="32"/>
        <v>0.982056792</v>
      </c>
      <c r="O25" s="118">
        <f t="shared" si="33"/>
        <v>0.9874188792</v>
      </c>
      <c r="P25" s="119">
        <f t="shared" si="34"/>
        <v>0.9851172662</v>
      </c>
      <c r="Q25" s="74">
        <v>2017.0</v>
      </c>
      <c r="R25" s="120">
        <f t="shared" ref="R25:W25" si="50">1-K25</f>
        <v>0.05286952471</v>
      </c>
      <c r="S25" s="118">
        <f t="shared" si="50"/>
        <v>0.04938271605</v>
      </c>
      <c r="T25" s="119">
        <f t="shared" si="50"/>
        <v>0.09964140003</v>
      </c>
      <c r="U25" s="120">
        <f t="shared" si="50"/>
        <v>0.01794320796</v>
      </c>
      <c r="V25" s="118">
        <f t="shared" si="50"/>
        <v>0.01258112078</v>
      </c>
      <c r="W25" s="119">
        <f t="shared" si="50"/>
        <v>0.01488273383</v>
      </c>
      <c r="X25" s="130">
        <f t="shared" si="36"/>
        <v>81</v>
      </c>
      <c r="Y25" s="130">
        <f t="shared" si="37"/>
        <v>120</v>
      </c>
      <c r="Z25" s="130">
        <f t="shared" si="38"/>
        <v>0.675</v>
      </c>
      <c r="AA25" s="130">
        <f t="shared" si="39"/>
        <v>0.6917547326</v>
      </c>
      <c r="AB25" s="130">
        <f t="shared" si="40"/>
        <v>1.486921423</v>
      </c>
      <c r="AC25" s="131">
        <f t="shared" si="41"/>
        <v>0.5834727543</v>
      </c>
      <c r="AD25" s="131">
        <f t="shared" si="42"/>
        <v>0.7576549299</v>
      </c>
    </row>
    <row r="26" ht="12.75" customHeight="1">
      <c r="A26" s="74">
        <v>2018.0</v>
      </c>
      <c r="B26" s="89">
        <v>42.0</v>
      </c>
      <c r="C26" s="89">
        <v>28.0</v>
      </c>
      <c r="D26" s="89">
        <v>27.0</v>
      </c>
      <c r="E26" s="54">
        <f t="shared" si="26"/>
        <v>0.6666666667</v>
      </c>
      <c r="F26" s="54">
        <f t="shared" si="27"/>
        <v>0.9642857143</v>
      </c>
      <c r="G26" s="54">
        <f t="shared" si="28"/>
        <v>0.6428571429</v>
      </c>
      <c r="H26" s="76">
        <v>0.2957</v>
      </c>
      <c r="J26" s="119">
        <v>0.033</v>
      </c>
      <c r="K26" s="118">
        <f t="shared" si="29"/>
        <v>0.9788690079</v>
      </c>
      <c r="L26" s="118">
        <f t="shared" si="30"/>
        <v>0.9642857143</v>
      </c>
      <c r="M26" s="118">
        <f t="shared" si="31"/>
        <v>0.9439094005</v>
      </c>
      <c r="N26" s="120">
        <f t="shared" si="32"/>
        <v>0.992906132</v>
      </c>
      <c r="O26" s="118">
        <f t="shared" si="33"/>
        <v>0.9909492954</v>
      </c>
      <c r="P26" s="119">
        <f t="shared" si="34"/>
        <v>0.991787467</v>
      </c>
      <c r="Q26" s="74">
        <v>2018.0</v>
      </c>
      <c r="R26" s="120">
        <f t="shared" ref="R26:W26" si="51">1-K26</f>
        <v>0.0211309921</v>
      </c>
      <c r="S26" s="118">
        <f t="shared" si="51"/>
        <v>0.03571428571</v>
      </c>
      <c r="T26" s="119">
        <f t="shared" si="51"/>
        <v>0.05609059953</v>
      </c>
      <c r="U26" s="120">
        <f t="shared" si="51"/>
        <v>0.007093868003</v>
      </c>
      <c r="V26" s="118">
        <f t="shared" si="51"/>
        <v>0.009050704596</v>
      </c>
      <c r="W26" s="119">
        <f t="shared" si="51"/>
        <v>0.008212533018</v>
      </c>
      <c r="X26" s="130">
        <f t="shared" si="36"/>
        <v>28</v>
      </c>
      <c r="Y26" s="130">
        <f t="shared" si="37"/>
        <v>42</v>
      </c>
      <c r="Z26" s="130">
        <f t="shared" si="38"/>
        <v>0.6666666667</v>
      </c>
      <c r="AA26" s="130">
        <f t="shared" si="39"/>
        <v>0.5454720698</v>
      </c>
      <c r="AB26" s="130">
        <f t="shared" si="40"/>
        <v>1.984474152</v>
      </c>
      <c r="AC26" s="131">
        <f t="shared" si="41"/>
        <v>0.5045125357</v>
      </c>
      <c r="AD26" s="131">
        <f t="shared" si="42"/>
        <v>0.804331952</v>
      </c>
    </row>
    <row r="27" ht="14.25" customHeight="1">
      <c r="A27" s="74">
        <v>2019.0</v>
      </c>
      <c r="B27" s="89">
        <v>72.0</v>
      </c>
      <c r="C27" s="89">
        <v>55.0</v>
      </c>
      <c r="D27" s="89">
        <v>54.0</v>
      </c>
      <c r="E27" s="54">
        <f t="shared" si="26"/>
        <v>0.7638888889</v>
      </c>
      <c r="F27" s="54">
        <f t="shared" si="27"/>
        <v>0.9818181818</v>
      </c>
      <c r="G27" s="54">
        <f t="shared" si="28"/>
        <v>0.75</v>
      </c>
      <c r="H27" s="76">
        <v>0.2957</v>
      </c>
      <c r="J27" s="119">
        <v>0.033</v>
      </c>
      <c r="K27" s="118">
        <f t="shared" ref="K27:K31" si="53">(C27/B27)/((1-H28)*(1-J27))</f>
        <v>1.002484119</v>
      </c>
      <c r="L27" s="118">
        <f t="shared" si="30"/>
        <v>0.9818181818</v>
      </c>
      <c r="M27" s="118">
        <f t="shared" ref="M27:M31" si="54">(D27/B27)/((1-H28)*(1-I27)*(1-J27))</f>
        <v>0.9842571352</v>
      </c>
      <c r="N27" s="120">
        <f t="shared" si="32"/>
        <v>1.000827355</v>
      </c>
      <c r="O27" s="118">
        <f t="shared" si="33"/>
        <v>0.9954232209</v>
      </c>
      <c r="P27" s="119">
        <f t="shared" si="34"/>
        <v>0.997735696</v>
      </c>
      <c r="Q27" s="74">
        <v>2019.0</v>
      </c>
      <c r="R27" s="120">
        <f t="shared" ref="R27:W27" si="52">1-K27</f>
        <v>-0.002484119193</v>
      </c>
      <c r="S27" s="118">
        <f t="shared" si="52"/>
        <v>0.01818181818</v>
      </c>
      <c r="T27" s="119">
        <f t="shared" si="52"/>
        <v>0.01574286479</v>
      </c>
      <c r="U27" s="120">
        <f t="shared" si="52"/>
        <v>-0.000827355026</v>
      </c>
      <c r="V27" s="118">
        <f t="shared" si="52"/>
        <v>0.004576779147</v>
      </c>
      <c r="W27" s="119">
        <f t="shared" si="52"/>
        <v>0.002264303987</v>
      </c>
      <c r="X27" s="130">
        <f t="shared" si="36"/>
        <v>55</v>
      </c>
      <c r="Y27" s="130">
        <f t="shared" si="37"/>
        <v>72</v>
      </c>
      <c r="Z27" s="130">
        <f t="shared" si="38"/>
        <v>0.7638888889</v>
      </c>
      <c r="AA27" s="130">
        <f t="shared" si="39"/>
        <v>0.6053938317</v>
      </c>
      <c r="AB27" s="130">
        <f t="shared" si="40"/>
        <v>1.805060431</v>
      </c>
      <c r="AC27" s="131">
        <f t="shared" si="41"/>
        <v>0.649099966</v>
      </c>
      <c r="AD27" s="131">
        <f t="shared" si="42"/>
        <v>0.8560339364</v>
      </c>
    </row>
    <row r="28" ht="14.25" customHeight="1">
      <c r="A28" s="74">
        <v>2020.0</v>
      </c>
      <c r="B28" s="132">
        <v>538.0</v>
      </c>
      <c r="C28" s="132">
        <v>436.0</v>
      </c>
      <c r="D28" s="132">
        <v>416.0</v>
      </c>
      <c r="E28" s="54">
        <f t="shared" si="26"/>
        <v>0.8104089219</v>
      </c>
      <c r="F28" s="54">
        <f t="shared" si="27"/>
        <v>0.9541284404</v>
      </c>
      <c r="G28" s="54">
        <f t="shared" si="28"/>
        <v>0.7732342007</v>
      </c>
      <c r="H28" s="54">
        <v>0.212</v>
      </c>
      <c r="J28" s="119">
        <v>0.033</v>
      </c>
      <c r="K28" s="118">
        <f t="shared" si="53"/>
        <v>1.09838148</v>
      </c>
      <c r="L28" s="118">
        <f t="shared" si="30"/>
        <v>0.9541284404</v>
      </c>
      <c r="M28" s="118">
        <f t="shared" si="54"/>
        <v>1.047997008</v>
      </c>
      <c r="N28" s="120">
        <f t="shared" si="32"/>
        <v>1.031773574</v>
      </c>
      <c r="O28" s="118">
        <f t="shared" si="33"/>
        <v>0.9883293903</v>
      </c>
      <c r="P28" s="119">
        <f t="shared" si="34"/>
        <v>1.006719724</v>
      </c>
      <c r="Q28" s="74"/>
      <c r="R28" s="120">
        <f t="shared" ref="R28:W28" si="55">1-K28</f>
        <v>-0.09838147997</v>
      </c>
      <c r="S28" s="118">
        <f t="shared" si="55"/>
        <v>0.04587155963</v>
      </c>
      <c r="T28" s="119">
        <f t="shared" si="55"/>
        <v>-0.04799700841</v>
      </c>
      <c r="U28" s="120">
        <f t="shared" si="55"/>
        <v>-0.0317735742</v>
      </c>
      <c r="V28" s="118">
        <f t="shared" si="55"/>
        <v>0.01167060967</v>
      </c>
      <c r="W28" s="119">
        <f t="shared" si="55"/>
        <v>-0.006719724043</v>
      </c>
      <c r="X28" s="130">
        <f t="shared" si="36"/>
        <v>436</v>
      </c>
      <c r="Y28" s="130">
        <f t="shared" si="37"/>
        <v>538</v>
      </c>
      <c r="Z28" s="130">
        <f t="shared" si="38"/>
        <v>0.8104089219</v>
      </c>
      <c r="AA28" s="130">
        <f t="shared" si="39"/>
        <v>0.8122449608</v>
      </c>
      <c r="AB28" s="130">
        <f t="shared" si="40"/>
        <v>1.250247388</v>
      </c>
      <c r="AC28" s="131">
        <f t="shared" si="41"/>
        <v>0.7746855018</v>
      </c>
      <c r="AD28" s="131">
        <f t="shared" si="42"/>
        <v>0.8426795336</v>
      </c>
    </row>
    <row r="29" ht="14.25" customHeight="1">
      <c r="A29" s="74">
        <v>2021.0</v>
      </c>
      <c r="B29" s="132">
        <v>286.0</v>
      </c>
      <c r="C29" s="132">
        <v>240.0</v>
      </c>
      <c r="D29" s="132">
        <v>235.0</v>
      </c>
      <c r="E29" s="54">
        <f t="shared" si="26"/>
        <v>0.8391608392</v>
      </c>
      <c r="F29" s="54">
        <f t="shared" si="27"/>
        <v>0.9791666667</v>
      </c>
      <c r="G29" s="54">
        <f t="shared" si="28"/>
        <v>0.8216783217</v>
      </c>
      <c r="H29" s="54">
        <v>0.237</v>
      </c>
      <c r="J29" s="119">
        <v>0.033</v>
      </c>
      <c r="K29" s="118">
        <f t="shared" si="53"/>
        <v>1.200938526</v>
      </c>
      <c r="L29" s="118">
        <f t="shared" si="30"/>
        <v>0.9791666667</v>
      </c>
      <c r="M29" s="118">
        <f t="shared" si="54"/>
        <v>1.175918974</v>
      </c>
      <c r="N29" s="120">
        <f t="shared" si="32"/>
        <v>1.062935534</v>
      </c>
      <c r="O29" s="118">
        <f t="shared" si="33"/>
        <v>0.9947504749</v>
      </c>
      <c r="P29" s="119">
        <f t="shared" si="34"/>
        <v>1.023420033</v>
      </c>
      <c r="Q29" s="74"/>
      <c r="R29" s="120">
        <f t="shared" ref="R29:W29" si="56">1-K29</f>
        <v>-0.2009385263</v>
      </c>
      <c r="S29" s="118">
        <f t="shared" si="56"/>
        <v>0.02083333333</v>
      </c>
      <c r="T29" s="119">
        <f t="shared" si="56"/>
        <v>-0.1759189736</v>
      </c>
      <c r="U29" s="120">
        <f t="shared" si="56"/>
        <v>-0.06293553392</v>
      </c>
      <c r="V29" s="118">
        <f t="shared" si="56"/>
        <v>0.00524952513</v>
      </c>
      <c r="W29" s="119">
        <f t="shared" si="56"/>
        <v>-0.02342003331</v>
      </c>
      <c r="X29" s="130">
        <f t="shared" si="36"/>
        <v>240</v>
      </c>
      <c r="Y29" s="130">
        <f t="shared" si="37"/>
        <v>286</v>
      </c>
      <c r="Z29" s="130">
        <f t="shared" si="38"/>
        <v>0.8391608392</v>
      </c>
      <c r="AA29" s="130">
        <f t="shared" si="39"/>
        <v>0.7427597967</v>
      </c>
      <c r="AB29" s="130">
        <f t="shared" si="40"/>
        <v>1.396747457</v>
      </c>
      <c r="AC29" s="131">
        <f t="shared" si="41"/>
        <v>0.791354393</v>
      </c>
      <c r="AD29" s="131">
        <f t="shared" si="42"/>
        <v>0.8797750656</v>
      </c>
    </row>
    <row r="30" ht="14.25" customHeight="1">
      <c r="A30" s="74">
        <v>2022.0</v>
      </c>
      <c r="B30" s="132">
        <v>443.0</v>
      </c>
      <c r="C30" s="132">
        <v>333.0</v>
      </c>
      <c r="D30" s="132">
        <v>322.0</v>
      </c>
      <c r="E30" s="54">
        <f t="shared" si="26"/>
        <v>0.7516930023</v>
      </c>
      <c r="F30" s="54">
        <f t="shared" si="27"/>
        <v>0.966966967</v>
      </c>
      <c r="G30" s="54">
        <f t="shared" si="28"/>
        <v>0.7268623025</v>
      </c>
      <c r="H30" s="76">
        <v>0.2774</v>
      </c>
      <c r="J30" s="119">
        <v>0.033</v>
      </c>
      <c r="K30" s="118">
        <f t="shared" si="53"/>
        <v>1.095933174</v>
      </c>
      <c r="L30" s="118">
        <f t="shared" si="30"/>
        <v>0.966966967</v>
      </c>
      <c r="M30" s="118">
        <f t="shared" si="54"/>
        <v>1.059731177</v>
      </c>
      <c r="N30" s="120">
        <f t="shared" si="32"/>
        <v>1.031006392</v>
      </c>
      <c r="O30" s="118">
        <f t="shared" si="33"/>
        <v>0.9916374264</v>
      </c>
      <c r="P30" s="119">
        <f t="shared" si="34"/>
        <v>1.008322335</v>
      </c>
      <c r="Q30" s="74"/>
      <c r="R30" s="120">
        <f t="shared" ref="R30:W30" si="57">1-K30</f>
        <v>-0.09593317422</v>
      </c>
      <c r="S30" s="118">
        <f t="shared" si="57"/>
        <v>0.03303303303</v>
      </c>
      <c r="T30" s="119">
        <f t="shared" si="57"/>
        <v>-0.05973117747</v>
      </c>
      <c r="U30" s="120">
        <f t="shared" si="57"/>
        <v>-0.03100639192</v>
      </c>
      <c r="V30" s="118">
        <f t="shared" si="57"/>
        <v>0.00836257362</v>
      </c>
      <c r="W30" s="119">
        <f t="shared" si="57"/>
        <v>-0.008322335372</v>
      </c>
      <c r="X30" s="130">
        <f t="shared" si="36"/>
        <v>333</v>
      </c>
      <c r="Y30" s="130">
        <f t="shared" si="37"/>
        <v>443</v>
      </c>
      <c r="Z30" s="130">
        <f t="shared" si="38"/>
        <v>0.7516930023</v>
      </c>
      <c r="AA30" s="130">
        <f t="shared" si="39"/>
        <v>0.8110859395</v>
      </c>
      <c r="AB30" s="130">
        <f t="shared" si="40"/>
        <v>1.248390367</v>
      </c>
      <c r="AC30" s="131">
        <f t="shared" si="41"/>
        <v>0.7087314577</v>
      </c>
      <c r="AD30" s="131">
        <f t="shared" si="42"/>
        <v>0.7912564471</v>
      </c>
    </row>
    <row r="31" ht="14.25" customHeight="1">
      <c r="A31" s="74">
        <v>2023.0</v>
      </c>
      <c r="B31" s="133">
        <v>441.0</v>
      </c>
      <c r="C31" s="133">
        <v>328.0</v>
      </c>
      <c r="D31" s="133">
        <v>320.0</v>
      </c>
      <c r="E31" s="54">
        <f t="shared" si="26"/>
        <v>0.7437641723</v>
      </c>
      <c r="F31" s="54">
        <f t="shared" si="27"/>
        <v>0.9756097561</v>
      </c>
      <c r="G31" s="54">
        <f t="shared" si="28"/>
        <v>0.7256235828</v>
      </c>
      <c r="H31" s="76">
        <v>0.2907</v>
      </c>
      <c r="J31" s="119">
        <v>0.033</v>
      </c>
      <c r="K31" s="118">
        <f t="shared" si="53"/>
        <v>0.76914599</v>
      </c>
      <c r="L31" s="118">
        <f t="shared" si="30"/>
        <v>0.9756097561</v>
      </c>
      <c r="M31" s="118">
        <f t="shared" si="54"/>
        <v>0.7503863317</v>
      </c>
      <c r="N31" s="120">
        <f t="shared" si="32"/>
        <v>0.9162266646</v>
      </c>
      <c r="O31" s="118">
        <f t="shared" si="33"/>
        <v>0.9938458616</v>
      </c>
      <c r="P31" s="119">
        <f t="shared" si="34"/>
        <v>0.9598062183</v>
      </c>
      <c r="Q31" s="74"/>
      <c r="R31" s="120">
        <f t="shared" ref="R31:W31" si="58">1-K31</f>
        <v>0.23085401</v>
      </c>
      <c r="S31" s="118">
        <f t="shared" si="58"/>
        <v>0.0243902439</v>
      </c>
      <c r="T31" s="119">
        <f t="shared" si="58"/>
        <v>0.2496136683</v>
      </c>
      <c r="U31" s="120">
        <f t="shared" si="58"/>
        <v>0.08377333543</v>
      </c>
      <c r="V31" s="118">
        <f t="shared" si="58"/>
        <v>0.006154138385</v>
      </c>
      <c r="W31" s="119">
        <f t="shared" si="58"/>
        <v>0.04019378174</v>
      </c>
      <c r="X31" s="130">
        <f t="shared" si="36"/>
        <v>328</v>
      </c>
      <c r="Y31" s="130">
        <f t="shared" si="37"/>
        <v>441</v>
      </c>
      <c r="Z31" s="130">
        <f t="shared" si="38"/>
        <v>0.7437641723</v>
      </c>
      <c r="AA31" s="130">
        <f t="shared" si="39"/>
        <v>0.8122672291</v>
      </c>
      <c r="AB31" s="130">
        <f t="shared" si="40"/>
        <v>1.245836055</v>
      </c>
      <c r="AC31" s="131">
        <f t="shared" si="41"/>
        <v>0.700334089</v>
      </c>
      <c r="AD31" s="131">
        <f t="shared" si="42"/>
        <v>0.7838892546</v>
      </c>
    </row>
    <row r="32" ht="12.75" customHeight="1">
      <c r="A32" s="74"/>
      <c r="E32" s="54"/>
      <c r="F32" s="54"/>
      <c r="G32" s="54"/>
      <c r="H32" s="76"/>
      <c r="J32" s="119">
        <v>0.033</v>
      </c>
      <c r="K32" s="118" t="str">
        <f>(C32/B32)/((1-H32)*(1-J32))</f>
        <v>#DIV/0!</v>
      </c>
      <c r="L32" s="118" t="str">
        <f t="shared" si="30"/>
        <v>#DIV/0!</v>
      </c>
      <c r="M32" s="118">
        <f>AVERAGE(M22:M26)</f>
        <v>0.9119812797</v>
      </c>
      <c r="N32" s="120" t="str">
        <f t="shared" si="32"/>
        <v>#DIV/0!</v>
      </c>
      <c r="O32" s="118" t="str">
        <f t="shared" si="33"/>
        <v>#DIV/0!</v>
      </c>
      <c r="P32" s="119">
        <f t="shared" si="34"/>
        <v>0.9869239843</v>
      </c>
      <c r="Q32" s="74">
        <v>2020.0</v>
      </c>
      <c r="R32" s="120" t="str">
        <f t="shared" ref="R32:W32" si="59">1-K32</f>
        <v>#DIV/0!</v>
      </c>
      <c r="S32" s="118" t="str">
        <f t="shared" si="59"/>
        <v>#DIV/0!</v>
      </c>
      <c r="T32" s="119">
        <f t="shared" si="59"/>
        <v>0.08801872031</v>
      </c>
      <c r="U32" s="120" t="str">
        <f t="shared" si="59"/>
        <v>#DIV/0!</v>
      </c>
      <c r="V32" s="118" t="str">
        <f t="shared" si="59"/>
        <v>#DIV/0!</v>
      </c>
      <c r="W32" s="119">
        <f t="shared" si="59"/>
        <v>0.01307601566</v>
      </c>
      <c r="X32" s="130" t="str">
        <f t="shared" si="36"/>
        <v/>
      </c>
      <c r="Y32" s="130" t="str">
        <f t="shared" si="37"/>
        <v/>
      </c>
      <c r="Z32" s="130" t="str">
        <f t="shared" si="38"/>
        <v>#DIV/0!</v>
      </c>
      <c r="AA32" s="130" t="str">
        <f t="shared" si="39"/>
        <v>#NUM!</v>
      </c>
      <c r="AB32" s="130" t="str">
        <f t="shared" si="40"/>
        <v>#NUM!</v>
      </c>
      <c r="AC32" s="131">
        <f t="shared" si="41"/>
        <v>0</v>
      </c>
      <c r="AD32" s="131">
        <f t="shared" si="42"/>
        <v>1</v>
      </c>
    </row>
    <row r="33" ht="26.25" customHeight="1">
      <c r="A33" s="78" t="s">
        <v>44</v>
      </c>
      <c r="B33" s="134">
        <f t="shared" ref="B33:G33" si="60">AVERAGE(B23:B27)</f>
        <v>386.6</v>
      </c>
      <c r="C33" s="134">
        <f t="shared" si="60"/>
        <v>262.6</v>
      </c>
      <c r="D33" s="134">
        <f t="shared" si="60"/>
        <v>251.6</v>
      </c>
      <c r="E33" s="53">
        <f t="shared" si="60"/>
        <v>0.6843010644</v>
      </c>
      <c r="F33" s="53">
        <f t="shared" si="60"/>
        <v>0.9611633964</v>
      </c>
      <c r="G33" s="53">
        <f t="shared" si="60"/>
        <v>0.6581889267</v>
      </c>
      <c r="H33" s="53">
        <f>AVERAGE(H23:H28)</f>
        <v>0.2689</v>
      </c>
      <c r="I33" s="53" t="str">
        <f t="shared" ref="I33:O33" si="61">AVERAGE(I23:I27)</f>
        <v>#DIV/0!</v>
      </c>
      <c r="J33" s="53">
        <f t="shared" si="61"/>
        <v>0.033</v>
      </c>
      <c r="K33" s="53">
        <f t="shared" si="61"/>
        <v>0.9625750954</v>
      </c>
      <c r="L33" s="53">
        <f t="shared" si="61"/>
        <v>0.9611633964</v>
      </c>
      <c r="M33" s="53">
        <f t="shared" si="61"/>
        <v>0.9256321745</v>
      </c>
      <c r="N33" s="53">
        <f t="shared" si="61"/>
        <v>0.9868219299</v>
      </c>
      <c r="O33" s="53">
        <f t="shared" si="61"/>
        <v>0.9901326363</v>
      </c>
      <c r="P33" s="53">
        <f>AVERAGE(P17:P26)</f>
        <v>0.9845962593</v>
      </c>
      <c r="Q33" s="78" t="s">
        <v>44</v>
      </c>
      <c r="R33" s="135">
        <f t="shared" ref="R33:T33" si="62">AVERAGE(R20:R24)</f>
        <v>0.04150514817</v>
      </c>
      <c r="S33" s="135">
        <f t="shared" si="62"/>
        <v>0.05149507681</v>
      </c>
      <c r="T33" s="135">
        <f t="shared" si="62"/>
        <v>0.09009531539</v>
      </c>
      <c r="U33" s="136">
        <f t="shared" ref="U33:U35" si="64">1-N33</f>
        <v>0.01317807005</v>
      </c>
      <c r="V33" s="135">
        <f t="shared" ref="V33:W33" si="63">AVERAGE(V20:V24)</f>
        <v>0.013167511</v>
      </c>
      <c r="W33" s="135">
        <f t="shared" si="63"/>
        <v>0.01393391658</v>
      </c>
      <c r="X33" s="137">
        <f t="shared" si="36"/>
        <v>262.6</v>
      </c>
      <c r="Y33" s="137">
        <f t="shared" si="37"/>
        <v>386.6</v>
      </c>
      <c r="Z33" s="130">
        <f t="shared" si="38"/>
        <v>0.679255044</v>
      </c>
      <c r="AA33" s="130">
        <f t="shared" si="39"/>
        <v>0.8111578173</v>
      </c>
      <c r="AB33" s="130">
        <f t="shared" si="40"/>
        <v>1.243596088</v>
      </c>
      <c r="AC33" s="131">
        <f t="shared" si="41"/>
        <v>0.6301885028</v>
      </c>
      <c r="AD33" s="131">
        <f t="shared" si="42"/>
        <v>0.7255495216</v>
      </c>
    </row>
    <row r="34" ht="26.25" customHeight="1">
      <c r="A34" s="78"/>
      <c r="B34" s="138"/>
      <c r="C34" s="138"/>
      <c r="D34" s="138"/>
      <c r="E34" s="138"/>
      <c r="F34" s="138"/>
      <c r="G34" s="138"/>
      <c r="H34" s="54"/>
      <c r="I34" s="138"/>
      <c r="J34" s="138"/>
      <c r="K34" s="54"/>
      <c r="L34" s="54">
        <f>AVERAGE(M17:M26)</f>
        <v>0.8993184288</v>
      </c>
      <c r="M34" s="54">
        <f>MAX(M17:M26)</f>
        <v>1.008769728</v>
      </c>
      <c r="N34" s="54">
        <f>MAX(N23:N27)</f>
        <v>1.013295838</v>
      </c>
      <c r="O34" s="54"/>
      <c r="P34" s="54">
        <f>MAX(P17:P26)</f>
        <v>1.001248135</v>
      </c>
      <c r="Q34" s="78"/>
      <c r="R34" s="138"/>
      <c r="S34" s="138"/>
      <c r="T34" s="138"/>
      <c r="U34" s="136">
        <f t="shared" si="64"/>
        <v>-0.01329583777</v>
      </c>
      <c r="V34" s="138"/>
      <c r="W34" s="138"/>
      <c r="X34" s="4"/>
      <c r="Y34" s="4"/>
      <c r="Z34" s="4"/>
      <c r="AA34" s="4"/>
      <c r="AB34" s="4"/>
      <c r="AC34" s="131"/>
      <c r="AD34" s="131"/>
    </row>
    <row r="35" ht="26.25" customHeight="1">
      <c r="A35" s="78"/>
      <c r="B35" s="138"/>
      <c r="C35" s="138"/>
      <c r="D35" s="138"/>
      <c r="E35" s="138"/>
      <c r="F35" s="138"/>
      <c r="G35" s="138"/>
      <c r="H35" s="54"/>
      <c r="I35" s="138"/>
      <c r="J35" s="138"/>
      <c r="K35" s="54"/>
      <c r="L35" s="54"/>
      <c r="M35" s="54">
        <f>MIN(M17:M26)</f>
        <v>0.8017730893</v>
      </c>
      <c r="N35" s="54">
        <f>MIN(N23:N27)</f>
        <v>0.9450235329</v>
      </c>
      <c r="O35" s="54"/>
      <c r="P35" s="54">
        <f>MIN(P17:P26)</f>
        <v>0.9689314841</v>
      </c>
      <c r="Q35" s="78"/>
      <c r="R35" s="138"/>
      <c r="S35" s="138"/>
      <c r="T35" s="138"/>
      <c r="U35" s="136">
        <f t="shared" si="64"/>
        <v>0.05497646709</v>
      </c>
      <c r="V35" s="138"/>
      <c r="W35" s="138"/>
      <c r="X35" s="4"/>
      <c r="Y35" s="4"/>
      <c r="Z35" s="4"/>
      <c r="AA35" s="4"/>
      <c r="AB35" s="4"/>
      <c r="AC35" s="131"/>
      <c r="AD35" s="131"/>
    </row>
    <row r="36" ht="26.25" customHeight="1">
      <c r="A36" s="78"/>
      <c r="B36" s="138"/>
      <c r="C36" s="138"/>
      <c r="D36" s="138"/>
      <c r="E36" s="138"/>
      <c r="F36" s="138"/>
      <c r="G36" s="138"/>
      <c r="H36" s="54"/>
      <c r="I36" s="138"/>
      <c r="J36" s="138"/>
      <c r="K36" s="54"/>
      <c r="L36" s="54"/>
      <c r="M36" s="54"/>
      <c r="N36" s="54"/>
      <c r="O36" s="54"/>
      <c r="P36" s="54"/>
      <c r="Q36" s="78"/>
      <c r="R36" s="138"/>
      <c r="S36" s="138"/>
      <c r="T36" s="138"/>
      <c r="U36" s="138"/>
      <c r="V36" s="138"/>
      <c r="W36" s="138"/>
      <c r="X36" s="4"/>
      <c r="Y36" s="4"/>
      <c r="Z36" s="4"/>
      <c r="AA36" s="4"/>
      <c r="AB36" s="4"/>
      <c r="AC36" s="131"/>
      <c r="AD36" s="131"/>
    </row>
    <row r="37" ht="15.0" customHeight="1">
      <c r="A37" s="139"/>
      <c r="B37" s="17"/>
      <c r="C37" s="17"/>
      <c r="D37" s="17"/>
      <c r="E37" s="19"/>
      <c r="F37" s="19"/>
      <c r="G37" s="19"/>
      <c r="H37" s="140" t="s">
        <v>84</v>
      </c>
      <c r="I37" s="17"/>
      <c r="J37" s="17"/>
      <c r="K37" s="19"/>
      <c r="L37" s="19"/>
      <c r="M37" s="141"/>
      <c r="N37" s="17"/>
      <c r="O37" s="17"/>
      <c r="P37" s="142"/>
      <c r="Q37" s="21"/>
      <c r="R37" s="4"/>
      <c r="S37" s="4"/>
      <c r="T37" s="4"/>
      <c r="U37" s="4"/>
      <c r="V37" s="4"/>
      <c r="W37" s="143"/>
    </row>
    <row r="38" ht="15.0" customHeight="1">
      <c r="A38" s="144"/>
      <c r="B38" s="145" t="s">
        <v>85</v>
      </c>
      <c r="C38" s="26"/>
      <c r="D38" s="26"/>
      <c r="E38" s="26"/>
      <c r="F38" s="26"/>
      <c r="G38" s="26"/>
      <c r="H38" s="26"/>
      <c r="I38" s="26"/>
      <c r="J38" s="26"/>
      <c r="K38" s="26"/>
      <c r="L38" s="26"/>
      <c r="M38" s="26"/>
      <c r="N38" s="26"/>
      <c r="O38" s="26"/>
      <c r="P38" s="27"/>
      <c r="Q38" s="146" t="s">
        <v>86</v>
      </c>
      <c r="R38" s="26"/>
      <c r="S38" s="26"/>
      <c r="T38" s="26"/>
      <c r="U38" s="26"/>
      <c r="V38" s="26"/>
      <c r="W38" s="101"/>
    </row>
    <row r="39" ht="30.0" customHeight="1">
      <c r="A39" s="147"/>
      <c r="B39" s="29" t="s">
        <v>22</v>
      </c>
      <c r="C39" s="30"/>
      <c r="D39" s="30"/>
      <c r="E39" s="29" t="s">
        <v>23</v>
      </c>
      <c r="F39" s="30"/>
      <c r="G39" s="31"/>
      <c r="H39" s="32" t="s">
        <v>24</v>
      </c>
      <c r="I39" s="26"/>
      <c r="J39" s="33"/>
      <c r="K39" s="34" t="s">
        <v>25</v>
      </c>
      <c r="M39" s="35"/>
      <c r="N39" s="29" t="s">
        <v>26</v>
      </c>
      <c r="O39" s="30"/>
      <c r="P39" s="36"/>
      <c r="Q39" s="148"/>
      <c r="R39" s="38" t="s">
        <v>27</v>
      </c>
      <c r="U39" s="38" t="s">
        <v>28</v>
      </c>
      <c r="W39" s="39"/>
    </row>
    <row r="40" ht="57.0" customHeight="1">
      <c r="A40" s="149" t="s">
        <v>29</v>
      </c>
      <c r="B40" s="41" t="s">
        <v>30</v>
      </c>
      <c r="C40" s="42" t="s">
        <v>31</v>
      </c>
      <c r="D40" s="43" t="s">
        <v>68</v>
      </c>
      <c r="E40" s="41" t="s">
        <v>32</v>
      </c>
      <c r="F40" s="42" t="s">
        <v>69</v>
      </c>
      <c r="G40" s="43" t="s">
        <v>70</v>
      </c>
      <c r="H40" s="41" t="s">
        <v>33</v>
      </c>
      <c r="I40" s="104" t="s">
        <v>71</v>
      </c>
      <c r="J40" s="43" t="s">
        <v>34</v>
      </c>
      <c r="K40" s="41" t="s">
        <v>32</v>
      </c>
      <c r="L40" s="42" t="s">
        <v>69</v>
      </c>
      <c r="M40" s="42" t="s">
        <v>70</v>
      </c>
      <c r="N40" s="41" t="s">
        <v>35</v>
      </c>
      <c r="O40" s="42" t="s">
        <v>72</v>
      </c>
      <c r="P40" s="45" t="s">
        <v>73</v>
      </c>
      <c r="Q40" s="149" t="s">
        <v>29</v>
      </c>
      <c r="R40" s="41" t="s">
        <v>32</v>
      </c>
      <c r="S40" s="42" t="s">
        <v>69</v>
      </c>
      <c r="T40" s="42" t="s">
        <v>70</v>
      </c>
      <c r="U40" s="41" t="s">
        <v>38</v>
      </c>
      <c r="V40" s="42" t="s">
        <v>74</v>
      </c>
      <c r="W40" s="45" t="s">
        <v>75</v>
      </c>
      <c r="X40" s="105" t="s">
        <v>76</v>
      </c>
      <c r="Y40" s="105" t="s">
        <v>77</v>
      </c>
      <c r="Z40" s="106" t="s">
        <v>78</v>
      </c>
      <c r="AA40" s="106" t="s">
        <v>79</v>
      </c>
      <c r="AB40" s="106" t="s">
        <v>80</v>
      </c>
      <c r="AC40" s="107" t="s">
        <v>81</v>
      </c>
      <c r="AD40" s="107" t="s">
        <v>82</v>
      </c>
    </row>
    <row r="41" ht="15.0" customHeight="1">
      <c r="A41" s="150" t="s">
        <v>39</v>
      </c>
      <c r="B41" s="151"/>
      <c r="C41" s="152"/>
      <c r="D41" s="153"/>
      <c r="E41" s="70"/>
      <c r="F41" s="73"/>
      <c r="G41" s="72"/>
      <c r="H41" s="154">
        <v>0.2239108548110636</v>
      </c>
      <c r="I41" s="110">
        <v>0.0022021145946556375</v>
      </c>
      <c r="J41" s="72"/>
      <c r="K41" s="73"/>
      <c r="L41" s="73"/>
      <c r="M41" s="73"/>
      <c r="N41" s="70"/>
      <c r="O41" s="73"/>
      <c r="P41" s="155"/>
      <c r="Q41" s="150" t="s">
        <v>39</v>
      </c>
      <c r="R41" s="70"/>
      <c r="S41" s="73"/>
      <c r="T41" s="73"/>
      <c r="U41" s="70"/>
      <c r="V41" s="73"/>
      <c r="W41" s="155"/>
      <c r="X41" s="106" t="str">
        <f t="shared" ref="X41:X46" si="66">C41</f>
        <v/>
      </c>
      <c r="Y41" s="106" t="str">
        <f t="shared" ref="Y41:Y46" si="67">B41</f>
        <v/>
      </c>
      <c r="Z41" s="106" t="str">
        <f t="shared" ref="Z41:Z46" si="68">X41/Y41</f>
        <v>#DIV/0!</v>
      </c>
      <c r="AA41" s="106" t="str">
        <f t="shared" ref="AA41:AA46" si="69">_xlfn.F.INV(0.05/2, 2*X41, 2*(Y41-X41+1))</f>
        <v>#NUM!</v>
      </c>
      <c r="AB41" s="106" t="str">
        <f t="shared" ref="AB41:AB46" si="70">_xlfn.F.INV(1-0.05/2, 2*(X41+1), 2*(Y41-X41))</f>
        <v>#NUM!</v>
      </c>
      <c r="AC41" s="113">
        <f t="shared" ref="AC41:AC46" si="71">IF(X41=0, 0, 1/(1 +(Y41-X41+1)/(X41*AA41)))</f>
        <v>0</v>
      </c>
      <c r="AD41" s="113">
        <f t="shared" ref="AD41:AD46" si="72">IF(X41=Y41, 1, 1/(1 + (Y41-X41)/(AB41*(X41+1))))</f>
        <v>1</v>
      </c>
    </row>
    <row r="42" ht="15.0" customHeight="1">
      <c r="A42" s="156">
        <v>2003.0</v>
      </c>
      <c r="B42" s="157">
        <v>17.0</v>
      </c>
      <c r="C42" s="69">
        <v>16.0</v>
      </c>
      <c r="D42" s="158">
        <v>14.0</v>
      </c>
      <c r="E42" s="70">
        <f t="shared" ref="E42:E46" si="73">C42/B42</f>
        <v>0.9411764706</v>
      </c>
      <c r="F42" s="73">
        <f t="shared" ref="F42:F46" si="74">G42/E42</f>
        <v>0.875</v>
      </c>
      <c r="G42" s="72">
        <f t="shared" ref="G42:G46" si="75">D42/B42</f>
        <v>0.8235294118</v>
      </c>
      <c r="H42" s="159">
        <v>0.14412394205036716</v>
      </c>
      <c r="I42" s="110">
        <v>0.001378007445685392</v>
      </c>
      <c r="J42" s="72">
        <v>0.033</v>
      </c>
      <c r="K42" s="70">
        <f t="shared" ref="K42:K46" si="76">(C42/B42)/((1-H42)*(1-J42))</f>
        <v>1.137191774</v>
      </c>
      <c r="L42" s="73">
        <f t="shared" ref="L42:L46" si="77">M42/K42</f>
        <v>0.8762074203</v>
      </c>
      <c r="M42" s="73">
        <f t="shared" ref="M42:M46" si="78">(D42/B42)/((1-H42)*(1-I42)*(1-J42))</f>
        <v>0.9964158707</v>
      </c>
      <c r="N42" s="70">
        <f t="shared" ref="N42:N46" si="79">K42^(1/3)</f>
        <v>1.043785445</v>
      </c>
      <c r="O42" s="73">
        <f t="shared" ref="O42:O46" si="80">L42^(1/4)</f>
        <v>0.9675016886</v>
      </c>
      <c r="P42" s="155">
        <f t="shared" ref="P42:P46" si="81">M42^(1/7)</f>
        <v>0.9994871933</v>
      </c>
      <c r="Q42" s="156">
        <v>2003.0</v>
      </c>
      <c r="R42" s="70">
        <f t="shared" ref="R42:W42" si="65">1-K42</f>
        <v>-0.1371917739</v>
      </c>
      <c r="S42" s="73">
        <f t="shared" si="65"/>
        <v>0.1237925797</v>
      </c>
      <c r="T42" s="73">
        <f t="shared" si="65"/>
        <v>0.003584129322</v>
      </c>
      <c r="U42" s="70">
        <f t="shared" si="65"/>
        <v>-0.04378544482</v>
      </c>
      <c r="V42" s="73">
        <f t="shared" si="65"/>
        <v>0.03249831136</v>
      </c>
      <c r="W42" s="155">
        <f t="shared" si="65"/>
        <v>0.0005128067129</v>
      </c>
      <c r="X42" s="106">
        <f t="shared" si="66"/>
        <v>16</v>
      </c>
      <c r="Y42" s="106">
        <f t="shared" si="67"/>
        <v>17</v>
      </c>
      <c r="Z42" s="106">
        <f t="shared" si="68"/>
        <v>0.9411764706</v>
      </c>
      <c r="AA42" s="106">
        <f t="shared" si="69"/>
        <v>0.3107079817</v>
      </c>
      <c r="AB42" s="106">
        <f t="shared" si="70"/>
        <v>39.46848574</v>
      </c>
      <c r="AC42" s="113">
        <f t="shared" si="71"/>
        <v>0.7131106033</v>
      </c>
      <c r="AD42" s="113">
        <f t="shared" si="72"/>
        <v>0.9985118256</v>
      </c>
    </row>
    <row r="43" ht="15.0" customHeight="1">
      <c r="A43" s="156">
        <v>2004.0</v>
      </c>
      <c r="B43" s="115">
        <v>65.0</v>
      </c>
      <c r="C43" s="4">
        <v>55.0</v>
      </c>
      <c r="D43" s="58">
        <v>51.0</v>
      </c>
      <c r="E43" s="59">
        <f t="shared" si="73"/>
        <v>0.8461538462</v>
      </c>
      <c r="F43" s="54">
        <f t="shared" si="74"/>
        <v>0.9272727273</v>
      </c>
      <c r="G43" s="53">
        <f t="shared" si="75"/>
        <v>0.7846153846</v>
      </c>
      <c r="H43" s="159">
        <v>0.1427571805341931</v>
      </c>
      <c r="I43" s="110">
        <v>8.418356760474037E-4</v>
      </c>
      <c r="J43" s="53">
        <v>0.033</v>
      </c>
      <c r="K43" s="59">
        <f t="shared" si="76"/>
        <v>1.020749093</v>
      </c>
      <c r="L43" s="54">
        <f t="shared" si="77"/>
        <v>0.9280539962</v>
      </c>
      <c r="M43" s="54">
        <f t="shared" si="78"/>
        <v>0.947310275</v>
      </c>
      <c r="N43" s="59">
        <f t="shared" si="79"/>
        <v>1.006869072</v>
      </c>
      <c r="O43" s="54">
        <f t="shared" si="80"/>
        <v>0.9815067966</v>
      </c>
      <c r="P43" s="56">
        <f t="shared" si="81"/>
        <v>0.992297163</v>
      </c>
      <c r="Q43" s="156">
        <v>2004.0</v>
      </c>
      <c r="R43" s="59">
        <f t="shared" ref="R43:W43" si="82">1-K43</f>
        <v>-0.02074909313</v>
      </c>
      <c r="S43" s="54">
        <f t="shared" si="82"/>
        <v>0.07194600376</v>
      </c>
      <c r="T43" s="54">
        <f t="shared" si="82"/>
        <v>0.05268972497</v>
      </c>
      <c r="U43" s="59">
        <f t="shared" si="82"/>
        <v>-0.006869072187</v>
      </c>
      <c r="V43" s="54">
        <f t="shared" si="82"/>
        <v>0.01849320339</v>
      </c>
      <c r="W43" s="56">
        <f t="shared" si="82"/>
        <v>0.007702836992</v>
      </c>
      <c r="X43" s="106">
        <f t="shared" si="66"/>
        <v>55</v>
      </c>
      <c r="Y43" s="106">
        <f t="shared" si="67"/>
        <v>65</v>
      </c>
      <c r="Z43" s="106">
        <f t="shared" si="68"/>
        <v>0.8461538462</v>
      </c>
      <c r="AA43" s="106">
        <f t="shared" si="69"/>
        <v>0.5553340503</v>
      </c>
      <c r="AB43" s="106">
        <f t="shared" si="70"/>
        <v>2.16115257</v>
      </c>
      <c r="AC43" s="113">
        <f t="shared" si="71"/>
        <v>0.7352164914</v>
      </c>
      <c r="AD43" s="113">
        <f t="shared" si="72"/>
        <v>0.9236784216</v>
      </c>
    </row>
    <row r="44" ht="15.0" customHeight="1">
      <c r="A44" s="156">
        <v>2005.0</v>
      </c>
      <c r="B44" s="115">
        <v>67.0</v>
      </c>
      <c r="C44" s="4">
        <v>44.0</v>
      </c>
      <c r="D44" s="58">
        <v>40.0</v>
      </c>
      <c r="E44" s="59">
        <f t="shared" si="73"/>
        <v>0.6567164179</v>
      </c>
      <c r="F44" s="54">
        <f t="shared" si="74"/>
        <v>0.9090909091</v>
      </c>
      <c r="G44" s="53">
        <f t="shared" si="75"/>
        <v>0.5970149254</v>
      </c>
      <c r="H44" s="159">
        <v>0.17778432143836448</v>
      </c>
      <c r="I44" s="110">
        <v>0.0</v>
      </c>
      <c r="J44" s="53">
        <v>0.033</v>
      </c>
      <c r="K44" s="59">
        <f t="shared" si="76"/>
        <v>0.8259726096</v>
      </c>
      <c r="L44" s="54">
        <f t="shared" si="77"/>
        <v>0.9090909091</v>
      </c>
      <c r="M44" s="54">
        <f t="shared" si="78"/>
        <v>0.7508841906</v>
      </c>
      <c r="N44" s="59">
        <f t="shared" si="79"/>
        <v>0.9382571484</v>
      </c>
      <c r="O44" s="54">
        <f t="shared" si="80"/>
        <v>0.9764540897</v>
      </c>
      <c r="P44" s="56">
        <f t="shared" si="81"/>
        <v>0.9598971642</v>
      </c>
      <c r="Q44" s="156">
        <v>2005.0</v>
      </c>
      <c r="R44" s="59">
        <f t="shared" ref="R44:W44" si="83">1-K44</f>
        <v>0.1740273904</v>
      </c>
      <c r="S44" s="54">
        <f t="shared" si="83"/>
        <v>0.09090909091</v>
      </c>
      <c r="T44" s="54">
        <f t="shared" si="83"/>
        <v>0.2491158094</v>
      </c>
      <c r="U44" s="59">
        <f t="shared" si="83"/>
        <v>0.06174285156</v>
      </c>
      <c r="V44" s="54">
        <f t="shared" si="83"/>
        <v>0.02354591032</v>
      </c>
      <c r="W44" s="56">
        <f t="shared" si="83"/>
        <v>0.04010283579</v>
      </c>
      <c r="X44" s="106">
        <f t="shared" si="66"/>
        <v>44</v>
      </c>
      <c r="Y44" s="106">
        <f t="shared" si="67"/>
        <v>67</v>
      </c>
      <c r="Z44" s="106">
        <f t="shared" si="68"/>
        <v>0.6567164179</v>
      </c>
      <c r="AA44" s="106">
        <f t="shared" si="69"/>
        <v>0.6166127684</v>
      </c>
      <c r="AB44" s="106">
        <f t="shared" si="70"/>
        <v>1.696393793</v>
      </c>
      <c r="AC44" s="113">
        <f t="shared" si="71"/>
        <v>0.5306170831</v>
      </c>
      <c r="AD44" s="113">
        <f t="shared" si="72"/>
        <v>0.7684666022</v>
      </c>
    </row>
    <row r="45" ht="15.0" customHeight="1">
      <c r="A45" s="156">
        <v>2006.0</v>
      </c>
      <c r="B45" s="115">
        <v>23.0</v>
      </c>
      <c r="C45" s="4">
        <v>13.0</v>
      </c>
      <c r="D45" s="58">
        <v>11.0</v>
      </c>
      <c r="E45" s="59">
        <f t="shared" si="73"/>
        <v>0.5652173913</v>
      </c>
      <c r="F45" s="54">
        <f t="shared" si="74"/>
        <v>0.8461538462</v>
      </c>
      <c r="G45" s="53">
        <f t="shared" si="75"/>
        <v>0.4782608696</v>
      </c>
      <c r="H45" s="159">
        <v>0.20716416508115473</v>
      </c>
      <c r="I45" s="110">
        <v>0.0</v>
      </c>
      <c r="J45" s="53">
        <v>0.033</v>
      </c>
      <c r="K45" s="59">
        <f t="shared" si="76"/>
        <v>0.7372347043</v>
      </c>
      <c r="L45" s="54">
        <f t="shared" si="77"/>
        <v>0.8461538462</v>
      </c>
      <c r="M45" s="54">
        <f t="shared" si="78"/>
        <v>0.6238139806</v>
      </c>
      <c r="N45" s="59">
        <f t="shared" si="79"/>
        <v>0.903376087</v>
      </c>
      <c r="O45" s="54">
        <f t="shared" si="80"/>
        <v>0.9590965598</v>
      </c>
      <c r="P45" s="56">
        <f t="shared" si="81"/>
        <v>0.9348074345</v>
      </c>
      <c r="Q45" s="156">
        <v>2006.0</v>
      </c>
      <c r="R45" s="59">
        <f t="shared" ref="R45:W45" si="84">1-K45</f>
        <v>0.2627652957</v>
      </c>
      <c r="S45" s="54">
        <f t="shared" si="84"/>
        <v>0.1538461538</v>
      </c>
      <c r="T45" s="54">
        <f t="shared" si="84"/>
        <v>0.3761860194</v>
      </c>
      <c r="U45" s="59">
        <f t="shared" si="84"/>
        <v>0.09662391302</v>
      </c>
      <c r="V45" s="54">
        <f t="shared" si="84"/>
        <v>0.04090344021</v>
      </c>
      <c r="W45" s="56">
        <f t="shared" si="84"/>
        <v>0.06519256549</v>
      </c>
      <c r="X45" s="106">
        <f t="shared" si="66"/>
        <v>13</v>
      </c>
      <c r="Y45" s="106">
        <f t="shared" si="67"/>
        <v>23</v>
      </c>
      <c r="Z45" s="106">
        <f t="shared" si="68"/>
        <v>0.5652173913</v>
      </c>
      <c r="AA45" s="106">
        <f t="shared" si="69"/>
        <v>0.4455787909</v>
      </c>
      <c r="AB45" s="106">
        <f t="shared" si="70"/>
        <v>2.365671079</v>
      </c>
      <c r="AC45" s="113">
        <f t="shared" si="71"/>
        <v>0.3449466075</v>
      </c>
      <c r="AD45" s="113">
        <f t="shared" si="72"/>
        <v>0.7680858005</v>
      </c>
    </row>
    <row r="46" ht="15.0" customHeight="1">
      <c r="A46" s="156">
        <v>2007.0</v>
      </c>
      <c r="B46" s="115">
        <v>28.0</v>
      </c>
      <c r="C46" s="4">
        <v>18.0</v>
      </c>
      <c r="D46" s="58">
        <v>15.0</v>
      </c>
      <c r="E46" s="59">
        <f t="shared" si="73"/>
        <v>0.6428571429</v>
      </c>
      <c r="F46" s="54">
        <f t="shared" si="74"/>
        <v>0.8333333333</v>
      </c>
      <c r="G46" s="53">
        <f t="shared" si="75"/>
        <v>0.5357142857</v>
      </c>
      <c r="H46" s="160">
        <v>0.1731305856178589</v>
      </c>
      <c r="I46" s="68"/>
      <c r="J46" s="53">
        <v>0.033</v>
      </c>
      <c r="K46" s="59">
        <f t="shared" si="76"/>
        <v>0.8039907864</v>
      </c>
      <c r="L46" s="54">
        <f t="shared" si="77"/>
        <v>0.8333333333</v>
      </c>
      <c r="M46" s="54">
        <f t="shared" si="78"/>
        <v>0.669992322</v>
      </c>
      <c r="N46" s="59">
        <f t="shared" si="79"/>
        <v>0.9298588395</v>
      </c>
      <c r="O46" s="54">
        <f t="shared" si="80"/>
        <v>0.9554427922</v>
      </c>
      <c r="P46" s="56">
        <f t="shared" si="81"/>
        <v>0.9443931585</v>
      </c>
      <c r="Q46" s="156">
        <v>2007.0</v>
      </c>
      <c r="R46" s="59">
        <f t="shared" ref="R46:W46" si="85">1-K46</f>
        <v>0.1960092136</v>
      </c>
      <c r="S46" s="54">
        <f t="shared" si="85"/>
        <v>0.1666666667</v>
      </c>
      <c r="T46" s="54">
        <f t="shared" si="85"/>
        <v>0.330007678</v>
      </c>
      <c r="U46" s="59">
        <f t="shared" si="85"/>
        <v>0.0701411605</v>
      </c>
      <c r="V46" s="54">
        <f t="shared" si="85"/>
        <v>0.0445572078</v>
      </c>
      <c r="W46" s="56">
        <f t="shared" si="85"/>
        <v>0.05560684147</v>
      </c>
      <c r="X46" s="106">
        <f t="shared" si="66"/>
        <v>18</v>
      </c>
      <c r="Y46" s="106">
        <f t="shared" si="67"/>
        <v>28</v>
      </c>
      <c r="Z46" s="106">
        <f t="shared" si="68"/>
        <v>0.6428571429</v>
      </c>
      <c r="AA46" s="106">
        <f t="shared" si="69"/>
        <v>0.4814274654</v>
      </c>
      <c r="AB46" s="106">
        <f t="shared" si="70"/>
        <v>2.29716589</v>
      </c>
      <c r="AC46" s="113">
        <f t="shared" si="71"/>
        <v>0.4406503127</v>
      </c>
      <c r="AD46" s="113">
        <f t="shared" si="72"/>
        <v>0.81359334</v>
      </c>
    </row>
    <row r="47" ht="15.0" customHeight="1">
      <c r="A47" s="161" t="s">
        <v>83</v>
      </c>
      <c r="B47" s="61"/>
      <c r="C47" s="61"/>
      <c r="D47" s="61"/>
      <c r="E47" s="62">
        <f t="shared" ref="E47:P47" si="86">AVERAGE(E41:E46)</f>
        <v>0.7304242538</v>
      </c>
      <c r="F47" s="62">
        <f t="shared" si="86"/>
        <v>0.8781701632</v>
      </c>
      <c r="G47" s="62">
        <f t="shared" si="86"/>
        <v>0.6438269754</v>
      </c>
      <c r="H47" s="62">
        <f t="shared" si="86"/>
        <v>0.1781451749</v>
      </c>
      <c r="I47" s="62">
        <f t="shared" si="86"/>
        <v>0.0008843915433</v>
      </c>
      <c r="J47" s="62">
        <f t="shared" si="86"/>
        <v>0.033</v>
      </c>
      <c r="K47" s="62">
        <f t="shared" si="86"/>
        <v>0.9050277935</v>
      </c>
      <c r="L47" s="62">
        <f t="shared" si="86"/>
        <v>0.878567901</v>
      </c>
      <c r="M47" s="62">
        <f t="shared" si="86"/>
        <v>0.7976833278</v>
      </c>
      <c r="N47" s="62">
        <f t="shared" si="86"/>
        <v>0.9644293184</v>
      </c>
      <c r="O47" s="62">
        <f t="shared" si="86"/>
        <v>0.9680003854</v>
      </c>
      <c r="P47" s="62">
        <f t="shared" si="86"/>
        <v>0.9661764227</v>
      </c>
      <c r="Q47" s="161" t="s">
        <v>40</v>
      </c>
      <c r="R47" s="62">
        <f t="shared" ref="R47:W47" si="87">AVERAGE(R41:R46)</f>
        <v>0.09497220651</v>
      </c>
      <c r="S47" s="62">
        <f t="shared" si="87"/>
        <v>0.121432099</v>
      </c>
      <c r="T47" s="62">
        <f t="shared" si="87"/>
        <v>0.2023166722</v>
      </c>
      <c r="U47" s="62">
        <f t="shared" si="87"/>
        <v>0.03557068162</v>
      </c>
      <c r="V47" s="62">
        <f t="shared" si="87"/>
        <v>0.03199961461</v>
      </c>
      <c r="W47" s="162">
        <f t="shared" si="87"/>
        <v>0.03382357729</v>
      </c>
      <c r="X47" s="106"/>
      <c r="Y47" s="106"/>
      <c r="Z47" s="106"/>
      <c r="AA47" s="106"/>
      <c r="AB47" s="106"/>
      <c r="AC47" s="113"/>
      <c r="AD47" s="113"/>
    </row>
    <row r="48" ht="15.0" customHeight="1">
      <c r="A48" s="163">
        <v>2008.0</v>
      </c>
      <c r="B48" s="4">
        <v>261.0</v>
      </c>
      <c r="C48" s="4">
        <v>190.0</v>
      </c>
      <c r="D48" s="4">
        <v>172.0</v>
      </c>
      <c r="E48" s="120">
        <f t="shared" ref="E48:E63" si="89">C48/B48</f>
        <v>0.7279693487</v>
      </c>
      <c r="F48" s="118">
        <f t="shared" ref="F48:F63" si="90">G48/E48</f>
        <v>0.9052631579</v>
      </c>
      <c r="G48" s="119">
        <f t="shared" ref="G48:G63" si="91">D48/B48</f>
        <v>0.6590038314</v>
      </c>
      <c r="H48" s="164">
        <v>0.24737232730487552</v>
      </c>
      <c r="I48" s="68">
        <v>0.0</v>
      </c>
      <c r="J48" s="119">
        <v>0.033</v>
      </c>
      <c r="K48" s="120">
        <f t="shared" ref="K48:K63" si="92">(C48/B48)/((1-H48)*(1-J48))</f>
        <v>1.00024511</v>
      </c>
      <c r="L48" s="118">
        <f t="shared" ref="L48:L63" si="93">M48/K48</f>
        <v>0.9052631579</v>
      </c>
      <c r="M48" s="118">
        <f t="shared" ref="M48:M59" si="94">(D48/B48)/((1-H48)*(1-I48)*(1-J48))</f>
        <v>0.9054850473</v>
      </c>
      <c r="N48" s="120">
        <f t="shared" ref="N48:N61" si="95">K48^(1/3)</f>
        <v>1.000081697</v>
      </c>
      <c r="O48" s="118">
        <f t="shared" ref="O48:O61" si="96">L48^(1/4)</f>
        <v>0.9754246164</v>
      </c>
      <c r="P48" s="165">
        <f t="shared" ref="P48:P61" si="97">M48^(1/7)</f>
        <v>0.9859166099</v>
      </c>
      <c r="Q48" s="163">
        <v>2008.0</v>
      </c>
      <c r="R48" s="120">
        <f t="shared" ref="R48:W48" si="88">1-K48</f>
        <v>-0.0002451104407</v>
      </c>
      <c r="S48" s="118">
        <f t="shared" si="88"/>
        <v>0.09473684211</v>
      </c>
      <c r="T48" s="118">
        <f t="shared" si="88"/>
        <v>0.09451495265</v>
      </c>
      <c r="U48" s="120">
        <f t="shared" si="88"/>
        <v>-0.00008169680568</v>
      </c>
      <c r="V48" s="118">
        <f t="shared" si="88"/>
        <v>0.02457538365</v>
      </c>
      <c r="W48" s="165">
        <f t="shared" si="88"/>
        <v>0.01408339014</v>
      </c>
      <c r="X48" s="106">
        <f t="shared" ref="X48:X63" si="99">C48</f>
        <v>190</v>
      </c>
      <c r="Y48" s="106">
        <f t="shared" ref="Y48:Y63" si="100">B48</f>
        <v>261</v>
      </c>
      <c r="Z48" s="106">
        <f t="shared" ref="Z48:Z63" si="101">X48/Y48</f>
        <v>0.7279693487</v>
      </c>
      <c r="AA48" s="106">
        <f t="shared" ref="AA48:AA63" si="102">_xlfn.F.INV(0.05/2, 2*X48, 2*(Y48-X48+1))</f>
        <v>0.7682383541</v>
      </c>
      <c r="AB48" s="106">
        <f t="shared" ref="AB48:AB63" si="103">_xlfn.F.INV(1-0.05/2, 2*(X48+1), 2*(Y48-X48))</f>
        <v>1.325712969</v>
      </c>
      <c r="AC48" s="113">
        <f t="shared" ref="AC48:AC63" si="104">IF(X48=0, 0, 1/(1 +(Y48-X48+1)/(X48*AA48)))</f>
        <v>0.6696721717</v>
      </c>
      <c r="AD48" s="113">
        <f t="shared" ref="AD48:AD63" si="105">IF(X48=Y48, 1, 1/(1 + (Y48-X48)/(AB48*(X48+1))))</f>
        <v>0.7810069331</v>
      </c>
    </row>
    <row r="49" ht="15.0" customHeight="1">
      <c r="A49" s="163">
        <v>2009.0</v>
      </c>
      <c r="B49" s="4">
        <v>184.0</v>
      </c>
      <c r="C49" s="4">
        <v>132.0</v>
      </c>
      <c r="D49" s="4">
        <v>108.0</v>
      </c>
      <c r="E49" s="118">
        <f t="shared" si="89"/>
        <v>0.7173913043</v>
      </c>
      <c r="F49" s="118">
        <f t="shared" si="90"/>
        <v>0.8181818182</v>
      </c>
      <c r="G49" s="118">
        <f t="shared" si="91"/>
        <v>0.5869565217</v>
      </c>
      <c r="H49" s="110">
        <v>0.308</v>
      </c>
      <c r="I49" s="68">
        <v>0.0</v>
      </c>
      <c r="J49" s="119">
        <v>0.033</v>
      </c>
      <c r="K49" s="118">
        <f t="shared" si="92"/>
        <v>1.072070979</v>
      </c>
      <c r="L49" s="118">
        <f t="shared" si="93"/>
        <v>0.8181818182</v>
      </c>
      <c r="M49" s="118">
        <f t="shared" si="94"/>
        <v>0.8771489825</v>
      </c>
      <c r="N49" s="120">
        <f t="shared" si="95"/>
        <v>1.023468577</v>
      </c>
      <c r="O49" s="118">
        <f t="shared" si="96"/>
        <v>0.9510699416</v>
      </c>
      <c r="P49" s="119">
        <f t="shared" si="97"/>
        <v>0.9814487437</v>
      </c>
      <c r="Q49" s="166">
        <v>2009.0</v>
      </c>
      <c r="R49" s="120">
        <f t="shared" ref="R49:W49" si="98">1-K49</f>
        <v>-0.07207097864</v>
      </c>
      <c r="S49" s="118">
        <f t="shared" si="98"/>
        <v>0.1818181818</v>
      </c>
      <c r="T49" s="119">
        <f t="shared" si="98"/>
        <v>0.1228510175</v>
      </c>
      <c r="U49" s="120">
        <f t="shared" si="98"/>
        <v>-0.02346857682</v>
      </c>
      <c r="V49" s="118">
        <f t="shared" si="98"/>
        <v>0.04893005844</v>
      </c>
      <c r="W49" s="119">
        <f t="shared" si="98"/>
        <v>0.01855125634</v>
      </c>
      <c r="X49" s="106">
        <f t="shared" si="99"/>
        <v>132</v>
      </c>
      <c r="Y49" s="106">
        <f t="shared" si="100"/>
        <v>184</v>
      </c>
      <c r="Z49" s="106">
        <f t="shared" si="101"/>
        <v>0.7173913043</v>
      </c>
      <c r="AA49" s="106">
        <f t="shared" si="102"/>
        <v>0.7341667455</v>
      </c>
      <c r="AB49" s="106">
        <f t="shared" si="103"/>
        <v>1.395748569</v>
      </c>
      <c r="AC49" s="113">
        <f t="shared" si="104"/>
        <v>0.6464545639</v>
      </c>
      <c r="AD49" s="113">
        <f t="shared" si="105"/>
        <v>0.7811766097</v>
      </c>
    </row>
    <row r="50" ht="15.0" customHeight="1">
      <c r="A50" s="163">
        <v>2010.0</v>
      </c>
      <c r="B50" s="4">
        <v>2003.0</v>
      </c>
      <c r="C50" s="4">
        <v>1424.0</v>
      </c>
      <c r="D50" s="4">
        <v>1337.0</v>
      </c>
      <c r="E50" s="118">
        <f t="shared" si="89"/>
        <v>0.7109335996</v>
      </c>
      <c r="F50" s="118">
        <f t="shared" si="90"/>
        <v>0.9389044944</v>
      </c>
      <c r="G50" s="118">
        <f t="shared" si="91"/>
        <v>0.6674987519</v>
      </c>
      <c r="H50" s="110">
        <v>0.201</v>
      </c>
      <c r="I50" s="68">
        <v>0.0</v>
      </c>
      <c r="J50" s="119">
        <v>0.033</v>
      </c>
      <c r="K50" s="118">
        <f t="shared" si="92"/>
        <v>0.9201439747</v>
      </c>
      <c r="L50" s="118">
        <f t="shared" si="93"/>
        <v>0.9389044944</v>
      </c>
      <c r="M50" s="118">
        <f t="shared" si="94"/>
        <v>0.8639273133</v>
      </c>
      <c r="N50" s="120">
        <f t="shared" si="95"/>
        <v>0.9726395584</v>
      </c>
      <c r="O50" s="118">
        <f t="shared" si="96"/>
        <v>0.9843631662</v>
      </c>
      <c r="P50" s="119">
        <f t="shared" si="97"/>
        <v>0.9793215583</v>
      </c>
      <c r="Q50" s="163">
        <v>2010.0</v>
      </c>
      <c r="R50" s="120">
        <f t="shared" ref="R50:W50" si="106">1-K50</f>
        <v>0.0798560253</v>
      </c>
      <c r="S50" s="118">
        <f t="shared" si="106"/>
        <v>0.06109550562</v>
      </c>
      <c r="T50" s="119">
        <f t="shared" si="106"/>
        <v>0.1360726867</v>
      </c>
      <c r="U50" s="120">
        <f t="shared" si="106"/>
        <v>0.02736044158</v>
      </c>
      <c r="V50" s="118">
        <f t="shared" si="106"/>
        <v>0.01563683384</v>
      </c>
      <c r="W50" s="119">
        <f t="shared" si="106"/>
        <v>0.02067844174</v>
      </c>
      <c r="X50" s="106">
        <f t="shared" si="99"/>
        <v>1424</v>
      </c>
      <c r="Y50" s="106">
        <f t="shared" si="100"/>
        <v>2003</v>
      </c>
      <c r="Z50" s="106">
        <f t="shared" si="101"/>
        <v>0.7109335996</v>
      </c>
      <c r="AA50" s="106">
        <f t="shared" si="102"/>
        <v>0.9088394728</v>
      </c>
      <c r="AB50" s="106">
        <f t="shared" si="103"/>
        <v>1.102555468</v>
      </c>
      <c r="AC50" s="113">
        <f t="shared" si="104"/>
        <v>0.6905325491</v>
      </c>
      <c r="AD50" s="113">
        <f t="shared" si="105"/>
        <v>0.7307154023</v>
      </c>
    </row>
    <row r="51" ht="15.0" customHeight="1">
      <c r="A51" s="163">
        <v>2011.0</v>
      </c>
      <c r="B51" s="4">
        <v>470.0</v>
      </c>
      <c r="C51" s="4">
        <v>360.0</v>
      </c>
      <c r="D51" s="4">
        <v>287.0</v>
      </c>
      <c r="E51" s="118">
        <f t="shared" si="89"/>
        <v>0.7659574468</v>
      </c>
      <c r="F51" s="118">
        <f t="shared" si="90"/>
        <v>0.7972222222</v>
      </c>
      <c r="G51" s="118">
        <f t="shared" si="91"/>
        <v>0.6106382979</v>
      </c>
      <c r="H51" s="129">
        <v>0.198</v>
      </c>
      <c r="I51" s="129">
        <v>0.0</v>
      </c>
      <c r="J51" s="119">
        <v>0.033</v>
      </c>
      <c r="K51" s="118">
        <f t="shared" si="92"/>
        <v>0.9876516656</v>
      </c>
      <c r="L51" s="118">
        <f t="shared" si="93"/>
        <v>0.7972222222</v>
      </c>
      <c r="M51" s="118">
        <f t="shared" si="94"/>
        <v>0.7873778556</v>
      </c>
      <c r="N51" s="120">
        <f t="shared" si="95"/>
        <v>0.995866829</v>
      </c>
      <c r="O51" s="118">
        <f t="shared" si="96"/>
        <v>0.9449195816</v>
      </c>
      <c r="P51" s="119">
        <f t="shared" si="97"/>
        <v>0.9664269406</v>
      </c>
      <c r="Q51" s="166">
        <v>2011.0</v>
      </c>
      <c r="R51" s="120">
        <f t="shared" ref="R51:W51" si="107">1-K51</f>
        <v>0.01234833443</v>
      </c>
      <c r="S51" s="118">
        <f t="shared" si="107"/>
        <v>0.2027777778</v>
      </c>
      <c r="T51" s="119">
        <f t="shared" si="107"/>
        <v>0.2126221444</v>
      </c>
      <c r="U51" s="120">
        <f t="shared" si="107"/>
        <v>0.004133171043</v>
      </c>
      <c r="V51" s="118">
        <f t="shared" si="107"/>
        <v>0.05508041838</v>
      </c>
      <c r="W51" s="119">
        <f t="shared" si="107"/>
        <v>0.03357305939</v>
      </c>
      <c r="X51" s="106">
        <f t="shared" si="99"/>
        <v>360</v>
      </c>
      <c r="Y51" s="106">
        <f t="shared" si="100"/>
        <v>470</v>
      </c>
      <c r="Z51" s="106">
        <f t="shared" si="101"/>
        <v>0.7659574468</v>
      </c>
      <c r="AA51" s="106">
        <f t="shared" si="102"/>
        <v>0.8129108916</v>
      </c>
      <c r="AB51" s="106">
        <f t="shared" si="103"/>
        <v>1.246155606</v>
      </c>
      <c r="AC51" s="113">
        <f t="shared" si="104"/>
        <v>0.7250078739</v>
      </c>
      <c r="AD51" s="113">
        <f t="shared" si="105"/>
        <v>0.803523072</v>
      </c>
    </row>
    <row r="52" ht="15.75" customHeight="1">
      <c r="A52" s="163">
        <v>2012.0</v>
      </c>
      <c r="B52" s="4">
        <v>500.0</v>
      </c>
      <c r="C52" s="4">
        <v>382.0</v>
      </c>
      <c r="D52" s="4">
        <v>301.0</v>
      </c>
      <c r="E52" s="118">
        <f t="shared" si="89"/>
        <v>0.764</v>
      </c>
      <c r="F52" s="118">
        <f t="shared" si="90"/>
        <v>0.7879581152</v>
      </c>
      <c r="G52" s="118">
        <f t="shared" si="91"/>
        <v>0.602</v>
      </c>
      <c r="H52" s="129">
        <v>0.209</v>
      </c>
      <c r="I52" s="129"/>
      <c r="J52" s="119">
        <v>0.033</v>
      </c>
      <c r="K52" s="118">
        <f t="shared" si="92"/>
        <v>0.9988272931</v>
      </c>
      <c r="L52" s="118">
        <f t="shared" si="93"/>
        <v>0.7879581152</v>
      </c>
      <c r="M52" s="118">
        <f t="shared" si="94"/>
        <v>0.7870340713</v>
      </c>
      <c r="N52" s="120">
        <f t="shared" si="95"/>
        <v>0.9996089448</v>
      </c>
      <c r="O52" s="118">
        <f t="shared" si="96"/>
        <v>0.9421624322</v>
      </c>
      <c r="P52" s="119">
        <f t="shared" si="97"/>
        <v>0.9663666492</v>
      </c>
      <c r="Q52" s="163">
        <v>2012.0</v>
      </c>
      <c r="R52" s="120">
        <f t="shared" ref="R52:W52" si="108">1-K52</f>
        <v>0.001172706913</v>
      </c>
      <c r="S52" s="118">
        <f t="shared" si="108"/>
        <v>0.2120418848</v>
      </c>
      <c r="T52" s="119">
        <f t="shared" si="108"/>
        <v>0.2129659287</v>
      </c>
      <c r="U52" s="120">
        <f t="shared" si="108"/>
        <v>0.0003910552087</v>
      </c>
      <c r="V52" s="118">
        <f t="shared" si="108"/>
        <v>0.05783756783</v>
      </c>
      <c r="W52" s="119">
        <f t="shared" si="108"/>
        <v>0.03363335076</v>
      </c>
      <c r="X52" s="106">
        <f t="shared" si="99"/>
        <v>382</v>
      </c>
      <c r="Y52" s="106">
        <f t="shared" si="100"/>
        <v>500</v>
      </c>
      <c r="Z52" s="106">
        <f t="shared" si="101"/>
        <v>0.764</v>
      </c>
      <c r="AA52" s="106">
        <f t="shared" si="102"/>
        <v>0.8183208267</v>
      </c>
      <c r="AB52" s="106">
        <f t="shared" si="103"/>
        <v>1.236737835</v>
      </c>
      <c r="AC52" s="113">
        <f t="shared" si="104"/>
        <v>0.7242808198</v>
      </c>
      <c r="AD52" s="113">
        <f t="shared" si="105"/>
        <v>0.800564703</v>
      </c>
    </row>
    <row r="53" ht="15.75" customHeight="1">
      <c r="A53" s="163">
        <v>2013.0</v>
      </c>
      <c r="B53" s="4">
        <v>457.0</v>
      </c>
      <c r="C53" s="4">
        <v>301.0</v>
      </c>
      <c r="D53" s="4">
        <v>236.0</v>
      </c>
      <c r="E53" s="118">
        <f t="shared" si="89"/>
        <v>0.658643326</v>
      </c>
      <c r="F53" s="118">
        <f t="shared" si="90"/>
        <v>0.7840531561</v>
      </c>
      <c r="G53" s="118">
        <f t="shared" si="91"/>
        <v>0.5164113786</v>
      </c>
      <c r="H53" s="129">
        <v>0.211</v>
      </c>
      <c r="I53" s="129"/>
      <c r="J53" s="119">
        <v>0.033</v>
      </c>
      <c r="K53" s="118">
        <f t="shared" si="92"/>
        <v>0.8632703369</v>
      </c>
      <c r="L53" s="118">
        <f t="shared" si="93"/>
        <v>0.7840531561</v>
      </c>
      <c r="M53" s="118">
        <f t="shared" si="94"/>
        <v>0.6768498322</v>
      </c>
      <c r="N53" s="120">
        <f t="shared" si="95"/>
        <v>0.9521724381</v>
      </c>
      <c r="O53" s="118">
        <f t="shared" si="96"/>
        <v>0.9409929655</v>
      </c>
      <c r="P53" s="119">
        <f t="shared" si="97"/>
        <v>0.9457680051</v>
      </c>
      <c r="Q53" s="166">
        <v>2013.0</v>
      </c>
      <c r="R53" s="120">
        <f t="shared" ref="R53:W53" si="109">1-K53</f>
        <v>0.1367296631</v>
      </c>
      <c r="S53" s="118">
        <f t="shared" si="109"/>
        <v>0.2159468439</v>
      </c>
      <c r="T53" s="119">
        <f t="shared" si="109"/>
        <v>0.3231501678</v>
      </c>
      <c r="U53" s="120">
        <f t="shared" si="109"/>
        <v>0.04782756192</v>
      </c>
      <c r="V53" s="118">
        <f t="shared" si="109"/>
        <v>0.05900703445</v>
      </c>
      <c r="W53" s="119">
        <f t="shared" si="109"/>
        <v>0.0542319949</v>
      </c>
      <c r="X53" s="106">
        <f t="shared" si="99"/>
        <v>301</v>
      </c>
      <c r="Y53" s="106">
        <f t="shared" si="100"/>
        <v>457</v>
      </c>
      <c r="Z53" s="106">
        <f t="shared" si="101"/>
        <v>0.658643326</v>
      </c>
      <c r="AA53" s="106">
        <f t="shared" si="102"/>
        <v>0.826741231</v>
      </c>
      <c r="AB53" s="106">
        <f t="shared" si="103"/>
        <v>1.217208426</v>
      </c>
      <c r="AC53" s="113">
        <f t="shared" si="104"/>
        <v>0.6131567227</v>
      </c>
      <c r="AD53" s="113">
        <f t="shared" si="105"/>
        <v>0.7020609046</v>
      </c>
    </row>
    <row r="54" ht="15.75" customHeight="1">
      <c r="A54" s="163">
        <v>2014.0</v>
      </c>
      <c r="B54" s="4">
        <v>609.0</v>
      </c>
      <c r="C54" s="4">
        <v>368.0</v>
      </c>
      <c r="D54" s="4">
        <v>313.0</v>
      </c>
      <c r="E54" s="118">
        <f t="shared" si="89"/>
        <v>0.6042692939</v>
      </c>
      <c r="F54" s="118">
        <f t="shared" si="90"/>
        <v>0.8505434783</v>
      </c>
      <c r="G54" s="118">
        <f t="shared" si="91"/>
        <v>0.5139573071</v>
      </c>
      <c r="H54" s="129">
        <v>0.226</v>
      </c>
      <c r="I54" s="129"/>
      <c r="J54" s="119">
        <v>0.033</v>
      </c>
      <c r="K54" s="118">
        <f t="shared" si="92"/>
        <v>0.8073523082</v>
      </c>
      <c r="L54" s="118">
        <f t="shared" si="93"/>
        <v>0.8505434783</v>
      </c>
      <c r="M54" s="118">
        <f t="shared" si="94"/>
        <v>0.6866882404</v>
      </c>
      <c r="N54" s="120">
        <f t="shared" si="95"/>
        <v>0.9311529648</v>
      </c>
      <c r="O54" s="118">
        <f t="shared" si="96"/>
        <v>0.9603380348</v>
      </c>
      <c r="P54" s="119">
        <f t="shared" si="97"/>
        <v>0.9477197786</v>
      </c>
      <c r="Q54" s="163">
        <v>2014.0</v>
      </c>
      <c r="R54" s="120">
        <f t="shared" ref="R54:W54" si="110">1-K54</f>
        <v>0.1926476918</v>
      </c>
      <c r="S54" s="118">
        <f t="shared" si="110"/>
        <v>0.1494565217</v>
      </c>
      <c r="T54" s="119">
        <f t="shared" si="110"/>
        <v>0.3133117596</v>
      </c>
      <c r="U54" s="120">
        <f t="shared" si="110"/>
        <v>0.06884703515</v>
      </c>
      <c r="V54" s="118">
        <f t="shared" si="110"/>
        <v>0.03966196519</v>
      </c>
      <c r="W54" s="119">
        <f t="shared" si="110"/>
        <v>0.05228022139</v>
      </c>
      <c r="X54" s="106">
        <f t="shared" si="99"/>
        <v>368</v>
      </c>
      <c r="Y54" s="106">
        <f t="shared" si="100"/>
        <v>609</v>
      </c>
      <c r="Z54" s="106">
        <f t="shared" si="101"/>
        <v>0.6042692939</v>
      </c>
      <c r="AA54" s="106">
        <f t="shared" si="102"/>
        <v>0.8512963151</v>
      </c>
      <c r="AB54" s="106">
        <f t="shared" si="103"/>
        <v>1.178090312</v>
      </c>
      <c r="AC54" s="113">
        <f t="shared" si="104"/>
        <v>0.5641815151</v>
      </c>
      <c r="AD54" s="113">
        <f t="shared" si="105"/>
        <v>0.6433409292</v>
      </c>
    </row>
    <row r="55" ht="15.75" customHeight="1">
      <c r="A55" s="163">
        <v>2015.0</v>
      </c>
      <c r="B55" s="89">
        <v>716.0</v>
      </c>
      <c r="C55" s="89">
        <v>472.0</v>
      </c>
      <c r="D55" s="89">
        <v>445.0</v>
      </c>
      <c r="E55" s="118">
        <f t="shared" si="89"/>
        <v>0.6592178771</v>
      </c>
      <c r="F55" s="118">
        <f t="shared" si="90"/>
        <v>0.9427966102</v>
      </c>
      <c r="G55" s="118">
        <f t="shared" si="91"/>
        <v>0.6215083799</v>
      </c>
      <c r="H55" s="129">
        <v>0.315</v>
      </c>
      <c r="I55" s="129"/>
      <c r="J55" s="119">
        <v>0.033</v>
      </c>
      <c r="K55" s="118">
        <f t="shared" si="92"/>
        <v>0.9952035826</v>
      </c>
      <c r="L55" s="118">
        <f t="shared" si="93"/>
        <v>0.9427966102</v>
      </c>
      <c r="M55" s="118">
        <f t="shared" si="94"/>
        <v>0.9382745641</v>
      </c>
      <c r="N55" s="120">
        <f t="shared" si="95"/>
        <v>0.9983986312</v>
      </c>
      <c r="O55" s="118">
        <f t="shared" si="96"/>
        <v>0.985381724</v>
      </c>
      <c r="P55" s="119">
        <f t="shared" si="97"/>
        <v>0.9909394874</v>
      </c>
      <c r="Q55" s="166">
        <v>2015.0</v>
      </c>
      <c r="R55" s="120">
        <f t="shared" ref="R55:W55" si="111">1-K55</f>
        <v>0.004796417402</v>
      </c>
      <c r="S55" s="118">
        <f t="shared" si="111"/>
        <v>0.05720338983</v>
      </c>
      <c r="T55" s="119">
        <f t="shared" si="111"/>
        <v>0.0617254359</v>
      </c>
      <c r="U55" s="120">
        <f t="shared" si="111"/>
        <v>0.001601368814</v>
      </c>
      <c r="V55" s="118">
        <f t="shared" si="111"/>
        <v>0.01461827603</v>
      </c>
      <c r="W55" s="119">
        <f t="shared" si="111"/>
        <v>0.009060512574</v>
      </c>
      <c r="X55" s="106">
        <f t="shared" si="99"/>
        <v>472</v>
      </c>
      <c r="Y55" s="106">
        <f t="shared" si="100"/>
        <v>716</v>
      </c>
      <c r="Z55" s="106">
        <f t="shared" si="101"/>
        <v>0.6592178771</v>
      </c>
      <c r="AA55" s="106">
        <f t="shared" si="102"/>
        <v>0.8585043614</v>
      </c>
      <c r="AB55" s="106">
        <f t="shared" si="103"/>
        <v>1.169487027</v>
      </c>
      <c r="AC55" s="113">
        <f t="shared" si="104"/>
        <v>0.6232010108</v>
      </c>
      <c r="AD55" s="113">
        <f t="shared" si="105"/>
        <v>0.6939162199</v>
      </c>
    </row>
    <row r="56" ht="15.75" customHeight="1">
      <c r="A56" s="163">
        <v>2016.0</v>
      </c>
      <c r="B56" s="89">
        <v>76.0</v>
      </c>
      <c r="C56" s="89">
        <v>53.0</v>
      </c>
      <c r="D56" s="89">
        <v>45.0</v>
      </c>
      <c r="E56" s="118">
        <f t="shared" si="89"/>
        <v>0.6973684211</v>
      </c>
      <c r="F56" s="118">
        <f t="shared" si="90"/>
        <v>0.8490566038</v>
      </c>
      <c r="G56" s="118">
        <f t="shared" si="91"/>
        <v>0.5921052632</v>
      </c>
      <c r="H56" s="129">
        <f>H24</f>
        <v>0.232</v>
      </c>
      <c r="I56" s="129"/>
      <c r="J56" s="119">
        <v>0.033</v>
      </c>
      <c r="K56" s="118">
        <f t="shared" si="92"/>
        <v>0.9390194398</v>
      </c>
      <c r="L56" s="118">
        <f t="shared" si="93"/>
        <v>0.8490566038</v>
      </c>
      <c r="M56" s="118">
        <f t="shared" si="94"/>
        <v>0.7972806564</v>
      </c>
      <c r="N56" s="120">
        <f t="shared" si="95"/>
        <v>0.9792453721</v>
      </c>
      <c r="O56" s="118">
        <f t="shared" si="96"/>
        <v>0.9599180565</v>
      </c>
      <c r="P56" s="119">
        <f t="shared" si="97"/>
        <v>0.9681540378</v>
      </c>
      <c r="Q56" s="163">
        <v>2016.0</v>
      </c>
      <c r="R56" s="120">
        <f t="shared" ref="R56:W56" si="112">1-K56</f>
        <v>0.06098056024</v>
      </c>
      <c r="S56" s="118">
        <f t="shared" si="112"/>
        <v>0.1509433962</v>
      </c>
      <c r="T56" s="119">
        <f t="shared" si="112"/>
        <v>0.2027193436</v>
      </c>
      <c r="U56" s="120">
        <f t="shared" si="112"/>
        <v>0.02075462794</v>
      </c>
      <c r="V56" s="118">
        <f t="shared" si="112"/>
        <v>0.04008194347</v>
      </c>
      <c r="W56" s="119">
        <f t="shared" si="112"/>
        <v>0.03184596224</v>
      </c>
      <c r="X56" s="106">
        <f t="shared" si="99"/>
        <v>53</v>
      </c>
      <c r="Y56" s="106">
        <f t="shared" si="100"/>
        <v>76</v>
      </c>
      <c r="Z56" s="106">
        <f t="shared" si="101"/>
        <v>0.6973684211</v>
      </c>
      <c r="AA56" s="106">
        <f t="shared" si="102"/>
        <v>0.6285625249</v>
      </c>
      <c r="AB56" s="106">
        <f t="shared" si="103"/>
        <v>1.677887531</v>
      </c>
      <c r="AC56" s="113">
        <f t="shared" si="104"/>
        <v>0.5812527836</v>
      </c>
      <c r="AD56" s="113">
        <f t="shared" si="105"/>
        <v>0.7975457736</v>
      </c>
    </row>
    <row r="57" ht="15.75" customHeight="1">
      <c r="A57" s="163">
        <v>2017.0</v>
      </c>
      <c r="B57" s="89">
        <v>32.0</v>
      </c>
      <c r="C57" s="89">
        <v>22.0</v>
      </c>
      <c r="D57" s="89">
        <v>21.0</v>
      </c>
      <c r="E57" s="118">
        <f t="shared" si="89"/>
        <v>0.6875</v>
      </c>
      <c r="F57" s="118">
        <f t="shared" si="90"/>
        <v>0.9545454545</v>
      </c>
      <c r="G57" s="118">
        <f t="shared" si="91"/>
        <v>0.65625</v>
      </c>
      <c r="H57" s="129">
        <v>0.263</v>
      </c>
      <c r="I57" s="129"/>
      <c r="J57" s="119">
        <v>0.033</v>
      </c>
      <c r="K57" s="118">
        <f t="shared" si="92"/>
        <v>0.9646699285</v>
      </c>
      <c r="L57" s="118">
        <f t="shared" si="93"/>
        <v>0.9545454545</v>
      </c>
      <c r="M57" s="118">
        <f t="shared" si="94"/>
        <v>0.9208212954</v>
      </c>
      <c r="N57" s="120">
        <f t="shared" si="95"/>
        <v>0.9880818311</v>
      </c>
      <c r="O57" s="118">
        <f t="shared" si="96"/>
        <v>0.9884373632</v>
      </c>
      <c r="P57" s="119">
        <f t="shared" si="97"/>
        <v>0.9882849766</v>
      </c>
      <c r="Q57" s="166">
        <v>2017.0</v>
      </c>
      <c r="R57" s="120">
        <f t="shared" ref="R57:W57" si="113">1-K57</f>
        <v>0.03533007146</v>
      </c>
      <c r="S57" s="118">
        <f t="shared" si="113"/>
        <v>0.04545454545</v>
      </c>
      <c r="T57" s="119">
        <f t="shared" si="113"/>
        <v>0.07917870458</v>
      </c>
      <c r="U57" s="120">
        <f t="shared" si="113"/>
        <v>0.01191816894</v>
      </c>
      <c r="V57" s="118">
        <f t="shared" si="113"/>
        <v>0.01156263683</v>
      </c>
      <c r="W57" s="119">
        <f t="shared" si="113"/>
        <v>0.01171502339</v>
      </c>
      <c r="X57" s="106">
        <f t="shared" si="99"/>
        <v>22</v>
      </c>
      <c r="Y57" s="106">
        <f t="shared" si="100"/>
        <v>32</v>
      </c>
      <c r="Z57" s="106">
        <f t="shared" si="101"/>
        <v>0.6875</v>
      </c>
      <c r="AA57" s="106">
        <f t="shared" si="102"/>
        <v>0.4998448608</v>
      </c>
      <c r="AB57" s="106">
        <f t="shared" si="103"/>
        <v>2.262635594</v>
      </c>
      <c r="AC57" s="113">
        <f t="shared" si="104"/>
        <v>0.4999224184</v>
      </c>
      <c r="AD57" s="113">
        <f t="shared" si="105"/>
        <v>0.8388152759</v>
      </c>
    </row>
    <row r="58" ht="15.75" customHeight="1">
      <c r="A58" s="163">
        <v>2018.0</v>
      </c>
      <c r="B58" s="89">
        <v>56.0</v>
      </c>
      <c r="C58" s="89">
        <v>40.0</v>
      </c>
      <c r="D58" s="89">
        <v>35.0</v>
      </c>
      <c r="E58" s="118">
        <f t="shared" si="89"/>
        <v>0.7142857143</v>
      </c>
      <c r="F58" s="118">
        <f t="shared" si="90"/>
        <v>0.875</v>
      </c>
      <c r="G58" s="118">
        <f t="shared" si="91"/>
        <v>0.625</v>
      </c>
      <c r="H58" s="129">
        <f>H26</f>
        <v>0.2957</v>
      </c>
      <c r="I58" s="129"/>
      <c r="J58" s="119">
        <v>0.033</v>
      </c>
      <c r="K58" s="118">
        <f t="shared" si="92"/>
        <v>1.048788223</v>
      </c>
      <c r="L58" s="118">
        <f t="shared" si="93"/>
        <v>0.875</v>
      </c>
      <c r="M58" s="118">
        <f t="shared" si="94"/>
        <v>0.9176896949</v>
      </c>
      <c r="N58" s="120">
        <f t="shared" si="95"/>
        <v>1.016005208</v>
      </c>
      <c r="O58" s="118">
        <f t="shared" si="96"/>
        <v>0.9671682101</v>
      </c>
      <c r="P58" s="119">
        <f t="shared" si="97"/>
        <v>0.9878041273</v>
      </c>
      <c r="Q58" s="163">
        <v>2018.0</v>
      </c>
      <c r="R58" s="120">
        <f t="shared" ref="R58:W58" si="114">1-K58</f>
        <v>-0.04878822275</v>
      </c>
      <c r="S58" s="118">
        <f t="shared" si="114"/>
        <v>0.125</v>
      </c>
      <c r="T58" s="119">
        <f t="shared" si="114"/>
        <v>0.0823103051</v>
      </c>
      <c r="U58" s="120">
        <f t="shared" si="114"/>
        <v>-0.01600520758</v>
      </c>
      <c r="V58" s="118">
        <f t="shared" si="114"/>
        <v>0.03283178987</v>
      </c>
      <c r="W58" s="119">
        <f t="shared" si="114"/>
        <v>0.01219587273</v>
      </c>
      <c r="X58" s="106">
        <f t="shared" si="99"/>
        <v>40</v>
      </c>
      <c r="Y58" s="106">
        <f t="shared" si="100"/>
        <v>56</v>
      </c>
      <c r="Z58" s="106">
        <f t="shared" si="101"/>
        <v>0.7142857143</v>
      </c>
      <c r="AA58" s="106">
        <f t="shared" si="102"/>
        <v>0.5818734656</v>
      </c>
      <c r="AB58" s="106">
        <f t="shared" si="103"/>
        <v>1.866130426</v>
      </c>
      <c r="AC58" s="113">
        <f t="shared" si="104"/>
        <v>0.577901281</v>
      </c>
      <c r="AD58" s="113">
        <f t="shared" si="105"/>
        <v>0.827048244</v>
      </c>
    </row>
    <row r="59" ht="15.75" customHeight="1">
      <c r="A59" s="163">
        <v>2019.0</v>
      </c>
      <c r="B59" s="89">
        <v>44.0</v>
      </c>
      <c r="C59" s="89">
        <v>33.0</v>
      </c>
      <c r="D59" s="89">
        <v>27.0</v>
      </c>
      <c r="E59" s="118">
        <f t="shared" si="89"/>
        <v>0.75</v>
      </c>
      <c r="F59" s="118">
        <f t="shared" si="90"/>
        <v>0.8181818182</v>
      </c>
      <c r="G59" s="118">
        <f t="shared" si="91"/>
        <v>0.6136363636</v>
      </c>
      <c r="H59" s="76">
        <v>0.2957</v>
      </c>
      <c r="I59" s="129"/>
      <c r="J59" s="119">
        <v>0.033</v>
      </c>
      <c r="K59" s="118">
        <f t="shared" si="92"/>
        <v>1.101227634</v>
      </c>
      <c r="L59" s="118">
        <f t="shared" si="93"/>
        <v>0.8181818182</v>
      </c>
      <c r="M59" s="118">
        <f t="shared" si="94"/>
        <v>0.9010044277</v>
      </c>
      <c r="N59" s="120">
        <f t="shared" si="95"/>
        <v>1.032663991</v>
      </c>
      <c r="O59" s="118">
        <f t="shared" si="96"/>
        <v>0.9510699416</v>
      </c>
      <c r="P59" s="119">
        <f t="shared" si="97"/>
        <v>0.9852181816</v>
      </c>
      <c r="Q59" s="166">
        <v>2019.0</v>
      </c>
      <c r="R59" s="120">
        <f t="shared" ref="R59:W59" si="115">1-K59</f>
        <v>-0.1012276339</v>
      </c>
      <c r="S59" s="118">
        <f t="shared" si="115"/>
        <v>0.1818181818</v>
      </c>
      <c r="T59" s="119">
        <f t="shared" si="115"/>
        <v>0.09899557228</v>
      </c>
      <c r="U59" s="120">
        <f t="shared" si="115"/>
        <v>-0.03266399149</v>
      </c>
      <c r="V59" s="118">
        <f t="shared" si="115"/>
        <v>0.04893005844</v>
      </c>
      <c r="W59" s="119">
        <f t="shared" si="115"/>
        <v>0.01478181839</v>
      </c>
      <c r="X59" s="106">
        <f t="shared" si="99"/>
        <v>33</v>
      </c>
      <c r="Y59" s="106">
        <f t="shared" si="100"/>
        <v>44</v>
      </c>
      <c r="Z59" s="106">
        <f t="shared" si="101"/>
        <v>0.75</v>
      </c>
      <c r="AA59" s="106">
        <f t="shared" si="102"/>
        <v>0.5378361835</v>
      </c>
      <c r="AB59" s="106">
        <f t="shared" si="103"/>
        <v>2.128799056</v>
      </c>
      <c r="AC59" s="113">
        <f t="shared" si="104"/>
        <v>0.5966195923</v>
      </c>
      <c r="AD59" s="113">
        <f t="shared" si="105"/>
        <v>0.8680725621</v>
      </c>
    </row>
    <row r="60" ht="15.75" customHeight="1">
      <c r="A60" s="163">
        <v>2020.0</v>
      </c>
      <c r="B60" s="132">
        <v>293.0</v>
      </c>
      <c r="C60" s="132">
        <v>218.0</v>
      </c>
      <c r="D60" s="132">
        <v>196.0</v>
      </c>
      <c r="E60" s="118">
        <f t="shared" si="89"/>
        <v>0.7440273038</v>
      </c>
      <c r="F60" s="118">
        <f t="shared" si="90"/>
        <v>0.8990825688</v>
      </c>
      <c r="G60" s="118">
        <f t="shared" si="91"/>
        <v>0.6689419795</v>
      </c>
      <c r="H60" s="54">
        <v>0.212</v>
      </c>
      <c r="I60" s="129"/>
      <c r="J60" s="119">
        <v>0.033</v>
      </c>
      <c r="K60" s="118">
        <f t="shared" si="92"/>
        <v>0.97641891</v>
      </c>
      <c r="L60" s="118">
        <f t="shared" si="93"/>
        <v>0.9166292444</v>
      </c>
      <c r="M60" s="118">
        <f t="shared" ref="M60:M63" si="117">AVERAGE(M55:M59)</f>
        <v>0.8950141277</v>
      </c>
      <c r="N60" s="120">
        <f t="shared" si="95"/>
        <v>0.992077029</v>
      </c>
      <c r="O60" s="118">
        <f t="shared" si="96"/>
        <v>0.978472056</v>
      </c>
      <c r="P60" s="119">
        <f t="shared" si="97"/>
        <v>0.9842797625</v>
      </c>
      <c r="Q60" s="163">
        <v>2020.0</v>
      </c>
      <c r="R60" s="120">
        <f t="shared" ref="R60:W60" si="116">1-K60</f>
        <v>0.02358108999</v>
      </c>
      <c r="S60" s="118">
        <f t="shared" si="116"/>
        <v>0.08337075559</v>
      </c>
      <c r="T60" s="119">
        <f t="shared" si="116"/>
        <v>0.1049858723</v>
      </c>
      <c r="U60" s="120">
        <f t="shared" si="116"/>
        <v>0.007922971015</v>
      </c>
      <c r="V60" s="118">
        <f t="shared" si="116"/>
        <v>0.02152794398</v>
      </c>
      <c r="W60" s="119">
        <f t="shared" si="116"/>
        <v>0.01572023746</v>
      </c>
      <c r="X60" s="106">
        <f t="shared" si="99"/>
        <v>218</v>
      </c>
      <c r="Y60" s="106">
        <f t="shared" si="100"/>
        <v>293</v>
      </c>
      <c r="Z60" s="106">
        <f t="shared" si="101"/>
        <v>0.7440273038</v>
      </c>
      <c r="AA60" s="106">
        <f t="shared" si="102"/>
        <v>0.776094465</v>
      </c>
      <c r="AB60" s="106">
        <f t="shared" si="103"/>
        <v>1.312037716</v>
      </c>
      <c r="AC60" s="113">
        <f t="shared" si="104"/>
        <v>0.6900345201</v>
      </c>
      <c r="AD60" s="113">
        <f t="shared" si="105"/>
        <v>0.7930099514</v>
      </c>
    </row>
    <row r="61" ht="15.75" customHeight="1">
      <c r="A61" s="163">
        <v>2021.0</v>
      </c>
      <c r="B61" s="132">
        <v>122.0</v>
      </c>
      <c r="C61" s="132">
        <v>86.0</v>
      </c>
      <c r="D61" s="132">
        <v>77.0</v>
      </c>
      <c r="E61" s="118">
        <f t="shared" si="89"/>
        <v>0.7049180328</v>
      </c>
      <c r="F61" s="118">
        <f t="shared" si="90"/>
        <v>0.8953488372</v>
      </c>
      <c r="G61" s="118">
        <f t="shared" si="91"/>
        <v>0.631147541</v>
      </c>
      <c r="H61" s="54">
        <v>0.237</v>
      </c>
      <c r="I61" s="129"/>
      <c r="J61" s="119">
        <v>0.033</v>
      </c>
      <c r="K61" s="118">
        <f t="shared" si="92"/>
        <v>0.9554052172</v>
      </c>
      <c r="L61" s="118">
        <f t="shared" si="93"/>
        <v>0.927734143</v>
      </c>
      <c r="M61" s="118">
        <f t="shared" si="117"/>
        <v>0.8863620404</v>
      </c>
      <c r="N61" s="120">
        <f t="shared" si="95"/>
        <v>0.9849084637</v>
      </c>
      <c r="O61" s="118">
        <f t="shared" si="96"/>
        <v>0.9814222168</v>
      </c>
      <c r="P61" s="119">
        <f t="shared" si="97"/>
        <v>0.982914809</v>
      </c>
      <c r="Q61" s="163">
        <v>2021.0</v>
      </c>
      <c r="R61" s="120">
        <f t="shared" ref="R61:W61" si="118">1-K61</f>
        <v>0.04459478276</v>
      </c>
      <c r="S61" s="118">
        <f t="shared" si="118"/>
        <v>0.072265857</v>
      </c>
      <c r="T61" s="119">
        <f t="shared" si="118"/>
        <v>0.1136379596</v>
      </c>
      <c r="U61" s="120">
        <f t="shared" si="118"/>
        <v>0.01509153634</v>
      </c>
      <c r="V61" s="118">
        <f t="shared" si="118"/>
        <v>0.01857778325</v>
      </c>
      <c r="W61" s="119">
        <f t="shared" si="118"/>
        <v>0.01708519102</v>
      </c>
      <c r="X61" s="106">
        <f t="shared" si="99"/>
        <v>86</v>
      </c>
      <c r="Y61" s="106">
        <f t="shared" si="100"/>
        <v>122</v>
      </c>
      <c r="Z61" s="106">
        <f t="shared" si="101"/>
        <v>0.7049180328</v>
      </c>
      <c r="AA61" s="106">
        <f t="shared" si="102"/>
        <v>0.6889480202</v>
      </c>
      <c r="AB61" s="106">
        <f t="shared" si="103"/>
        <v>1.502109573</v>
      </c>
      <c r="AC61" s="113">
        <f t="shared" si="104"/>
        <v>0.6155825374</v>
      </c>
      <c r="AD61" s="113">
        <f t="shared" si="105"/>
        <v>0.7840218564</v>
      </c>
    </row>
    <row r="62" ht="15.75" customHeight="1">
      <c r="A62" s="163">
        <v>2022.0</v>
      </c>
      <c r="B62" s="132">
        <v>111.0</v>
      </c>
      <c r="C62" s="132">
        <v>72.0</v>
      </c>
      <c r="D62" s="132">
        <v>61.0</v>
      </c>
      <c r="E62" s="118">
        <f t="shared" si="89"/>
        <v>0.6486486486</v>
      </c>
      <c r="F62" s="118">
        <f t="shared" si="90"/>
        <v>0.8472222222</v>
      </c>
      <c r="G62" s="118">
        <f t="shared" si="91"/>
        <v>0.5495495495</v>
      </c>
      <c r="H62" s="129">
        <f t="shared" ref="H62:H63" si="119">H30</f>
        <v>0.2774</v>
      </c>
      <c r="I62" s="129"/>
      <c r="J62" s="119">
        <v>0.033</v>
      </c>
      <c r="K62" s="118">
        <f t="shared" si="92"/>
        <v>0.928293023</v>
      </c>
      <c r="L62" s="118">
        <f t="shared" si="93"/>
        <v>0.9740225283</v>
      </c>
      <c r="M62" s="118">
        <f t="shared" si="117"/>
        <v>0.9041783172</v>
      </c>
      <c r="N62" s="59"/>
      <c r="O62" s="54"/>
      <c r="P62" s="53"/>
      <c r="Q62" s="167"/>
      <c r="R62" s="54"/>
      <c r="S62" s="54"/>
      <c r="T62" s="53"/>
      <c r="U62" s="54"/>
      <c r="V62" s="54"/>
      <c r="W62" s="53"/>
      <c r="X62" s="106">
        <f t="shared" si="99"/>
        <v>72</v>
      </c>
      <c r="Y62" s="106">
        <f t="shared" si="100"/>
        <v>111</v>
      </c>
      <c r="Z62" s="106">
        <f t="shared" si="101"/>
        <v>0.6486486486</v>
      </c>
      <c r="AA62" s="106">
        <f t="shared" si="102"/>
        <v>0.6853209918</v>
      </c>
      <c r="AB62" s="106">
        <f t="shared" si="103"/>
        <v>1.496033889</v>
      </c>
      <c r="AC62" s="113">
        <f t="shared" si="104"/>
        <v>0.5522878108</v>
      </c>
      <c r="AD62" s="113">
        <f t="shared" si="105"/>
        <v>0.7368607024</v>
      </c>
    </row>
    <row r="63" ht="15.75" customHeight="1">
      <c r="A63" s="167">
        <v>2023.0</v>
      </c>
      <c r="B63" s="168">
        <v>90.0</v>
      </c>
      <c r="C63" s="133">
        <v>64.0</v>
      </c>
      <c r="D63" s="133">
        <v>59.0</v>
      </c>
      <c r="E63" s="54">
        <f t="shared" si="89"/>
        <v>0.7111111111</v>
      </c>
      <c r="F63" s="54">
        <f t="shared" si="90"/>
        <v>0.921875</v>
      </c>
      <c r="G63" s="54">
        <f t="shared" si="91"/>
        <v>0.6555555556</v>
      </c>
      <c r="H63" s="129">
        <f t="shared" si="119"/>
        <v>0.2907</v>
      </c>
      <c r="I63" s="129"/>
      <c r="J63" s="119">
        <v>0.033</v>
      </c>
      <c r="K63" s="118">
        <f t="shared" si="92"/>
        <v>1.036766679</v>
      </c>
      <c r="L63" s="118">
        <f t="shared" si="93"/>
        <v>0.8689030428</v>
      </c>
      <c r="M63" s="118">
        <f t="shared" si="117"/>
        <v>0.9008497216</v>
      </c>
      <c r="N63" s="59"/>
      <c r="O63" s="54"/>
      <c r="P63" s="53"/>
      <c r="Q63" s="167"/>
      <c r="R63" s="54"/>
      <c r="S63" s="54"/>
      <c r="T63" s="53"/>
      <c r="U63" s="54"/>
      <c r="V63" s="54"/>
      <c r="W63" s="53"/>
      <c r="X63" s="130">
        <f t="shared" si="99"/>
        <v>64</v>
      </c>
      <c r="Y63" s="130">
        <f t="shared" si="100"/>
        <v>90</v>
      </c>
      <c r="Z63" s="130">
        <f t="shared" si="101"/>
        <v>0.7111111111</v>
      </c>
      <c r="AA63" s="130">
        <f t="shared" si="102"/>
        <v>0.6489073314</v>
      </c>
      <c r="AB63" s="130">
        <f t="shared" si="103"/>
        <v>1.618576943</v>
      </c>
      <c r="AC63" s="131">
        <f t="shared" si="104"/>
        <v>0.6060123635</v>
      </c>
      <c r="AD63" s="131">
        <f t="shared" si="105"/>
        <v>0.801840598</v>
      </c>
    </row>
    <row r="64" ht="15.75" customHeight="1">
      <c r="A64" s="167"/>
      <c r="E64" s="54"/>
      <c r="F64" s="54"/>
      <c r="G64" s="54"/>
      <c r="H64" s="129"/>
      <c r="I64" s="129"/>
      <c r="J64" s="53"/>
      <c r="K64" s="54"/>
      <c r="L64" s="54"/>
      <c r="M64" s="54"/>
      <c r="N64" s="59"/>
      <c r="O64" s="54"/>
      <c r="P64" s="53"/>
      <c r="Q64" s="167"/>
      <c r="R64" s="54"/>
      <c r="S64" s="54"/>
      <c r="T64" s="53"/>
      <c r="U64" s="54"/>
      <c r="V64" s="54"/>
      <c r="W64" s="53"/>
      <c r="X64" s="130"/>
      <c r="Y64" s="130"/>
      <c r="Z64" s="130"/>
      <c r="AA64" s="130"/>
      <c r="AB64" s="130"/>
      <c r="AC64" s="131"/>
      <c r="AD64" s="131"/>
    </row>
    <row r="65" ht="15.75" customHeight="1">
      <c r="A65" s="167"/>
      <c r="E65" s="54"/>
      <c r="F65" s="54"/>
      <c r="G65" s="54"/>
      <c r="H65" s="129"/>
      <c r="I65" s="129"/>
      <c r="J65" s="53"/>
      <c r="K65" s="54"/>
      <c r="L65" s="54"/>
      <c r="M65" s="54"/>
      <c r="N65" s="59"/>
      <c r="O65" s="54"/>
      <c r="P65" s="53"/>
      <c r="Q65" s="167"/>
      <c r="R65" s="54"/>
      <c r="S65" s="54"/>
      <c r="T65" s="53"/>
      <c r="U65" s="54"/>
      <c r="V65" s="54"/>
      <c r="W65" s="53"/>
      <c r="X65" s="130"/>
      <c r="Y65" s="130"/>
      <c r="Z65" s="130"/>
      <c r="AA65" s="130"/>
      <c r="AB65" s="130"/>
      <c r="AC65" s="131"/>
      <c r="AD65" s="131"/>
    </row>
    <row r="66" ht="30.0" customHeight="1">
      <c r="A66" s="78" t="s">
        <v>44</v>
      </c>
      <c r="B66" s="135">
        <f t="shared" ref="B66:M66" si="120">AVERAGE(B52:B56)</f>
        <v>471.6</v>
      </c>
      <c r="C66" s="135">
        <f t="shared" si="120"/>
        <v>315.2</v>
      </c>
      <c r="D66" s="135">
        <f t="shared" si="120"/>
        <v>268</v>
      </c>
      <c r="E66" s="135">
        <f t="shared" si="120"/>
        <v>0.6766997836</v>
      </c>
      <c r="F66" s="135">
        <f t="shared" si="120"/>
        <v>0.8428815927</v>
      </c>
      <c r="G66" s="135">
        <f t="shared" si="120"/>
        <v>0.5691964657</v>
      </c>
      <c r="H66" s="135">
        <f t="shared" si="120"/>
        <v>0.2386</v>
      </c>
      <c r="I66" s="135" t="str">
        <f t="shared" si="120"/>
        <v>#DIV/0!</v>
      </c>
      <c r="J66" s="135">
        <f t="shared" si="120"/>
        <v>0.033</v>
      </c>
      <c r="K66" s="135">
        <f t="shared" si="120"/>
        <v>0.9207345921</v>
      </c>
      <c r="L66" s="135">
        <f t="shared" si="120"/>
        <v>0.8428815927</v>
      </c>
      <c r="M66" s="135">
        <f t="shared" si="120"/>
        <v>0.7772254729</v>
      </c>
      <c r="N66" s="59">
        <f>1-AVERAGE(N48:N57)</f>
        <v>0.0159283157</v>
      </c>
      <c r="O66" s="135">
        <f t="shared" ref="O66:P66" si="121">AVERAGE(O52:O56)</f>
        <v>0.9577586426</v>
      </c>
      <c r="P66" s="135">
        <f t="shared" si="121"/>
        <v>0.9637895916</v>
      </c>
      <c r="Q66" s="78" t="s">
        <v>44</v>
      </c>
      <c r="R66" s="135">
        <f t="shared" ref="R66:W66" si="122">AVERAGE(R52:R56)</f>
        <v>0.07926540789</v>
      </c>
      <c r="S66" s="135">
        <f t="shared" si="122"/>
        <v>0.1571184073</v>
      </c>
      <c r="T66" s="135">
        <f t="shared" si="122"/>
        <v>0.2227745271</v>
      </c>
      <c r="U66" s="135">
        <f t="shared" si="122"/>
        <v>0.02788432981</v>
      </c>
      <c r="V66" s="135">
        <f t="shared" si="122"/>
        <v>0.04224135739</v>
      </c>
      <c r="W66" s="135">
        <f t="shared" si="122"/>
        <v>0.03621040837</v>
      </c>
      <c r="X66" s="169">
        <f>C66</f>
        <v>315.2</v>
      </c>
      <c r="Y66" s="169">
        <f>B66</f>
        <v>471.6</v>
      </c>
      <c r="Z66" s="130">
        <f>X66/Y66</f>
        <v>0.6683630195</v>
      </c>
      <c r="AA66" s="130">
        <f>_xlfn.F.INV(0.05/2, 2*X66, 2*(Y66-X66+1))</f>
        <v>0.8280845176</v>
      </c>
      <c r="AB66" s="130">
        <f>_xlfn.F.INV(1-0.05/2, 2*(X66+1), 2*(Y66-X66))</f>
        <v>1.215597229</v>
      </c>
      <c r="AC66" s="131">
        <f>IF(X66=0, 0, 1/(1 +(Y66-X66+1)/(X66*AA66)))</f>
        <v>0.6238159763</v>
      </c>
      <c r="AD66" s="131">
        <f>IF(X66=Y66, 1, 1/(1 + (Y66-X66)/(AB66*(X66+1))))</f>
        <v>0.7107837588</v>
      </c>
    </row>
    <row r="67" ht="15.0" customHeight="1">
      <c r="A67" s="170" t="s">
        <v>44</v>
      </c>
      <c r="B67" s="115"/>
      <c r="C67" s="4"/>
      <c r="D67" s="58"/>
      <c r="E67" s="82">
        <f t="shared" ref="E67:L67" si="123">AVERAGE(E48:E51,E46)</f>
        <v>0.7130217685</v>
      </c>
      <c r="F67" s="82">
        <f t="shared" si="123"/>
        <v>0.8585810052</v>
      </c>
      <c r="G67" s="82">
        <f t="shared" si="123"/>
        <v>0.6119623377</v>
      </c>
      <c r="H67" s="82">
        <f t="shared" si="123"/>
        <v>0.2255005826</v>
      </c>
      <c r="I67" s="82">
        <f t="shared" si="123"/>
        <v>0</v>
      </c>
      <c r="J67" s="82">
        <f t="shared" si="123"/>
        <v>0.033</v>
      </c>
      <c r="K67" s="82">
        <f t="shared" si="123"/>
        <v>0.9568205032</v>
      </c>
      <c r="L67" s="82">
        <f t="shared" si="123"/>
        <v>0.8585810052</v>
      </c>
      <c r="M67" s="53">
        <f>AVERAGE(M48:M57)</f>
        <v>0.8240887859</v>
      </c>
      <c r="N67" s="54">
        <f>1-MIN(N48:N57)</f>
        <v>0.06884703515</v>
      </c>
      <c r="O67" s="82">
        <f t="shared" ref="O67:P67" si="124">AVERAGE(O48:O51,O46)</f>
        <v>0.9622440196</v>
      </c>
      <c r="P67" s="82">
        <f t="shared" si="124"/>
        <v>0.9715014022</v>
      </c>
      <c r="Q67" s="170" t="s">
        <v>44</v>
      </c>
      <c r="R67" s="82">
        <f t="shared" ref="R67:W67" si="125">AVERAGE(R48:R51,R46)</f>
        <v>0.04317949684</v>
      </c>
      <c r="S67" s="82">
        <f t="shared" si="125"/>
        <v>0.1414189948</v>
      </c>
      <c r="T67" s="82">
        <f t="shared" si="125"/>
        <v>0.1792136958</v>
      </c>
      <c r="U67" s="82">
        <f t="shared" si="125"/>
        <v>0.0156168999</v>
      </c>
      <c r="V67" s="82">
        <f t="shared" si="125"/>
        <v>0.03775598042</v>
      </c>
      <c r="W67" s="82">
        <f t="shared" si="125"/>
        <v>0.02849859781</v>
      </c>
    </row>
    <row r="68" ht="15.0" customHeight="1">
      <c r="A68" s="89" t="s">
        <v>55</v>
      </c>
      <c r="B68" s="89" t="s">
        <v>56</v>
      </c>
      <c r="M68" s="54">
        <f>1-M67</f>
        <v>0.1759112141</v>
      </c>
      <c r="N68" s="54">
        <f>1-MAX(N48:N57)</f>
        <v>-0.02346857682</v>
      </c>
    </row>
    <row r="69" ht="15.0" customHeight="1">
      <c r="B69" s="89" t="s">
        <v>57</v>
      </c>
    </row>
    <row r="70" ht="15.0" customHeight="1">
      <c r="B70" s="2" t="s">
        <v>58</v>
      </c>
      <c r="Q70" s="171"/>
      <c r="R70" s="89" t="s">
        <v>87</v>
      </c>
    </row>
    <row r="71" ht="15.0" customHeight="1">
      <c r="B71" s="96"/>
      <c r="Q71" s="171"/>
      <c r="R71" s="89" t="s">
        <v>88</v>
      </c>
    </row>
    <row r="72" ht="15.0" customHeight="1">
      <c r="A72" s="4" t="s">
        <v>59</v>
      </c>
    </row>
    <row r="73" ht="15.0" customHeight="1">
      <c r="A73" s="4" t="s">
        <v>60</v>
      </c>
    </row>
    <row r="74" ht="15.0" customHeight="1">
      <c r="B74" s="89" t="s">
        <v>61</v>
      </c>
      <c r="D74" s="89" t="s">
        <v>89</v>
      </c>
      <c r="E74" s="4"/>
      <c r="F74" s="4"/>
      <c r="G74" s="4"/>
      <c r="H74" s="4"/>
      <c r="I74" s="4"/>
      <c r="J74" s="4"/>
      <c r="K74" s="4"/>
      <c r="L74" s="4"/>
      <c r="M74" s="4"/>
      <c r="N74" s="4"/>
      <c r="O74" s="4"/>
      <c r="P74" s="4"/>
    </row>
    <row r="75" ht="15.0" customHeight="1"/>
    <row r="76" ht="15.0" customHeight="1">
      <c r="X76" s="89" t="s">
        <v>90</v>
      </c>
    </row>
    <row r="77" ht="15.0" customHeight="1">
      <c r="X77" s="18"/>
      <c r="Y77" s="23"/>
    </row>
    <row r="78" ht="12.75" customHeight="1">
      <c r="X78" s="172"/>
      <c r="Y78" s="143" t="s">
        <v>91</v>
      </c>
      <c r="AA78" s="89" t="s">
        <v>92</v>
      </c>
    </row>
    <row r="79" ht="12.75" customHeight="1">
      <c r="X79" s="172"/>
      <c r="Y79" s="143" t="s">
        <v>93</v>
      </c>
    </row>
    <row r="80" ht="12.75" customHeight="1">
      <c r="X80" s="172" t="s">
        <v>94</v>
      </c>
      <c r="Y80" s="56">
        <f>AVERAGE(N22:N26)</f>
        <v>0.983565129</v>
      </c>
      <c r="Z80" s="54"/>
      <c r="AA80" s="54">
        <f>AVERAGE(P23:P26)</f>
        <v>0.9863826503</v>
      </c>
    </row>
    <row r="81" ht="12.75" customHeight="1">
      <c r="X81" s="172" t="s">
        <v>95</v>
      </c>
      <c r="Y81" s="56">
        <f>MIN(N22:N26)</f>
        <v>0.9450235329</v>
      </c>
      <c r="Z81" s="54"/>
      <c r="AA81" s="54">
        <f>MIN(P23:P26)</f>
        <v>0.9689314841</v>
      </c>
    </row>
    <row r="82" ht="12.75" customHeight="1">
      <c r="X82" s="172" t="s">
        <v>96</v>
      </c>
      <c r="Y82" s="56">
        <f>MAX(N22:N26)</f>
        <v>1.013295838</v>
      </c>
      <c r="Z82" s="54"/>
      <c r="AA82" s="54">
        <f>MAX(P23:P26)</f>
        <v>0.9996943839</v>
      </c>
    </row>
    <row r="83" ht="12.75" customHeight="1">
      <c r="X83" s="172" t="s">
        <v>97</v>
      </c>
      <c r="Y83" s="143"/>
    </row>
    <row r="84" ht="12.75" customHeight="1">
      <c r="X84" s="172" t="s">
        <v>94</v>
      </c>
      <c r="Y84" s="56">
        <f t="shared" ref="Y84:Y86" si="126">1-Y80</f>
        <v>0.01643487103</v>
      </c>
      <c r="AA84" s="54">
        <f t="shared" ref="AA84:AA86" si="127">1-AA80</f>
        <v>0.01361734972</v>
      </c>
    </row>
    <row r="85" ht="12.75" customHeight="1">
      <c r="X85" s="172" t="s">
        <v>95</v>
      </c>
      <c r="Y85" s="56">
        <f t="shared" si="126"/>
        <v>0.05497646709</v>
      </c>
      <c r="AA85" s="54">
        <f t="shared" si="127"/>
        <v>0.03106851591</v>
      </c>
      <c r="AD85" s="4" t="s">
        <v>98</v>
      </c>
    </row>
    <row r="86" ht="12.75" customHeight="1">
      <c r="X86" s="172" t="s">
        <v>96</v>
      </c>
      <c r="Y86" s="56">
        <f t="shared" si="126"/>
        <v>-0.01329583777</v>
      </c>
      <c r="AA86" s="54">
        <f t="shared" si="127"/>
        <v>0.0003056161117</v>
      </c>
    </row>
    <row r="87" ht="12.75" customHeight="1">
      <c r="X87" s="173"/>
      <c r="Y87" s="174"/>
      <c r="AD87" s="54"/>
    </row>
    <row r="88" ht="12.75" customHeight="1">
      <c r="AD88" s="54">
        <f t="shared" ref="AD88:AD97" si="128">G11-G43</f>
        <v>-0.008641358641</v>
      </c>
    </row>
    <row r="89" ht="12.75" customHeight="1">
      <c r="AD89" s="54">
        <f t="shared" si="128"/>
        <v>-0.03127787358</v>
      </c>
    </row>
    <row r="90" ht="12.75" customHeight="1">
      <c r="AD90" s="54">
        <f t="shared" si="128"/>
        <v>-0.02748366749</v>
      </c>
    </row>
    <row r="91" ht="12.75" customHeight="1">
      <c r="AD91" s="54">
        <f t="shared" si="128"/>
        <v>0.1323019086</v>
      </c>
    </row>
    <row r="92" ht="12.75" customHeight="1">
      <c r="AD92" s="54">
        <f t="shared" si="128"/>
        <v>0.001460826839</v>
      </c>
    </row>
    <row r="93" ht="12.75" customHeight="1">
      <c r="AD93" s="54">
        <f t="shared" si="128"/>
        <v>0.009934824863</v>
      </c>
    </row>
    <row r="94" ht="12.75" customHeight="1">
      <c r="AD94" s="54">
        <f t="shared" si="128"/>
        <v>0.006971371999</v>
      </c>
    </row>
    <row r="95" ht="12.75" customHeight="1">
      <c r="AD95" s="54">
        <f t="shared" si="128"/>
        <v>0.03271692031</v>
      </c>
    </row>
    <row r="96" ht="12.75" customHeight="1">
      <c r="AD96" s="54">
        <f t="shared" si="128"/>
        <v>0.01409608377</v>
      </c>
    </row>
    <row r="97" ht="12.75" customHeight="1">
      <c r="AD97" s="54">
        <f t="shared" si="128"/>
        <v>0.1696049383</v>
      </c>
    </row>
    <row r="98" ht="12.75" customHeight="1">
      <c r="AD98" s="54"/>
    </row>
    <row r="99" ht="12.75" customHeight="1">
      <c r="AD99" s="54">
        <f>G33-G66</f>
        <v>0.08899246096</v>
      </c>
    </row>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c r="Z140" s="54"/>
    </row>
    <row r="141" ht="12.75" customHeight="1">
      <c r="Y141" s="175"/>
      <c r="Z141" s="176"/>
    </row>
    <row r="142" ht="12.75" customHeight="1">
      <c r="Y142" s="175"/>
      <c r="Z142" s="176"/>
    </row>
    <row r="143" ht="12.75" customHeight="1">
      <c r="Z143" s="54"/>
    </row>
    <row r="144" ht="12.75" customHeight="1">
      <c r="Z144" s="54"/>
    </row>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R7:T7"/>
    <mergeCell ref="U7:W7"/>
    <mergeCell ref="B6:P6"/>
    <mergeCell ref="Q6:W6"/>
    <mergeCell ref="B7:D7"/>
    <mergeCell ref="E7:G7"/>
    <mergeCell ref="H7:J7"/>
    <mergeCell ref="K7:M7"/>
    <mergeCell ref="N7:P7"/>
    <mergeCell ref="R39:T39"/>
    <mergeCell ref="U39:W39"/>
    <mergeCell ref="B38:P38"/>
    <mergeCell ref="Q38:W38"/>
    <mergeCell ref="B39:D39"/>
    <mergeCell ref="E39:G39"/>
    <mergeCell ref="H39:J39"/>
    <mergeCell ref="K39:M39"/>
    <mergeCell ref="N39:P39"/>
  </mergeCells>
  <printOptions/>
  <pageMargins bottom="0.75" footer="0.0" header="0.0" left="0.25" right="0.25" top="0.75"/>
  <pageSetup orientation="landscape"/>
  <colBreaks count="1" manualBreakCount="1">
    <brk id="16"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9.75"/>
    <col customWidth="1" min="2" max="2" width="14.88"/>
    <col customWidth="1" min="3" max="12" width="9.75"/>
    <col customWidth="1" min="13" max="13" width="20.63"/>
    <col customWidth="1" min="14" max="23" width="9.75"/>
    <col customWidth="1" min="24" max="26" width="8.63"/>
  </cols>
  <sheetData>
    <row r="1" ht="15.0" customHeight="1">
      <c r="A1" s="10" t="s">
        <v>99</v>
      </c>
      <c r="B1" s="11"/>
      <c r="C1" s="11"/>
      <c r="D1" s="11"/>
      <c r="E1" s="11"/>
      <c r="F1" s="11"/>
      <c r="G1" s="11"/>
      <c r="H1" s="11"/>
      <c r="I1" s="11"/>
      <c r="J1" s="11"/>
      <c r="K1" s="11"/>
      <c r="L1" s="11"/>
      <c r="M1" s="11"/>
      <c r="N1" s="11"/>
      <c r="O1" s="4"/>
      <c r="P1" s="12">
        <v>39652.0</v>
      </c>
      <c r="Q1" s="13" t="s">
        <v>100</v>
      </c>
      <c r="W1" s="12">
        <f>P1</f>
        <v>39652</v>
      </c>
    </row>
    <row r="2" ht="15.0" customHeight="1">
      <c r="A2" s="14" t="s">
        <v>65</v>
      </c>
      <c r="B2" s="4"/>
      <c r="C2" s="4"/>
      <c r="D2" s="4"/>
      <c r="E2" s="4"/>
      <c r="F2" s="4"/>
      <c r="G2" s="4"/>
      <c r="H2" s="4"/>
      <c r="I2" s="4"/>
      <c r="J2" s="4"/>
      <c r="K2" s="4"/>
      <c r="L2" s="4"/>
      <c r="M2" s="4"/>
      <c r="N2" s="4"/>
      <c r="O2" s="4"/>
      <c r="P2" s="4"/>
      <c r="Q2" s="4"/>
    </row>
    <row r="3" ht="15.0" customHeight="1">
      <c r="A3" s="16" t="s">
        <v>18</v>
      </c>
    </row>
    <row r="4" ht="15.0" customHeight="1">
      <c r="A4" s="8" t="s">
        <v>19</v>
      </c>
      <c r="B4" s="17"/>
      <c r="C4" s="17"/>
      <c r="D4" s="17"/>
      <c r="E4" s="17"/>
      <c r="F4" s="17"/>
      <c r="G4" s="17"/>
      <c r="H4" s="17"/>
      <c r="I4" s="17"/>
      <c r="J4" s="17"/>
      <c r="K4" s="17"/>
      <c r="L4" s="17"/>
      <c r="M4" s="17"/>
      <c r="N4" s="17"/>
      <c r="O4" s="17"/>
      <c r="P4" s="17"/>
      <c r="Q4" s="17"/>
      <c r="R4" s="16" t="s">
        <v>20</v>
      </c>
      <c r="S4" s="16"/>
    </row>
    <row r="5" ht="15.0" customHeight="1">
      <c r="A5" s="18"/>
      <c r="B5" s="19"/>
      <c r="C5" s="19"/>
      <c r="D5" s="19"/>
      <c r="E5" s="19"/>
      <c r="F5" s="19"/>
      <c r="G5" s="19"/>
      <c r="H5" s="19"/>
      <c r="I5" s="19"/>
      <c r="J5" s="19"/>
      <c r="K5" s="19"/>
      <c r="L5" s="19"/>
      <c r="M5" s="19"/>
      <c r="N5" s="19"/>
      <c r="O5" s="19"/>
      <c r="P5" s="20"/>
      <c r="Q5" s="21"/>
      <c r="R5" s="22"/>
      <c r="S5" s="22"/>
      <c r="T5" s="22"/>
      <c r="U5" s="22"/>
      <c r="V5" s="22"/>
      <c r="W5" s="23"/>
    </row>
    <row r="6" ht="15.0" customHeight="1">
      <c r="A6" s="24"/>
      <c r="B6" s="25" t="s">
        <v>66</v>
      </c>
      <c r="C6" s="26"/>
      <c r="D6" s="26"/>
      <c r="E6" s="26"/>
      <c r="F6" s="26"/>
      <c r="G6" s="26"/>
      <c r="H6" s="26"/>
      <c r="I6" s="26"/>
      <c r="J6" s="26"/>
      <c r="K6" s="26"/>
      <c r="L6" s="26"/>
      <c r="M6" s="26"/>
      <c r="N6" s="26"/>
      <c r="O6" s="26"/>
      <c r="P6" s="27"/>
      <c r="Q6" s="100" t="s">
        <v>67</v>
      </c>
      <c r="R6" s="26"/>
      <c r="S6" s="26"/>
      <c r="T6" s="26"/>
      <c r="U6" s="26"/>
      <c r="V6" s="26"/>
      <c r="W6" s="101"/>
    </row>
    <row r="7" ht="30.0" customHeight="1">
      <c r="A7" s="28"/>
      <c r="B7" s="29" t="s">
        <v>22</v>
      </c>
      <c r="C7" s="30"/>
      <c r="D7" s="30"/>
      <c r="E7" s="29" t="s">
        <v>23</v>
      </c>
      <c r="F7" s="30"/>
      <c r="G7" s="31"/>
      <c r="H7" s="32" t="s">
        <v>24</v>
      </c>
      <c r="I7" s="26"/>
      <c r="J7" s="33"/>
      <c r="K7" s="34" t="s">
        <v>25</v>
      </c>
      <c r="M7" s="35"/>
      <c r="N7" s="29" t="s">
        <v>26</v>
      </c>
      <c r="O7" s="30"/>
      <c r="P7" s="36"/>
      <c r="Q7" s="37"/>
      <c r="R7" s="38" t="s">
        <v>27</v>
      </c>
      <c r="U7" s="38" t="s">
        <v>28</v>
      </c>
      <c r="W7" s="39"/>
    </row>
    <row r="8" ht="57.0" customHeight="1">
      <c r="A8" s="40" t="s">
        <v>29</v>
      </c>
      <c r="B8" s="41" t="s">
        <v>30</v>
      </c>
      <c r="C8" s="42" t="s">
        <v>31</v>
      </c>
      <c r="D8" s="43" t="s">
        <v>68</v>
      </c>
      <c r="E8" s="41" t="s">
        <v>32</v>
      </c>
      <c r="F8" s="42" t="s">
        <v>69</v>
      </c>
      <c r="G8" s="43" t="s">
        <v>70</v>
      </c>
      <c r="H8" s="41" t="s">
        <v>33</v>
      </c>
      <c r="I8" s="104" t="s">
        <v>71</v>
      </c>
      <c r="J8" s="43" t="s">
        <v>34</v>
      </c>
      <c r="K8" s="41" t="s">
        <v>32</v>
      </c>
      <c r="L8" s="42" t="s">
        <v>69</v>
      </c>
      <c r="M8" s="42" t="s">
        <v>70</v>
      </c>
      <c r="N8" s="41" t="s">
        <v>35</v>
      </c>
      <c r="O8" s="42" t="s">
        <v>72</v>
      </c>
      <c r="P8" s="45" t="s">
        <v>73</v>
      </c>
      <c r="Q8" s="40" t="s">
        <v>29</v>
      </c>
      <c r="R8" s="41" t="s">
        <v>32</v>
      </c>
      <c r="S8" s="42" t="s">
        <v>69</v>
      </c>
      <c r="T8" s="42" t="s">
        <v>70</v>
      </c>
      <c r="U8" s="41" t="s">
        <v>38</v>
      </c>
      <c r="V8" s="42" t="s">
        <v>74</v>
      </c>
      <c r="W8" s="42" t="s">
        <v>75</v>
      </c>
    </row>
    <row r="9" ht="15.0" customHeight="1">
      <c r="A9" s="177" t="s">
        <v>39</v>
      </c>
      <c r="B9" s="109">
        <v>1136.0</v>
      </c>
      <c r="C9" s="47">
        <v>989.0</v>
      </c>
      <c r="D9" s="48">
        <v>963.0</v>
      </c>
      <c r="E9" s="59">
        <f t="shared" ref="E9:E14" si="2">C9/B9</f>
        <v>0.8705985915</v>
      </c>
      <c r="F9" s="54">
        <f>D9/B9</f>
        <v>0.8477112676</v>
      </c>
      <c r="G9" s="53">
        <f t="shared" ref="G9:G14" si="3">D9/B9</f>
        <v>0.8477112676</v>
      </c>
      <c r="H9" s="159">
        <v>0.11379943595461402</v>
      </c>
      <c r="I9" s="178">
        <v>0.010574248594599035</v>
      </c>
      <c r="J9" s="53">
        <v>0.02</v>
      </c>
      <c r="K9" s="54">
        <f t="shared" ref="K9:K14" si="4">(C9/B9)/((1-H9)*(1-J9))</f>
        <v>1.002443404</v>
      </c>
      <c r="L9" s="54">
        <f t="shared" ref="L9:L14" si="5">M9/K9</f>
        <v>0.9841171181</v>
      </c>
      <c r="M9" s="54">
        <f t="shared" ref="M9:M14" si="6">(D9/B9)/((1-H9)*(1-I9)*(1-J9))</f>
        <v>0.9865217134</v>
      </c>
      <c r="N9" s="59">
        <f t="shared" ref="N9:N14" si="7">K9^(1/3)</f>
        <v>1.000813805</v>
      </c>
      <c r="O9" s="54">
        <f t="shared" ref="O9:O14" si="8">L9^(1/4)</f>
        <v>0.996005408</v>
      </c>
      <c r="P9" s="56">
        <f t="shared" ref="P9:P14" si="9">M9^(1/7)</f>
        <v>0.9980633145</v>
      </c>
      <c r="Q9" s="177" t="s">
        <v>39</v>
      </c>
      <c r="R9" s="59">
        <f t="shared" ref="R9:W9" si="1">1-K9</f>
        <v>-0.002443403657</v>
      </c>
      <c r="S9" s="54">
        <f t="shared" si="1"/>
        <v>0.01588288194</v>
      </c>
      <c r="T9" s="54">
        <f t="shared" si="1"/>
        <v>0.01347828657</v>
      </c>
      <c r="U9" s="59">
        <f t="shared" si="1"/>
        <v>-0.0008138054267</v>
      </c>
      <c r="V9" s="54">
        <f t="shared" si="1"/>
        <v>0.003994591955</v>
      </c>
      <c r="W9" s="54">
        <f t="shared" si="1"/>
        <v>0.001936685513</v>
      </c>
    </row>
    <row r="10" ht="15.0" customHeight="1">
      <c r="A10" s="179">
        <v>2003.0</v>
      </c>
      <c r="B10" s="115">
        <v>913.0</v>
      </c>
      <c r="C10" s="4">
        <v>774.0</v>
      </c>
      <c r="D10" s="58">
        <v>749.0</v>
      </c>
      <c r="E10" s="59">
        <f t="shared" si="2"/>
        <v>0.847754655</v>
      </c>
      <c r="F10" s="54">
        <f t="shared" ref="F10:F14" si="11">G10/E10</f>
        <v>0.9677002584</v>
      </c>
      <c r="G10" s="53">
        <f t="shared" si="3"/>
        <v>0.8203723987</v>
      </c>
      <c r="H10" s="159">
        <v>0.08539165747998902</v>
      </c>
      <c r="I10" s="52">
        <v>0.007075170493729407</v>
      </c>
      <c r="J10" s="53">
        <v>0.02</v>
      </c>
      <c r="K10" s="59">
        <f t="shared" si="4"/>
        <v>0.9458209926</v>
      </c>
      <c r="L10" s="54">
        <f t="shared" si="5"/>
        <v>0.9745956891</v>
      </c>
      <c r="M10" s="54">
        <f t="shared" si="6"/>
        <v>0.921793062</v>
      </c>
      <c r="N10" s="59">
        <f t="shared" si="7"/>
        <v>0.981603993</v>
      </c>
      <c r="O10" s="54">
        <f t="shared" si="8"/>
        <v>0.9935875054</v>
      </c>
      <c r="P10" s="56">
        <f t="shared" si="9"/>
        <v>0.9884339039</v>
      </c>
      <c r="Q10" s="179">
        <v>2003.0</v>
      </c>
      <c r="R10" s="59">
        <f t="shared" ref="R10:W10" si="10">1-K10</f>
        <v>0.05417900737</v>
      </c>
      <c r="S10" s="54">
        <f t="shared" si="10"/>
        <v>0.02540431094</v>
      </c>
      <c r="T10" s="54">
        <f t="shared" si="10"/>
        <v>0.07820693796</v>
      </c>
      <c r="U10" s="59">
        <f t="shared" si="10"/>
        <v>0.01839600705</v>
      </c>
      <c r="V10" s="54">
        <f t="shared" si="10"/>
        <v>0.006412494606</v>
      </c>
      <c r="W10" s="54">
        <f t="shared" si="10"/>
        <v>0.01156609605</v>
      </c>
    </row>
    <row r="11" ht="15.0" customHeight="1">
      <c r="A11" s="179">
        <v>2004.0</v>
      </c>
      <c r="B11" s="115">
        <v>1774.0</v>
      </c>
      <c r="C11" s="4">
        <v>1527.0</v>
      </c>
      <c r="D11" s="58">
        <v>1481.0</v>
      </c>
      <c r="E11" s="59">
        <f t="shared" si="2"/>
        <v>0.8607666291</v>
      </c>
      <c r="F11" s="54">
        <f t="shared" si="11"/>
        <v>0.969875573</v>
      </c>
      <c r="G11" s="53">
        <f t="shared" si="3"/>
        <v>0.8348365276</v>
      </c>
      <c r="H11" s="159">
        <v>0.09531324845581747</v>
      </c>
      <c r="I11" s="52">
        <v>0.016315475727652073</v>
      </c>
      <c r="J11" s="53">
        <v>0.02</v>
      </c>
      <c r="K11" s="59">
        <f t="shared" si="4"/>
        <v>0.9708700757</v>
      </c>
      <c r="L11" s="54">
        <f t="shared" si="5"/>
        <v>0.9859620123</v>
      </c>
      <c r="M11" s="54">
        <f t="shared" si="6"/>
        <v>0.9572410136</v>
      </c>
      <c r="N11" s="59">
        <f t="shared" si="7"/>
        <v>0.9901941855</v>
      </c>
      <c r="O11" s="54">
        <f t="shared" si="8"/>
        <v>0.9964718755</v>
      </c>
      <c r="P11" s="56">
        <f t="shared" si="9"/>
        <v>0.9937765781</v>
      </c>
      <c r="Q11" s="179">
        <v>2004.0</v>
      </c>
      <c r="R11" s="59">
        <f t="shared" ref="R11:W11" si="12">1-K11</f>
        <v>0.02912992427</v>
      </c>
      <c r="S11" s="54">
        <f t="shared" si="12"/>
        <v>0.0140379877</v>
      </c>
      <c r="T11" s="54">
        <f t="shared" si="12"/>
        <v>0.04275898645</v>
      </c>
      <c r="U11" s="59">
        <f t="shared" si="12"/>
        <v>0.009805814463</v>
      </c>
      <c r="V11" s="54">
        <f t="shared" si="12"/>
        <v>0.003528124541</v>
      </c>
      <c r="W11" s="54">
        <f t="shared" si="12"/>
        <v>0.006223421851</v>
      </c>
    </row>
    <row r="12" ht="15.0" customHeight="1">
      <c r="A12" s="179">
        <v>2005.0</v>
      </c>
      <c r="B12" s="115">
        <v>608.0</v>
      </c>
      <c r="C12" s="4">
        <v>533.0</v>
      </c>
      <c r="D12" s="58">
        <v>509.0</v>
      </c>
      <c r="E12" s="59">
        <f t="shared" si="2"/>
        <v>0.8766447368</v>
      </c>
      <c r="F12" s="54">
        <f t="shared" si="11"/>
        <v>0.9549718574</v>
      </c>
      <c r="G12" s="53">
        <f t="shared" si="3"/>
        <v>0.8371710526</v>
      </c>
      <c r="H12" s="159">
        <v>0.06788710124541823</v>
      </c>
      <c r="I12" s="52">
        <v>0.003031491850636613</v>
      </c>
      <c r="J12" s="53">
        <v>0.02</v>
      </c>
      <c r="K12" s="59">
        <f t="shared" si="4"/>
        <v>0.9596857279</v>
      </c>
      <c r="L12" s="54">
        <f t="shared" si="5"/>
        <v>0.9578756496</v>
      </c>
      <c r="M12" s="54">
        <f t="shared" si="6"/>
        <v>0.9192595901</v>
      </c>
      <c r="N12" s="59">
        <f t="shared" si="7"/>
        <v>0.9863771705</v>
      </c>
      <c r="O12" s="54">
        <f t="shared" si="8"/>
        <v>0.9892983467</v>
      </c>
      <c r="P12" s="56">
        <f t="shared" si="9"/>
        <v>0.9880453562</v>
      </c>
      <c r="Q12" s="179">
        <v>2005.0</v>
      </c>
      <c r="R12" s="59">
        <f t="shared" ref="R12:W12" si="13">1-K12</f>
        <v>0.04031427207</v>
      </c>
      <c r="S12" s="54">
        <f t="shared" si="13"/>
        <v>0.04212435036</v>
      </c>
      <c r="T12" s="54">
        <f t="shared" si="13"/>
        <v>0.08074040991</v>
      </c>
      <c r="U12" s="59">
        <f t="shared" si="13"/>
        <v>0.01362282946</v>
      </c>
      <c r="V12" s="54">
        <f t="shared" si="13"/>
        <v>0.01070165334</v>
      </c>
      <c r="W12" s="54">
        <f t="shared" si="13"/>
        <v>0.01195464379</v>
      </c>
    </row>
    <row r="13" ht="15.0" customHeight="1">
      <c r="A13" s="179">
        <v>2006.0</v>
      </c>
      <c r="B13" s="115">
        <v>267.0</v>
      </c>
      <c r="C13" s="4">
        <v>213.0</v>
      </c>
      <c r="D13" s="58">
        <v>198.0</v>
      </c>
      <c r="E13" s="59">
        <f t="shared" si="2"/>
        <v>0.797752809</v>
      </c>
      <c r="F13" s="54">
        <f t="shared" si="11"/>
        <v>0.9295774648</v>
      </c>
      <c r="G13" s="53">
        <f t="shared" si="3"/>
        <v>0.7415730337</v>
      </c>
      <c r="H13" s="159">
        <v>0.07172751628909779</v>
      </c>
      <c r="I13" s="52">
        <v>0.00790280726586459</v>
      </c>
      <c r="J13" s="53">
        <v>0.02</v>
      </c>
      <c r="K13" s="59">
        <f t="shared" si="4"/>
        <v>0.876933759</v>
      </c>
      <c r="L13" s="54">
        <f t="shared" si="5"/>
        <v>0.936982255</v>
      </c>
      <c r="M13" s="54">
        <f t="shared" si="6"/>
        <v>0.821671371</v>
      </c>
      <c r="N13" s="59">
        <f t="shared" si="7"/>
        <v>0.9571696726</v>
      </c>
      <c r="O13" s="54">
        <f t="shared" si="8"/>
        <v>0.9838589519</v>
      </c>
      <c r="P13" s="56">
        <f t="shared" si="9"/>
        <v>0.9723307537</v>
      </c>
      <c r="Q13" s="179">
        <v>2006.0</v>
      </c>
      <c r="R13" s="59">
        <f t="shared" ref="R13:W13" si="14">1-K13</f>
        <v>0.123066241</v>
      </c>
      <c r="S13" s="54">
        <f t="shared" si="14"/>
        <v>0.06301774504</v>
      </c>
      <c r="T13" s="54">
        <f t="shared" si="14"/>
        <v>0.178328629</v>
      </c>
      <c r="U13" s="59">
        <f t="shared" si="14"/>
        <v>0.04283032742</v>
      </c>
      <c r="V13" s="54">
        <f t="shared" si="14"/>
        <v>0.0161410481</v>
      </c>
      <c r="W13" s="54">
        <f t="shared" si="14"/>
        <v>0.02766924631</v>
      </c>
    </row>
    <row r="14" ht="15.0" customHeight="1">
      <c r="A14" s="179">
        <v>2007.0</v>
      </c>
      <c r="B14" s="115">
        <v>168.0</v>
      </c>
      <c r="C14" s="4">
        <v>142.0</v>
      </c>
      <c r="D14" s="58">
        <v>133.0</v>
      </c>
      <c r="E14" s="59">
        <f t="shared" si="2"/>
        <v>0.8452380952</v>
      </c>
      <c r="F14" s="54">
        <f t="shared" si="11"/>
        <v>0.9366197183</v>
      </c>
      <c r="G14" s="53">
        <f t="shared" si="3"/>
        <v>0.7916666667</v>
      </c>
      <c r="H14" s="159">
        <v>0.08357149043041483</v>
      </c>
      <c r="I14" s="52">
        <v>0.010339418140330861</v>
      </c>
      <c r="J14" s="53">
        <v>0.02</v>
      </c>
      <c r="K14" s="59">
        <f t="shared" si="4"/>
        <v>0.9411403544</v>
      </c>
      <c r="L14" s="54">
        <f t="shared" si="5"/>
        <v>0.9464049953</v>
      </c>
      <c r="M14" s="54">
        <f t="shared" si="6"/>
        <v>0.8906999327</v>
      </c>
      <c r="N14" s="59">
        <f t="shared" si="7"/>
        <v>0.9799820746</v>
      </c>
      <c r="O14" s="54">
        <f t="shared" si="8"/>
        <v>0.9863232168</v>
      </c>
      <c r="P14" s="56">
        <f t="shared" si="9"/>
        <v>0.9836005756</v>
      </c>
      <c r="Q14" s="179">
        <v>2007.0</v>
      </c>
      <c r="R14" s="59">
        <f t="shared" ref="R14:W14" si="15">1-K14</f>
        <v>0.05885964559</v>
      </c>
      <c r="S14" s="54">
        <f t="shared" si="15"/>
        <v>0.05359500471</v>
      </c>
      <c r="T14" s="54">
        <f t="shared" si="15"/>
        <v>0.1093000673</v>
      </c>
      <c r="U14" s="59">
        <f t="shared" si="15"/>
        <v>0.02001792536</v>
      </c>
      <c r="V14" s="54">
        <f t="shared" si="15"/>
        <v>0.01367678322</v>
      </c>
      <c r="W14" s="54">
        <f t="shared" si="15"/>
        <v>0.0163994244</v>
      </c>
    </row>
    <row r="15" ht="15.0" customHeight="1">
      <c r="A15" s="60" t="s">
        <v>40</v>
      </c>
      <c r="B15" s="61"/>
      <c r="C15" s="61"/>
      <c r="D15" s="61"/>
      <c r="E15" s="62">
        <f t="shared" ref="E15:P15" si="16"> AVERAGE(E9:E14)</f>
        <v>0.8497925861</v>
      </c>
      <c r="F15" s="62">
        <f t="shared" si="16"/>
        <v>0.9344093566</v>
      </c>
      <c r="G15" s="62">
        <f t="shared" si="16"/>
        <v>0.8122218245</v>
      </c>
      <c r="H15" s="62">
        <f t="shared" si="16"/>
        <v>0.08628174164</v>
      </c>
      <c r="I15" s="62">
        <f t="shared" si="16"/>
        <v>0.009206435345</v>
      </c>
      <c r="J15" s="62">
        <f t="shared" si="16"/>
        <v>0.02</v>
      </c>
      <c r="K15" s="62">
        <f t="shared" si="16"/>
        <v>0.9494823856</v>
      </c>
      <c r="L15" s="62">
        <f t="shared" si="16"/>
        <v>0.9643229532</v>
      </c>
      <c r="M15" s="62">
        <f t="shared" si="16"/>
        <v>0.9161977805</v>
      </c>
      <c r="N15" s="62">
        <f t="shared" si="16"/>
        <v>0.9826901503</v>
      </c>
      <c r="O15" s="62">
        <f t="shared" si="16"/>
        <v>0.9909242174</v>
      </c>
      <c r="P15" s="62">
        <f t="shared" si="16"/>
        <v>0.9873750803</v>
      </c>
      <c r="Q15" s="179" t="s">
        <v>40</v>
      </c>
      <c r="R15" s="62">
        <f t="shared" ref="R15:W15" si="17"> AVERAGE(R9:R14)</f>
        <v>0.05051761443</v>
      </c>
      <c r="S15" s="62">
        <f t="shared" si="17"/>
        <v>0.03567704678</v>
      </c>
      <c r="T15" s="62">
        <f t="shared" si="17"/>
        <v>0.08380221954</v>
      </c>
      <c r="U15" s="62">
        <f t="shared" si="17"/>
        <v>0.01730984972</v>
      </c>
      <c r="V15" s="62">
        <f t="shared" si="17"/>
        <v>0.009075782626</v>
      </c>
      <c r="W15" s="62">
        <f t="shared" si="17"/>
        <v>0.01262491965</v>
      </c>
    </row>
    <row r="16" ht="15.0" customHeight="1">
      <c r="A16" s="180">
        <v>2008.0</v>
      </c>
      <c r="B16" s="181">
        <v>1115.0</v>
      </c>
      <c r="C16" s="181">
        <v>829.0</v>
      </c>
      <c r="D16" s="181">
        <v>794.0</v>
      </c>
      <c r="E16" s="120">
        <f t="shared" ref="E16:E31" si="19">C16/B16</f>
        <v>0.7434977578</v>
      </c>
      <c r="F16" s="118">
        <f t="shared" ref="F16:F31" si="20">G16/E16</f>
        <v>0.9577804584</v>
      </c>
      <c r="G16" s="119">
        <f t="shared" ref="G16:G31" si="21">D16/B16</f>
        <v>0.7121076233</v>
      </c>
      <c r="H16" s="164">
        <v>0.147</v>
      </c>
      <c r="I16" s="182">
        <v>0.010010914154529375</v>
      </c>
      <c r="J16" s="119">
        <v>0.02</v>
      </c>
      <c r="K16" s="120">
        <f t="shared" ref="K16:K31" si="22">(C16/B16)/((1-H16)*(1-J16))</f>
        <v>0.8894152186</v>
      </c>
      <c r="L16" s="118">
        <f t="shared" ref="L16:L31" si="23">M16/K16</f>
        <v>0.9674656742</v>
      </c>
      <c r="M16" s="118">
        <f t="shared" ref="M16:M31" si="24">(D16/B16)/((1-H16)*(1-I16)*(1-J16))</f>
        <v>0.8604786941</v>
      </c>
      <c r="N16" s="120">
        <f t="shared" ref="N16:N31" si="25">K16^(1/3)</f>
        <v>0.9616894508</v>
      </c>
      <c r="O16" s="118">
        <f t="shared" ref="O16:O31" si="26">L16^(1/4)</f>
        <v>0.9917652594</v>
      </c>
      <c r="P16" s="165">
        <f t="shared" ref="P16:P31" si="27">M16^(1/7)</f>
        <v>0.9787621363</v>
      </c>
      <c r="Q16" s="180">
        <v>2008.0</v>
      </c>
      <c r="R16" s="120">
        <f t="shared" ref="R16:W16" si="18">1-K16</f>
        <v>0.1105847814</v>
      </c>
      <c r="S16" s="118">
        <f t="shared" si="18"/>
        <v>0.0325343258</v>
      </c>
      <c r="T16" s="118">
        <f t="shared" si="18"/>
        <v>0.1395213059</v>
      </c>
      <c r="U16" s="120">
        <f t="shared" si="18"/>
        <v>0.0383105492</v>
      </c>
      <c r="V16" s="118">
        <f t="shared" si="18"/>
        <v>0.008234740625</v>
      </c>
      <c r="W16" s="118">
        <f t="shared" si="18"/>
        <v>0.02123786367</v>
      </c>
    </row>
    <row r="17" ht="15.0" customHeight="1">
      <c r="A17" s="114">
        <v>2009.0</v>
      </c>
      <c r="B17" s="181">
        <v>916.0</v>
      </c>
      <c r="C17" s="181">
        <v>711.0</v>
      </c>
      <c r="D17" s="181">
        <v>659.0</v>
      </c>
      <c r="E17" s="54">
        <f t="shared" si="19"/>
        <v>0.7762008734</v>
      </c>
      <c r="F17" s="54">
        <f t="shared" si="20"/>
        <v>0.9268635724</v>
      </c>
      <c r="G17" s="54">
        <f t="shared" si="21"/>
        <v>0.7194323144</v>
      </c>
      <c r="H17" s="110">
        <v>0.077</v>
      </c>
      <c r="I17" s="183">
        <v>0.008</v>
      </c>
      <c r="J17" s="54">
        <v>0.02</v>
      </c>
      <c r="K17" s="120">
        <f t="shared" si="22"/>
        <v>0.8581166929</v>
      </c>
      <c r="L17" s="118">
        <f t="shared" si="23"/>
        <v>0.9343382787</v>
      </c>
      <c r="M17" s="118">
        <f t="shared" si="24"/>
        <v>0.8017712737</v>
      </c>
      <c r="N17" s="120">
        <f t="shared" si="25"/>
        <v>0.9502738612</v>
      </c>
      <c r="O17" s="118">
        <f t="shared" si="26"/>
        <v>0.983164153</v>
      </c>
      <c r="P17" s="165">
        <f t="shared" si="27"/>
        <v>0.9689311706</v>
      </c>
      <c r="Q17" s="74"/>
      <c r="R17" s="54"/>
      <c r="S17" s="54"/>
      <c r="T17" s="54"/>
      <c r="U17" s="59"/>
      <c r="V17" s="54"/>
      <c r="W17" s="54"/>
    </row>
    <row r="18" ht="15.0" customHeight="1">
      <c r="A18" s="74">
        <v>2010.0</v>
      </c>
      <c r="B18" s="4">
        <v>840.0</v>
      </c>
      <c r="C18" s="4">
        <v>634.0</v>
      </c>
      <c r="D18" s="4">
        <v>587.0</v>
      </c>
      <c r="E18" s="118">
        <f t="shared" si="19"/>
        <v>0.7547619048</v>
      </c>
      <c r="F18" s="118">
        <f t="shared" si="20"/>
        <v>0.9258675079</v>
      </c>
      <c r="G18" s="118">
        <f t="shared" si="21"/>
        <v>0.6988095238</v>
      </c>
      <c r="H18" s="54">
        <v>0.149</v>
      </c>
      <c r="I18" s="183">
        <v>0.016</v>
      </c>
      <c r="J18" s="54">
        <v>0.02</v>
      </c>
      <c r="K18" s="118">
        <f t="shared" si="22"/>
        <v>0.9050119964</v>
      </c>
      <c r="L18" s="118">
        <f t="shared" si="23"/>
        <v>0.9409222641</v>
      </c>
      <c r="M18" s="118">
        <f t="shared" si="24"/>
        <v>0.8515459367</v>
      </c>
      <c r="N18" s="120">
        <f t="shared" si="25"/>
        <v>0.967278301</v>
      </c>
      <c r="O18" s="118">
        <f t="shared" si="26"/>
        <v>0.9848916064</v>
      </c>
      <c r="P18" s="119">
        <f t="shared" si="27"/>
        <v>0.9773041115</v>
      </c>
      <c r="Q18" s="74">
        <v>2010.0</v>
      </c>
      <c r="R18" s="120">
        <f t="shared" ref="R18:W18" si="28">1-K18</f>
        <v>0.09498800359</v>
      </c>
      <c r="S18" s="118">
        <f t="shared" si="28"/>
        <v>0.05907773589</v>
      </c>
      <c r="T18" s="119">
        <f t="shared" si="28"/>
        <v>0.1484540633</v>
      </c>
      <c r="U18" s="120">
        <f t="shared" si="28"/>
        <v>0.03272169897</v>
      </c>
      <c r="V18" s="118">
        <f t="shared" si="28"/>
        <v>0.01510839364</v>
      </c>
      <c r="W18" s="118">
        <f t="shared" si="28"/>
        <v>0.02269588848</v>
      </c>
    </row>
    <row r="19" ht="15.0" customHeight="1">
      <c r="A19" s="74">
        <v>2011.0</v>
      </c>
      <c r="B19" s="4">
        <v>1874.0</v>
      </c>
      <c r="C19" s="4">
        <v>1363.0</v>
      </c>
      <c r="D19" s="4">
        <v>1259.0</v>
      </c>
      <c r="E19" s="118">
        <f t="shared" si="19"/>
        <v>0.727321238</v>
      </c>
      <c r="F19" s="118">
        <f t="shared" si="20"/>
        <v>0.9236977256</v>
      </c>
      <c r="G19" s="118">
        <f t="shared" si="21"/>
        <v>0.6718249733</v>
      </c>
      <c r="H19" s="129">
        <v>0.087</v>
      </c>
      <c r="I19" s="183">
        <v>0.028</v>
      </c>
      <c r="J19" s="54">
        <v>0.02</v>
      </c>
      <c r="K19" s="118">
        <f t="shared" si="22"/>
        <v>0.8128855735</v>
      </c>
      <c r="L19" s="118">
        <f t="shared" si="23"/>
        <v>0.9503063021</v>
      </c>
      <c r="M19" s="118">
        <f t="shared" si="24"/>
        <v>0.7724902833</v>
      </c>
      <c r="N19" s="120">
        <f t="shared" si="25"/>
        <v>0.9332753717</v>
      </c>
      <c r="O19" s="118">
        <f t="shared" si="26"/>
        <v>0.9873381141</v>
      </c>
      <c r="P19" s="119">
        <f t="shared" si="27"/>
        <v>0.9637951087</v>
      </c>
      <c r="Q19" s="74">
        <v>2011.0</v>
      </c>
      <c r="R19" s="120">
        <f t="shared" ref="R19:W19" si="29">1-K19</f>
        <v>0.1871144265</v>
      </c>
      <c r="S19" s="118">
        <f t="shared" si="29"/>
        <v>0.04969369794</v>
      </c>
      <c r="T19" s="119">
        <f t="shared" si="29"/>
        <v>0.2275097167</v>
      </c>
      <c r="U19" s="120">
        <f t="shared" si="29"/>
        <v>0.06672462827</v>
      </c>
      <c r="V19" s="118">
        <f t="shared" si="29"/>
        <v>0.01266188595</v>
      </c>
      <c r="W19" s="118">
        <f t="shared" si="29"/>
        <v>0.03620489129</v>
      </c>
    </row>
    <row r="20" ht="15.0" customHeight="1">
      <c r="A20" s="74">
        <v>2012.0</v>
      </c>
      <c r="B20" s="4">
        <v>1691.0</v>
      </c>
      <c r="C20" s="4">
        <v>1352.0</v>
      </c>
      <c r="D20" s="4">
        <v>1279.0</v>
      </c>
      <c r="E20" s="118">
        <f t="shared" si="19"/>
        <v>0.7995269072</v>
      </c>
      <c r="F20" s="118">
        <f t="shared" si="20"/>
        <v>0.9460059172</v>
      </c>
      <c r="G20" s="118">
        <f t="shared" si="21"/>
        <v>0.7563571851</v>
      </c>
      <c r="H20" s="54">
        <v>0.106</v>
      </c>
      <c r="I20" s="183">
        <v>0.032</v>
      </c>
      <c r="J20" s="54">
        <v>0.02</v>
      </c>
      <c r="K20" s="118">
        <f t="shared" si="22"/>
        <v>0.9125769383</v>
      </c>
      <c r="L20" s="118">
        <f t="shared" si="23"/>
        <v>0.97727884</v>
      </c>
      <c r="M20" s="118">
        <f t="shared" si="24"/>
        <v>0.8918421317</v>
      </c>
      <c r="N20" s="120">
        <f t="shared" si="25"/>
        <v>0.9699659669</v>
      </c>
      <c r="O20" s="118">
        <f t="shared" si="26"/>
        <v>0.9942706598</v>
      </c>
      <c r="P20" s="119">
        <f t="shared" si="27"/>
        <v>0.9837806668</v>
      </c>
      <c r="Q20" s="74">
        <v>2012.0</v>
      </c>
      <c r="R20" s="120">
        <f t="shared" ref="R20:W20" si="30">1-K20</f>
        <v>0.08742306173</v>
      </c>
      <c r="S20" s="118">
        <f t="shared" si="30"/>
        <v>0.02272115996</v>
      </c>
      <c r="T20" s="119">
        <f t="shared" si="30"/>
        <v>0.1081578683</v>
      </c>
      <c r="U20" s="120">
        <f t="shared" si="30"/>
        <v>0.03003403305</v>
      </c>
      <c r="V20" s="118">
        <f t="shared" si="30"/>
        <v>0.0057293402</v>
      </c>
      <c r="W20" s="118">
        <f t="shared" si="30"/>
        <v>0.01621933319</v>
      </c>
    </row>
    <row r="21" ht="15.0" customHeight="1">
      <c r="A21" s="74">
        <v>2013.0</v>
      </c>
      <c r="B21" s="4">
        <v>719.0</v>
      </c>
      <c r="C21" s="89">
        <v>612.0</v>
      </c>
      <c r="D21" s="89">
        <v>560.0</v>
      </c>
      <c r="E21" s="118">
        <f t="shared" si="19"/>
        <v>0.8511821975</v>
      </c>
      <c r="F21" s="118">
        <f t="shared" si="20"/>
        <v>0.9150326797</v>
      </c>
      <c r="G21" s="118">
        <f t="shared" si="21"/>
        <v>0.7788595271</v>
      </c>
      <c r="H21" s="54">
        <v>0.061</v>
      </c>
      <c r="I21" s="183">
        <v>0.009</v>
      </c>
      <c r="J21" s="54">
        <v>0.02</v>
      </c>
      <c r="K21" s="118">
        <f t="shared" si="22"/>
        <v>0.9249768506</v>
      </c>
      <c r="L21" s="118">
        <f t="shared" si="23"/>
        <v>0.9233427646</v>
      </c>
      <c r="M21" s="118">
        <f t="shared" si="24"/>
        <v>0.8540706825</v>
      </c>
      <c r="N21" s="120">
        <f t="shared" si="25"/>
        <v>0.974339452</v>
      </c>
      <c r="O21" s="118">
        <f t="shared" si="26"/>
        <v>0.9802587726</v>
      </c>
      <c r="P21" s="119">
        <f t="shared" si="27"/>
        <v>0.9777175302</v>
      </c>
      <c r="Q21" s="74">
        <v>2013.0</v>
      </c>
      <c r="R21" s="120">
        <f t="shared" ref="R21:W21" si="31">1-K21</f>
        <v>0.07502314936</v>
      </c>
      <c r="S21" s="118">
        <f t="shared" si="31"/>
        <v>0.07665723538</v>
      </c>
      <c r="T21" s="119">
        <f t="shared" si="31"/>
        <v>0.1459293175</v>
      </c>
      <c r="U21" s="120">
        <f t="shared" si="31"/>
        <v>0.025660548</v>
      </c>
      <c r="V21" s="118">
        <f t="shared" si="31"/>
        <v>0.01974122743</v>
      </c>
      <c r="W21" s="118">
        <f t="shared" si="31"/>
        <v>0.02228246982</v>
      </c>
    </row>
    <row r="22" ht="15.0" customHeight="1">
      <c r="A22" s="74">
        <v>2014.0</v>
      </c>
      <c r="B22" s="89">
        <v>1649.0</v>
      </c>
      <c r="C22" s="89">
        <v>1221.0</v>
      </c>
      <c r="D22" s="89">
        <v>1169.0</v>
      </c>
      <c r="E22" s="118">
        <f t="shared" si="19"/>
        <v>0.7404487568</v>
      </c>
      <c r="F22" s="118">
        <f t="shared" si="20"/>
        <v>0.9574119574</v>
      </c>
      <c r="G22" s="118">
        <f t="shared" si="21"/>
        <v>0.7089144936</v>
      </c>
      <c r="H22" s="54">
        <v>0.119</v>
      </c>
      <c r="I22" s="183">
        <v>0.018</v>
      </c>
      <c r="J22" s="54">
        <v>0.02</v>
      </c>
      <c r="K22" s="118">
        <f t="shared" si="22"/>
        <v>0.8576162951</v>
      </c>
      <c r="L22" s="118">
        <f t="shared" si="23"/>
        <v>0.9749612601</v>
      </c>
      <c r="M22" s="118">
        <f t="shared" si="24"/>
        <v>0.8361426637</v>
      </c>
      <c r="N22" s="120">
        <f t="shared" si="25"/>
        <v>0.9500891126</v>
      </c>
      <c r="O22" s="118">
        <f t="shared" si="26"/>
        <v>0.993680666</v>
      </c>
      <c r="P22" s="119">
        <f t="shared" si="27"/>
        <v>0.9747588741</v>
      </c>
      <c r="Q22" s="74">
        <v>2014.0</v>
      </c>
      <c r="R22" s="120">
        <f t="shared" ref="R22:W22" si="32">1-K22</f>
        <v>0.1423837049</v>
      </c>
      <c r="S22" s="118">
        <f t="shared" si="32"/>
        <v>0.02503873991</v>
      </c>
      <c r="T22" s="119">
        <f t="shared" si="32"/>
        <v>0.1638573363</v>
      </c>
      <c r="U22" s="120">
        <f t="shared" si="32"/>
        <v>0.04991088738</v>
      </c>
      <c r="V22" s="118">
        <f t="shared" si="32"/>
        <v>0.006319333992</v>
      </c>
      <c r="W22" s="118">
        <f t="shared" si="32"/>
        <v>0.02524112587</v>
      </c>
    </row>
    <row r="23" ht="15.0" customHeight="1">
      <c r="A23" s="74">
        <v>2015.0</v>
      </c>
      <c r="B23" s="89">
        <v>2210.0</v>
      </c>
      <c r="C23" s="89">
        <v>2042.0</v>
      </c>
      <c r="D23" s="89">
        <v>1737.0</v>
      </c>
      <c r="E23" s="118">
        <f t="shared" si="19"/>
        <v>0.9239819005</v>
      </c>
      <c r="F23" s="118">
        <f t="shared" si="20"/>
        <v>0.8506366308</v>
      </c>
      <c r="G23" s="118">
        <f t="shared" si="21"/>
        <v>0.7859728507</v>
      </c>
      <c r="H23" s="54">
        <v>0.124</v>
      </c>
      <c r="I23" s="184">
        <v>0.021</v>
      </c>
      <c r="J23" s="54">
        <v>0.02</v>
      </c>
      <c r="K23" s="118">
        <f t="shared" si="22"/>
        <v>1.076299856</v>
      </c>
      <c r="L23" s="118">
        <f t="shared" si="23"/>
        <v>0.8688831775</v>
      </c>
      <c r="M23" s="118">
        <f t="shared" si="24"/>
        <v>0.9351788389</v>
      </c>
      <c r="N23" s="120">
        <f t="shared" si="25"/>
        <v>1.024812532</v>
      </c>
      <c r="O23" s="118">
        <f t="shared" si="26"/>
        <v>0.9654734763</v>
      </c>
      <c r="P23" s="119">
        <f t="shared" si="27"/>
        <v>0.9904717561</v>
      </c>
      <c r="Q23" s="74">
        <v>2015.0</v>
      </c>
      <c r="R23" s="120">
        <f t="shared" ref="R23:W23" si="33">1-K23</f>
        <v>-0.07629985609</v>
      </c>
      <c r="S23" s="118">
        <f t="shared" si="33"/>
        <v>0.1311168225</v>
      </c>
      <c r="T23" s="119">
        <f t="shared" si="33"/>
        <v>0.06482116112</v>
      </c>
      <c r="U23" s="120">
        <f t="shared" si="33"/>
        <v>-0.0248125316</v>
      </c>
      <c r="V23" s="118">
        <f t="shared" si="33"/>
        <v>0.03452652375</v>
      </c>
      <c r="W23" s="118">
        <f t="shared" si="33"/>
        <v>0.009528243924</v>
      </c>
    </row>
    <row r="24" ht="15.0" customHeight="1">
      <c r="A24" s="74">
        <v>2016.0</v>
      </c>
      <c r="B24" s="89">
        <v>1143.0</v>
      </c>
      <c r="C24" s="89">
        <v>894.0</v>
      </c>
      <c r="D24" s="89">
        <v>836.0</v>
      </c>
      <c r="E24" s="118">
        <f t="shared" si="19"/>
        <v>0.782152231</v>
      </c>
      <c r="F24" s="118">
        <f t="shared" si="20"/>
        <v>0.9351230425</v>
      </c>
      <c r="G24" s="118">
        <f t="shared" si="21"/>
        <v>0.7314085739</v>
      </c>
      <c r="H24" s="55">
        <v>0.099</v>
      </c>
      <c r="I24" s="184">
        <v>0.021</v>
      </c>
      <c r="J24" s="54">
        <v>0.02</v>
      </c>
      <c r="K24" s="118">
        <f t="shared" si="22"/>
        <v>0.8858096797</v>
      </c>
      <c r="L24" s="118">
        <f t="shared" si="23"/>
        <v>0.9551818616</v>
      </c>
      <c r="M24" s="118">
        <f t="shared" si="24"/>
        <v>0.8461093389</v>
      </c>
      <c r="N24" s="120">
        <f t="shared" si="25"/>
        <v>0.960388182</v>
      </c>
      <c r="O24" s="118">
        <f t="shared" si="26"/>
        <v>0.9886020728</v>
      </c>
      <c r="P24" s="119">
        <f t="shared" si="27"/>
        <v>0.9764103077</v>
      </c>
      <c r="Q24" s="74">
        <v>2016.0</v>
      </c>
      <c r="R24" s="120">
        <f t="shared" ref="R24:W24" si="34">1-K24</f>
        <v>0.1141903203</v>
      </c>
      <c r="S24" s="118">
        <f t="shared" si="34"/>
        <v>0.0448181384</v>
      </c>
      <c r="T24" s="119">
        <f t="shared" si="34"/>
        <v>0.1538906611</v>
      </c>
      <c r="U24" s="120">
        <f t="shared" si="34"/>
        <v>0.03961181798</v>
      </c>
      <c r="V24" s="118">
        <f t="shared" si="34"/>
        <v>0.0113979272</v>
      </c>
      <c r="W24" s="118">
        <f t="shared" si="34"/>
        <v>0.02358969228</v>
      </c>
    </row>
    <row r="25" ht="15.0" customHeight="1">
      <c r="A25" s="74">
        <v>2017.0</v>
      </c>
      <c r="B25" s="89">
        <v>747.0</v>
      </c>
      <c r="C25" s="89">
        <v>561.0</v>
      </c>
      <c r="D25" s="89">
        <v>528.0</v>
      </c>
      <c r="E25" s="118">
        <f t="shared" si="19"/>
        <v>0.7510040161</v>
      </c>
      <c r="F25" s="118">
        <f t="shared" si="20"/>
        <v>0.9411764706</v>
      </c>
      <c r="G25" s="118">
        <f t="shared" si="21"/>
        <v>0.7068273092</v>
      </c>
      <c r="H25" s="55">
        <v>0.075</v>
      </c>
      <c r="I25" s="184"/>
      <c r="J25" s="54">
        <v>0.02</v>
      </c>
      <c r="K25" s="118">
        <f t="shared" si="22"/>
        <v>0.8284655445</v>
      </c>
      <c r="L25" s="118">
        <f t="shared" si="23"/>
        <v>0.9411764706</v>
      </c>
      <c r="M25" s="118">
        <f t="shared" si="24"/>
        <v>0.7797322772</v>
      </c>
      <c r="N25" s="120">
        <f t="shared" si="25"/>
        <v>0.9392001437</v>
      </c>
      <c r="O25" s="118">
        <f t="shared" si="26"/>
        <v>0.984958121</v>
      </c>
      <c r="P25" s="119">
        <f t="shared" si="27"/>
        <v>0.9650807313</v>
      </c>
      <c r="Q25" s="74">
        <v>2017.0</v>
      </c>
      <c r="R25" s="120">
        <f t="shared" ref="R25:W25" si="35">1-K25</f>
        <v>0.1715344555</v>
      </c>
      <c r="S25" s="118">
        <f t="shared" si="35"/>
        <v>0.05882352941</v>
      </c>
      <c r="T25" s="119">
        <f t="shared" si="35"/>
        <v>0.2202677228</v>
      </c>
      <c r="U25" s="120">
        <f t="shared" si="35"/>
        <v>0.06079985633</v>
      </c>
      <c r="V25" s="118">
        <f t="shared" si="35"/>
        <v>0.01504187899</v>
      </c>
      <c r="W25" s="118">
        <f t="shared" si="35"/>
        <v>0.03491926874</v>
      </c>
    </row>
    <row r="26" ht="15.0" customHeight="1">
      <c r="A26" s="74">
        <v>2018.0</v>
      </c>
      <c r="B26" s="89">
        <v>525.0</v>
      </c>
      <c r="C26" s="89">
        <v>387.0</v>
      </c>
      <c r="D26" s="89">
        <v>350.0</v>
      </c>
      <c r="E26" s="118">
        <f t="shared" si="19"/>
        <v>0.7371428571</v>
      </c>
      <c r="F26" s="118">
        <f t="shared" si="20"/>
        <v>0.9043927649</v>
      </c>
      <c r="G26" s="118">
        <f t="shared" si="21"/>
        <v>0.6666666667</v>
      </c>
      <c r="H26" s="55">
        <v>0.102</v>
      </c>
      <c r="I26" s="184">
        <v>0.011</v>
      </c>
      <c r="J26" s="54">
        <v>0.02</v>
      </c>
      <c r="K26" s="118">
        <f t="shared" si="22"/>
        <v>0.8376242638</v>
      </c>
      <c r="L26" s="118">
        <f t="shared" si="23"/>
        <v>0.9144517339</v>
      </c>
      <c r="M26" s="118">
        <f t="shared" si="24"/>
        <v>0.7659669604</v>
      </c>
      <c r="N26" s="120">
        <f t="shared" si="25"/>
        <v>0.9426484326</v>
      </c>
      <c r="O26" s="118">
        <f t="shared" si="26"/>
        <v>0.9778904321</v>
      </c>
      <c r="P26" s="119">
        <f t="shared" si="27"/>
        <v>0.9626281925</v>
      </c>
      <c r="Q26" s="74">
        <v>2018.0</v>
      </c>
      <c r="R26" s="120">
        <f t="shared" ref="R26:W26" si="36">1-K26</f>
        <v>0.1623757362</v>
      </c>
      <c r="S26" s="118">
        <f t="shared" si="36"/>
        <v>0.08554826607</v>
      </c>
      <c r="T26" s="119">
        <f t="shared" si="36"/>
        <v>0.2340330396</v>
      </c>
      <c r="U26" s="120">
        <f t="shared" si="36"/>
        <v>0.05735156737</v>
      </c>
      <c r="V26" s="118">
        <f t="shared" si="36"/>
        <v>0.02210956786</v>
      </c>
      <c r="W26" s="118">
        <f t="shared" si="36"/>
        <v>0.0373718075</v>
      </c>
    </row>
    <row r="27" ht="15.0" customHeight="1">
      <c r="A27" s="74">
        <v>2019.0</v>
      </c>
      <c r="B27" s="4">
        <v>432.0</v>
      </c>
      <c r="C27" s="4">
        <v>335.0</v>
      </c>
      <c r="D27" s="4">
        <v>307.0</v>
      </c>
      <c r="E27" s="118">
        <f t="shared" si="19"/>
        <v>0.775462963</v>
      </c>
      <c r="F27" s="118">
        <f t="shared" si="20"/>
        <v>0.9164179104</v>
      </c>
      <c r="G27" s="118">
        <f t="shared" si="21"/>
        <v>0.7106481481</v>
      </c>
      <c r="H27" s="55">
        <v>0.066</v>
      </c>
      <c r="I27" s="184">
        <v>0.013</v>
      </c>
      <c r="J27" s="54">
        <v>0.02</v>
      </c>
      <c r="K27" s="118">
        <f t="shared" si="22"/>
        <v>0.847204216</v>
      </c>
      <c r="L27" s="118">
        <f t="shared" si="23"/>
        <v>0.9284882578</v>
      </c>
      <c r="M27" s="118">
        <f t="shared" si="24"/>
        <v>0.7866191665</v>
      </c>
      <c r="N27" s="120">
        <f t="shared" si="25"/>
        <v>0.9462285249</v>
      </c>
      <c r="O27" s="118">
        <f t="shared" si="26"/>
        <v>0.9816215949</v>
      </c>
      <c r="P27" s="119">
        <f t="shared" si="27"/>
        <v>0.966293855</v>
      </c>
      <c r="Q27" s="74">
        <v>2019.0</v>
      </c>
      <c r="R27" s="120">
        <f t="shared" ref="R27:W27" si="37">1-K27</f>
        <v>0.152795784</v>
      </c>
      <c r="S27" s="118">
        <f t="shared" si="37"/>
        <v>0.0715117422</v>
      </c>
      <c r="T27" s="119">
        <f t="shared" si="37"/>
        <v>0.2133808335</v>
      </c>
      <c r="U27" s="120">
        <f t="shared" si="37"/>
        <v>0.05377147511</v>
      </c>
      <c r="V27" s="118">
        <f t="shared" si="37"/>
        <v>0.01837840514</v>
      </c>
      <c r="W27" s="118">
        <f t="shared" si="37"/>
        <v>0.03370614499</v>
      </c>
    </row>
    <row r="28" ht="15.0" customHeight="1">
      <c r="A28" s="74">
        <v>2020.0</v>
      </c>
      <c r="B28" s="89">
        <v>330.0</v>
      </c>
      <c r="C28" s="89">
        <v>278.0</v>
      </c>
      <c r="D28" s="89">
        <v>265.0</v>
      </c>
      <c r="E28" s="118">
        <f t="shared" si="19"/>
        <v>0.8424242424</v>
      </c>
      <c r="F28" s="118">
        <f t="shared" si="20"/>
        <v>0.9532374101</v>
      </c>
      <c r="G28" s="118">
        <f t="shared" si="21"/>
        <v>0.803030303</v>
      </c>
      <c r="H28" s="54">
        <v>0.059</v>
      </c>
      <c r="I28" s="183">
        <v>0.014</v>
      </c>
      <c r="J28" s="54">
        <v>0.02</v>
      </c>
      <c r="K28" s="118">
        <f t="shared" si="22"/>
        <v>0.9135138936</v>
      </c>
      <c r="L28" s="118">
        <f t="shared" si="23"/>
        <v>0.9667722212</v>
      </c>
      <c r="M28" s="118">
        <f t="shared" si="24"/>
        <v>0.883159856</v>
      </c>
      <c r="N28" s="120">
        <f t="shared" si="25"/>
        <v>0.9702978126</v>
      </c>
      <c r="O28" s="118">
        <f t="shared" si="26"/>
        <v>0.991587494</v>
      </c>
      <c r="P28" s="119">
        <f t="shared" si="27"/>
        <v>0.9824067356</v>
      </c>
      <c r="Q28" s="74">
        <v>2020.0</v>
      </c>
      <c r="R28" s="120">
        <f t="shared" ref="R28:W28" si="38">1-K28</f>
        <v>0.08648610637</v>
      </c>
      <c r="S28" s="118">
        <f t="shared" si="38"/>
        <v>0.03322777883</v>
      </c>
      <c r="T28" s="119">
        <f t="shared" si="38"/>
        <v>0.116840144</v>
      </c>
      <c r="U28" s="120">
        <f t="shared" si="38"/>
        <v>0.02970218744</v>
      </c>
      <c r="V28" s="118">
        <f t="shared" si="38"/>
        <v>0.00841250599</v>
      </c>
      <c r="W28" s="118">
        <f t="shared" si="38"/>
        <v>0.0175932644</v>
      </c>
    </row>
    <row r="29" ht="15.0" customHeight="1">
      <c r="A29" s="74">
        <v>2021.0</v>
      </c>
      <c r="B29" s="89">
        <v>418.0</v>
      </c>
      <c r="C29" s="89">
        <v>337.0</v>
      </c>
      <c r="D29" s="89">
        <v>322.0</v>
      </c>
      <c r="E29" s="118">
        <f t="shared" si="19"/>
        <v>0.8062200957</v>
      </c>
      <c r="F29" s="118">
        <f t="shared" si="20"/>
        <v>0.9554896142</v>
      </c>
      <c r="G29" s="118">
        <f t="shared" si="21"/>
        <v>0.7703349282</v>
      </c>
      <c r="H29" s="54">
        <v>0.063</v>
      </c>
      <c r="I29" s="183">
        <v>0.015</v>
      </c>
      <c r="J29" s="54">
        <v>0.02</v>
      </c>
      <c r="K29" s="118">
        <f t="shared" si="22"/>
        <v>0.8779867311</v>
      </c>
      <c r="L29" s="118">
        <f t="shared" si="23"/>
        <v>0.9700402175</v>
      </c>
      <c r="M29" s="118">
        <f t="shared" si="24"/>
        <v>0.8516824396</v>
      </c>
      <c r="N29" s="120">
        <f t="shared" si="25"/>
        <v>0.9575526243</v>
      </c>
      <c r="O29" s="118">
        <f t="shared" si="26"/>
        <v>0.9924244038</v>
      </c>
      <c r="P29" s="119">
        <f t="shared" si="27"/>
        <v>0.9773264903</v>
      </c>
      <c r="Q29" s="74">
        <v>2021.0</v>
      </c>
      <c r="R29" s="120">
        <f t="shared" ref="R29:W29" si="39">1-K29</f>
        <v>0.1220132689</v>
      </c>
      <c r="S29" s="118">
        <f t="shared" si="39"/>
        <v>0.02995978249</v>
      </c>
      <c r="T29" s="119">
        <f t="shared" si="39"/>
        <v>0.1483175604</v>
      </c>
      <c r="U29" s="120">
        <f t="shared" si="39"/>
        <v>0.04244737574</v>
      </c>
      <c r="V29" s="118">
        <f t="shared" si="39"/>
        <v>0.007575596172</v>
      </c>
      <c r="W29" s="118">
        <f t="shared" si="39"/>
        <v>0.02267350974</v>
      </c>
    </row>
    <row r="30" ht="15.0" customHeight="1">
      <c r="A30" s="74">
        <v>2022.0</v>
      </c>
      <c r="B30" s="89">
        <v>864.0</v>
      </c>
      <c r="C30" s="89">
        <v>685.0</v>
      </c>
      <c r="D30" s="89">
        <v>644.0</v>
      </c>
      <c r="E30" s="118">
        <f t="shared" si="19"/>
        <v>0.7928240741</v>
      </c>
      <c r="F30" s="118">
        <f t="shared" si="20"/>
        <v>0.9401459854</v>
      </c>
      <c r="G30" s="118">
        <f t="shared" si="21"/>
        <v>0.7453703704</v>
      </c>
      <c r="H30" s="54">
        <v>0.102</v>
      </c>
      <c r="I30" s="183">
        <v>0.023</v>
      </c>
      <c r="J30" s="54">
        <v>0.02</v>
      </c>
      <c r="K30" s="118">
        <f t="shared" si="22"/>
        <v>0.900895498</v>
      </c>
      <c r="L30" s="118">
        <f t="shared" si="23"/>
        <v>0.9622783883</v>
      </c>
      <c r="M30" s="118">
        <f t="shared" si="24"/>
        <v>0.8669122679</v>
      </c>
      <c r="N30" s="120">
        <f t="shared" si="25"/>
        <v>0.9658094984</v>
      </c>
      <c r="O30" s="118">
        <f t="shared" si="26"/>
        <v>0.9904331846</v>
      </c>
      <c r="P30" s="119">
        <f t="shared" si="27"/>
        <v>0.979804223</v>
      </c>
      <c r="Q30" s="74">
        <v>2022.0</v>
      </c>
      <c r="R30" s="120">
        <f t="shared" ref="R30:W30" si="40">1-K30</f>
        <v>0.09910450198</v>
      </c>
      <c r="S30" s="118">
        <f t="shared" si="40"/>
        <v>0.03772161167</v>
      </c>
      <c r="T30" s="119">
        <f t="shared" si="40"/>
        <v>0.1330877321</v>
      </c>
      <c r="U30" s="120">
        <f t="shared" si="40"/>
        <v>0.03419050161</v>
      </c>
      <c r="V30" s="118">
        <f t="shared" si="40"/>
        <v>0.009566815352</v>
      </c>
      <c r="W30" s="118">
        <f t="shared" si="40"/>
        <v>0.02019577696</v>
      </c>
    </row>
    <row r="31" ht="15.0" customHeight="1">
      <c r="A31" s="74">
        <v>2023.0</v>
      </c>
      <c r="B31" s="89">
        <v>959.0</v>
      </c>
      <c r="C31" s="89">
        <v>774.0</v>
      </c>
      <c r="D31" s="89">
        <v>761.0</v>
      </c>
      <c r="E31" s="54">
        <f t="shared" si="19"/>
        <v>0.8070907195</v>
      </c>
      <c r="F31" s="54">
        <f t="shared" si="20"/>
        <v>0.9832041344</v>
      </c>
      <c r="G31" s="54">
        <f t="shared" si="21"/>
        <v>0.7935349322</v>
      </c>
      <c r="H31" s="55">
        <v>0.094</v>
      </c>
      <c r="I31" s="184">
        <v>0.008</v>
      </c>
      <c r="J31" s="54">
        <v>0.02</v>
      </c>
      <c r="K31" s="118">
        <f t="shared" si="22"/>
        <v>0.9090087844</v>
      </c>
      <c r="L31" s="118">
        <f t="shared" si="23"/>
        <v>0.9911332</v>
      </c>
      <c r="M31" s="118">
        <f t="shared" si="24"/>
        <v>0.9009487853</v>
      </c>
      <c r="N31" s="120">
        <f t="shared" si="25"/>
        <v>0.9687001345</v>
      </c>
      <c r="O31" s="118">
        <f t="shared" si="26"/>
        <v>0.997775891</v>
      </c>
      <c r="P31" s="119">
        <f t="shared" si="27"/>
        <v>0.9852094895</v>
      </c>
      <c r="Q31" s="74"/>
      <c r="R31" s="120">
        <f t="shared" ref="R31:W31" si="41">1-K31</f>
        <v>0.09099121559</v>
      </c>
      <c r="S31" s="118">
        <f t="shared" si="41"/>
        <v>0.008866800033</v>
      </c>
      <c r="T31" s="119">
        <f t="shared" si="41"/>
        <v>0.09905121471</v>
      </c>
      <c r="U31" s="120">
        <f t="shared" si="41"/>
        <v>0.03129986548</v>
      </c>
      <c r="V31" s="118">
        <f t="shared" si="41"/>
        <v>0.002224109004</v>
      </c>
      <c r="W31" s="118">
        <f t="shared" si="41"/>
        <v>0.0147905105</v>
      </c>
    </row>
    <row r="32" ht="15.0" customHeight="1">
      <c r="A32" s="78" t="s">
        <v>44</v>
      </c>
      <c r="B32" s="185">
        <f t="shared" ref="B32:H32" si="42">AVERAGE(B20:B24)</f>
        <v>1482.4</v>
      </c>
      <c r="C32" s="185">
        <f t="shared" si="42"/>
        <v>1224.2</v>
      </c>
      <c r="D32" s="185">
        <f t="shared" si="42"/>
        <v>1116.2</v>
      </c>
      <c r="E32" s="82">
        <f t="shared" si="42"/>
        <v>0.8194583986</v>
      </c>
      <c r="F32" s="82">
        <f t="shared" si="42"/>
        <v>0.9208420455</v>
      </c>
      <c r="G32" s="82">
        <f t="shared" si="42"/>
        <v>0.7523025261</v>
      </c>
      <c r="H32" s="82">
        <f t="shared" si="42"/>
        <v>0.1018</v>
      </c>
      <c r="I32" s="82">
        <f>AVERAGE(I18:I22)</f>
        <v>0.0206</v>
      </c>
      <c r="J32" s="82">
        <f t="shared" ref="J32:L32" si="43">AVERAGE(J20:J24)</f>
        <v>0.02</v>
      </c>
      <c r="K32" s="82">
        <f t="shared" si="43"/>
        <v>0.9314559239</v>
      </c>
      <c r="L32" s="82">
        <f t="shared" si="43"/>
        <v>0.9399295808</v>
      </c>
      <c r="M32" s="82">
        <f>AVERAGE(M16:M25)</f>
        <v>0.8429362121</v>
      </c>
      <c r="N32" s="82">
        <f t="shared" ref="N32:P32" si="44">AVERAGE(N20:N24)</f>
        <v>0.975919049</v>
      </c>
      <c r="O32" s="82">
        <f t="shared" si="44"/>
        <v>0.9844571295</v>
      </c>
      <c r="P32" s="82">
        <f t="shared" si="44"/>
        <v>0.980627827</v>
      </c>
      <c r="Q32" s="78" t="s">
        <v>44</v>
      </c>
      <c r="R32" s="82">
        <f t="shared" ref="R32:W32" si="45">AVERAGE(R20:R24)</f>
        <v>0.06854407605</v>
      </c>
      <c r="S32" s="82">
        <f t="shared" si="45"/>
        <v>0.06007041923</v>
      </c>
      <c r="T32" s="82">
        <f t="shared" si="45"/>
        <v>0.1273312689</v>
      </c>
      <c r="U32" s="82">
        <f t="shared" si="45"/>
        <v>0.02408095096</v>
      </c>
      <c r="V32" s="82">
        <f t="shared" si="45"/>
        <v>0.01554287051</v>
      </c>
      <c r="W32" s="82">
        <f t="shared" si="45"/>
        <v>0.01937217301</v>
      </c>
    </row>
    <row r="33" ht="15.0" customHeight="1">
      <c r="A33" s="78"/>
      <c r="B33" s="185"/>
      <c r="C33" s="185"/>
      <c r="D33" s="185"/>
      <c r="E33" s="82"/>
      <c r="F33" s="82"/>
      <c r="G33" s="82"/>
      <c r="H33" s="82"/>
      <c r="I33" s="82"/>
      <c r="J33" s="82"/>
      <c r="K33" s="82"/>
      <c r="L33" s="82"/>
      <c r="M33" s="82">
        <f>1-M32</f>
        <v>0.1570637879</v>
      </c>
      <c r="N33" s="82"/>
      <c r="O33" s="82"/>
      <c r="P33" s="82"/>
      <c r="Q33" s="78"/>
      <c r="R33" s="82"/>
      <c r="S33" s="82"/>
      <c r="T33" s="82"/>
      <c r="U33" s="82"/>
      <c r="V33" s="82"/>
      <c r="W33" s="82"/>
    </row>
    <row r="34" ht="15.0" customHeight="1">
      <c r="A34" s="78"/>
      <c r="B34" s="186" t="s">
        <v>101</v>
      </c>
      <c r="C34" s="186"/>
      <c r="D34" s="185"/>
      <c r="E34" s="82"/>
      <c r="F34" s="82"/>
      <c r="G34" s="82"/>
      <c r="H34" s="82"/>
      <c r="I34" s="82"/>
      <c r="J34" s="82"/>
      <c r="K34" s="82"/>
      <c r="L34" s="82"/>
      <c r="M34" s="82"/>
      <c r="N34" s="82"/>
      <c r="O34" s="82"/>
      <c r="P34" s="82"/>
      <c r="Q34" s="78"/>
      <c r="R34" s="82"/>
      <c r="S34" s="82"/>
      <c r="T34" s="82"/>
      <c r="U34" s="82"/>
      <c r="V34" s="82"/>
      <c r="W34" s="82"/>
    </row>
    <row r="35" ht="15.0" customHeight="1">
      <c r="A35" s="187"/>
      <c r="B35" s="188"/>
      <c r="C35" s="188"/>
      <c r="D35" s="188"/>
      <c r="E35" s="188"/>
      <c r="F35" s="188"/>
      <c r="G35" s="188"/>
      <c r="H35" s="188"/>
      <c r="I35" s="188"/>
      <c r="J35" s="188"/>
      <c r="K35" s="188"/>
      <c r="L35" s="188"/>
      <c r="M35" s="188"/>
      <c r="N35" s="188"/>
      <c r="O35" s="188"/>
      <c r="P35" s="189"/>
      <c r="Q35" s="190"/>
      <c r="R35" s="191"/>
      <c r="S35" s="191"/>
      <c r="T35" s="191"/>
      <c r="U35" s="191"/>
      <c r="V35" s="191"/>
      <c r="W35" s="192"/>
    </row>
    <row r="36" ht="15.0" customHeight="1">
      <c r="A36" s="144"/>
      <c r="B36" s="145" t="s">
        <v>85</v>
      </c>
      <c r="C36" s="26"/>
      <c r="D36" s="26"/>
      <c r="E36" s="26"/>
      <c r="F36" s="26"/>
      <c r="G36" s="26"/>
      <c r="H36" s="26"/>
      <c r="I36" s="26"/>
      <c r="J36" s="26"/>
      <c r="K36" s="26"/>
      <c r="L36" s="26"/>
      <c r="M36" s="26"/>
      <c r="N36" s="26"/>
      <c r="O36" s="26"/>
      <c r="P36" s="27"/>
      <c r="Q36" s="146" t="s">
        <v>86</v>
      </c>
      <c r="R36" s="26"/>
      <c r="S36" s="26"/>
      <c r="T36" s="26"/>
      <c r="U36" s="26"/>
      <c r="V36" s="26"/>
      <c r="W36" s="101"/>
    </row>
    <row r="37" ht="30.0" customHeight="1">
      <c r="A37" s="147"/>
      <c r="B37" s="29" t="s">
        <v>22</v>
      </c>
      <c r="C37" s="30"/>
      <c r="D37" s="30"/>
      <c r="E37" s="29" t="s">
        <v>23</v>
      </c>
      <c r="F37" s="30"/>
      <c r="G37" s="31"/>
      <c r="H37" s="32" t="s">
        <v>24</v>
      </c>
      <c r="I37" s="26"/>
      <c r="J37" s="33"/>
      <c r="K37" s="34" t="s">
        <v>25</v>
      </c>
      <c r="M37" s="35"/>
      <c r="N37" s="29" t="s">
        <v>26</v>
      </c>
      <c r="O37" s="30"/>
      <c r="P37" s="36"/>
      <c r="Q37" s="148"/>
      <c r="R37" s="38" t="s">
        <v>27</v>
      </c>
      <c r="U37" s="38" t="s">
        <v>28</v>
      </c>
      <c r="W37" s="39"/>
    </row>
    <row r="38" ht="57.0" customHeight="1">
      <c r="A38" s="149" t="s">
        <v>29</v>
      </c>
      <c r="B38" s="41" t="s">
        <v>30</v>
      </c>
      <c r="C38" s="42" t="s">
        <v>31</v>
      </c>
      <c r="D38" s="43" t="s">
        <v>68</v>
      </c>
      <c r="E38" s="41" t="s">
        <v>32</v>
      </c>
      <c r="F38" s="42" t="s">
        <v>69</v>
      </c>
      <c r="G38" s="43" t="s">
        <v>70</v>
      </c>
      <c r="H38" s="41" t="s">
        <v>33</v>
      </c>
      <c r="I38" s="104" t="s">
        <v>71</v>
      </c>
      <c r="J38" s="43" t="s">
        <v>34</v>
      </c>
      <c r="K38" s="41" t="s">
        <v>32</v>
      </c>
      <c r="L38" s="42" t="s">
        <v>69</v>
      </c>
      <c r="M38" s="42" t="s">
        <v>70</v>
      </c>
      <c r="N38" s="41" t="s">
        <v>35</v>
      </c>
      <c r="O38" s="42" t="s">
        <v>72</v>
      </c>
      <c r="P38" s="45" t="s">
        <v>73</v>
      </c>
      <c r="Q38" s="149" t="s">
        <v>29</v>
      </c>
      <c r="R38" s="41" t="s">
        <v>32</v>
      </c>
      <c r="S38" s="42" t="s">
        <v>69</v>
      </c>
      <c r="T38" s="42" t="s">
        <v>70</v>
      </c>
      <c r="U38" s="41" t="s">
        <v>38</v>
      </c>
      <c r="V38" s="42" t="s">
        <v>74</v>
      </c>
      <c r="W38" s="42" t="s">
        <v>75</v>
      </c>
    </row>
    <row r="39" ht="15.0" customHeight="1">
      <c r="A39" s="150" t="s">
        <v>39</v>
      </c>
      <c r="B39" s="109">
        <v>1142.0</v>
      </c>
      <c r="C39" s="47">
        <v>901.0</v>
      </c>
      <c r="D39" s="48">
        <v>863.0</v>
      </c>
      <c r="E39" s="59">
        <f t="shared" ref="E39:E44" si="47">C39/B39</f>
        <v>0.788966725</v>
      </c>
      <c r="F39" s="54">
        <f t="shared" ref="F39:F44" si="48">G39/E39</f>
        <v>0.9578246393</v>
      </c>
      <c r="G39" s="53">
        <f t="shared" ref="G39:G44" si="49">D39/B39</f>
        <v>0.7556917688</v>
      </c>
      <c r="H39" s="159">
        <v>0.11379943595461402</v>
      </c>
      <c r="I39" s="178">
        <v>0.010574248594599035</v>
      </c>
      <c r="J39" s="53">
        <v>0.02</v>
      </c>
      <c r="K39" s="120">
        <f t="shared" ref="K39:K44" si="50">(C39/B39)/((1-H39)*(1-J39))</f>
        <v>0.9084490796</v>
      </c>
      <c r="L39" s="118">
        <f t="shared" ref="L39:L44" si="51">M39/K39</f>
        <v>0.9680611586</v>
      </c>
      <c r="M39" s="54">
        <f t="shared" ref="M39:M44" si="52">(D39/B39)/((1-H39)*(1-I39)*(1-J39))</f>
        <v>0.8794342686</v>
      </c>
      <c r="N39" s="59">
        <f t="shared" ref="N39:N44" si="53">K39^(1/3)</f>
        <v>0.9685012742</v>
      </c>
      <c r="O39" s="54">
        <f t="shared" ref="O39:O44" si="54">L39^(1/4)</f>
        <v>0.9919178344</v>
      </c>
      <c r="P39" s="56">
        <f t="shared" ref="P39:P44" si="55">M39^(1/7)</f>
        <v>0.9818136256</v>
      </c>
      <c r="Q39" s="150" t="s">
        <v>39</v>
      </c>
      <c r="R39" s="59">
        <f t="shared" ref="R39:W39" si="46">1-K39</f>
        <v>0.09155092036</v>
      </c>
      <c r="S39" s="54">
        <f t="shared" si="46"/>
        <v>0.03193884136</v>
      </c>
      <c r="T39" s="54">
        <f t="shared" si="46"/>
        <v>0.1205657314</v>
      </c>
      <c r="U39" s="59">
        <f t="shared" si="46"/>
        <v>0.03149872582</v>
      </c>
      <c r="V39" s="54">
        <f t="shared" si="46"/>
        <v>0.00808216557</v>
      </c>
      <c r="W39" s="54">
        <f t="shared" si="46"/>
        <v>0.01818637439</v>
      </c>
    </row>
    <row r="40" ht="15.0" customHeight="1">
      <c r="A40" s="156">
        <v>2003.0</v>
      </c>
      <c r="B40" s="115">
        <v>1196.0</v>
      </c>
      <c r="C40" s="4">
        <v>952.0</v>
      </c>
      <c r="D40" s="58">
        <v>903.0</v>
      </c>
      <c r="E40" s="59">
        <f t="shared" si="47"/>
        <v>0.7959866221</v>
      </c>
      <c r="F40" s="54">
        <f t="shared" si="48"/>
        <v>0.9485294118</v>
      </c>
      <c r="G40" s="53">
        <f t="shared" si="49"/>
        <v>0.7550167224</v>
      </c>
      <c r="H40" s="159">
        <v>0.08539165747998902</v>
      </c>
      <c r="I40" s="52">
        <v>0.007075170493729407</v>
      </c>
      <c r="J40" s="53">
        <v>0.02</v>
      </c>
      <c r="K40" s="120">
        <f t="shared" si="50"/>
        <v>0.888064551</v>
      </c>
      <c r="L40" s="118">
        <f t="shared" si="51"/>
        <v>0.9552882389</v>
      </c>
      <c r="M40" s="54">
        <f t="shared" si="52"/>
        <v>0.8483576209</v>
      </c>
      <c r="N40" s="59">
        <f t="shared" si="53"/>
        <v>0.9612023964</v>
      </c>
      <c r="O40" s="54">
        <f t="shared" si="54"/>
        <v>0.9886295965</v>
      </c>
      <c r="P40" s="56">
        <f t="shared" si="55"/>
        <v>0.9767805317</v>
      </c>
      <c r="Q40" s="156">
        <v>2003.0</v>
      </c>
      <c r="R40" s="59">
        <f t="shared" ref="R40:W40" si="56">1-K40</f>
        <v>0.111935449</v>
      </c>
      <c r="S40" s="54">
        <f t="shared" si="56"/>
        <v>0.04471176107</v>
      </c>
      <c r="T40" s="54">
        <f t="shared" si="56"/>
        <v>0.1516423791</v>
      </c>
      <c r="U40" s="59">
        <f t="shared" si="56"/>
        <v>0.03879760364</v>
      </c>
      <c r="V40" s="54">
        <f t="shared" si="56"/>
        <v>0.01137040353</v>
      </c>
      <c r="W40" s="54">
        <f t="shared" si="56"/>
        <v>0.02321946826</v>
      </c>
    </row>
    <row r="41" ht="15.0" customHeight="1">
      <c r="A41" s="156">
        <v>2004.0</v>
      </c>
      <c r="B41" s="115">
        <v>525.0</v>
      </c>
      <c r="C41" s="4">
        <v>424.0</v>
      </c>
      <c r="D41" s="58">
        <v>403.0</v>
      </c>
      <c r="E41" s="59">
        <f t="shared" si="47"/>
        <v>0.8076190476</v>
      </c>
      <c r="F41" s="54">
        <f t="shared" si="48"/>
        <v>0.9504716981</v>
      </c>
      <c r="G41" s="53">
        <f t="shared" si="49"/>
        <v>0.7676190476</v>
      </c>
      <c r="H41" s="159">
        <v>0.09531324845581747</v>
      </c>
      <c r="I41" s="52">
        <v>0.016315475727652073</v>
      </c>
      <c r="J41" s="53">
        <v>0.02</v>
      </c>
      <c r="K41" s="120">
        <f t="shared" si="50"/>
        <v>0.910924215</v>
      </c>
      <c r="L41" s="118">
        <f t="shared" si="51"/>
        <v>0.9662363031</v>
      </c>
      <c r="M41" s="54">
        <f t="shared" si="52"/>
        <v>0.8801680459</v>
      </c>
      <c r="N41" s="59">
        <f t="shared" si="53"/>
        <v>0.9693800605</v>
      </c>
      <c r="O41" s="54">
        <f t="shared" si="54"/>
        <v>0.9914500469</v>
      </c>
      <c r="P41" s="56">
        <f t="shared" si="55"/>
        <v>0.9819306124</v>
      </c>
      <c r="Q41" s="156">
        <v>2004.0</v>
      </c>
      <c r="R41" s="59">
        <f t="shared" ref="R41:W41" si="57">1-K41</f>
        <v>0.08907578497</v>
      </c>
      <c r="S41" s="54">
        <f t="shared" si="57"/>
        <v>0.03376369694</v>
      </c>
      <c r="T41" s="54">
        <f t="shared" si="57"/>
        <v>0.1198319541</v>
      </c>
      <c r="U41" s="59">
        <f t="shared" si="57"/>
        <v>0.03061993946</v>
      </c>
      <c r="V41" s="54">
        <f t="shared" si="57"/>
        <v>0.008549953101</v>
      </c>
      <c r="W41" s="54">
        <f t="shared" si="57"/>
        <v>0.01806938765</v>
      </c>
    </row>
    <row r="42" ht="15.0" customHeight="1">
      <c r="A42" s="156">
        <v>2005.0</v>
      </c>
      <c r="B42" s="115">
        <v>502.0</v>
      </c>
      <c r="C42" s="4">
        <v>416.0</v>
      </c>
      <c r="D42" s="58">
        <v>403.0</v>
      </c>
      <c r="E42" s="59">
        <f t="shared" si="47"/>
        <v>0.828685259</v>
      </c>
      <c r="F42" s="54">
        <f t="shared" si="48"/>
        <v>0.96875</v>
      </c>
      <c r="G42" s="53">
        <f t="shared" si="49"/>
        <v>0.8027888446</v>
      </c>
      <c r="H42" s="159">
        <v>0.06788710124541823</v>
      </c>
      <c r="I42" s="52">
        <v>0.003031491850636613</v>
      </c>
      <c r="J42" s="53">
        <v>0.02</v>
      </c>
      <c r="K42" s="120">
        <f t="shared" si="50"/>
        <v>0.9071832437</v>
      </c>
      <c r="L42" s="118">
        <f t="shared" si="51"/>
        <v>0.9716956876</v>
      </c>
      <c r="M42" s="54">
        <f t="shared" si="52"/>
        <v>0.8815060458</v>
      </c>
      <c r="N42" s="59">
        <f t="shared" si="53"/>
        <v>0.9680512275</v>
      </c>
      <c r="O42" s="54">
        <f t="shared" si="54"/>
        <v>0.9928475508</v>
      </c>
      <c r="P42" s="56">
        <f t="shared" si="55"/>
        <v>0.9821437158</v>
      </c>
      <c r="Q42" s="156">
        <v>2005.0</v>
      </c>
      <c r="R42" s="59">
        <f t="shared" ref="R42:W42" si="58">1-K42</f>
        <v>0.09281675626</v>
      </c>
      <c r="S42" s="54">
        <f t="shared" si="58"/>
        <v>0.02830431244</v>
      </c>
      <c r="T42" s="54">
        <f t="shared" si="58"/>
        <v>0.1184939542</v>
      </c>
      <c r="U42" s="59">
        <f t="shared" si="58"/>
        <v>0.03194877253</v>
      </c>
      <c r="V42" s="54">
        <f t="shared" si="58"/>
        <v>0.007152449157</v>
      </c>
      <c r="W42" s="54">
        <f t="shared" si="58"/>
        <v>0.0178562842</v>
      </c>
    </row>
    <row r="43" ht="15.0" customHeight="1">
      <c r="A43" s="156">
        <v>2006.0</v>
      </c>
      <c r="B43" s="115">
        <v>396.0</v>
      </c>
      <c r="C43" s="4">
        <v>297.0</v>
      </c>
      <c r="D43" s="58">
        <v>265.0</v>
      </c>
      <c r="E43" s="59">
        <f t="shared" si="47"/>
        <v>0.75</v>
      </c>
      <c r="F43" s="54">
        <f t="shared" si="48"/>
        <v>0.8922558923</v>
      </c>
      <c r="G43" s="53">
        <f t="shared" si="49"/>
        <v>0.6691919192</v>
      </c>
      <c r="H43" s="159">
        <v>0.07172751628909779</v>
      </c>
      <c r="I43" s="52">
        <v>0.00790280726586459</v>
      </c>
      <c r="J43" s="53">
        <v>0.02</v>
      </c>
      <c r="K43" s="120">
        <f t="shared" si="50"/>
        <v>0.8244412453</v>
      </c>
      <c r="L43" s="118">
        <f t="shared" si="51"/>
        <v>0.8993633878</v>
      </c>
      <c r="M43" s="54">
        <f t="shared" si="52"/>
        <v>0.7414722714</v>
      </c>
      <c r="N43" s="59">
        <f t="shared" si="53"/>
        <v>0.9376769426</v>
      </c>
      <c r="O43" s="54">
        <f t="shared" si="54"/>
        <v>0.9738314611</v>
      </c>
      <c r="P43" s="56">
        <f t="shared" si="55"/>
        <v>0.9581690326</v>
      </c>
      <c r="Q43" s="156">
        <v>2006.0</v>
      </c>
      <c r="R43" s="59">
        <f t="shared" ref="R43:W43" si="59">1-K43</f>
        <v>0.1755587547</v>
      </c>
      <c r="S43" s="54">
        <f t="shared" si="59"/>
        <v>0.1006366122</v>
      </c>
      <c r="T43" s="54">
        <f t="shared" si="59"/>
        <v>0.2585277286</v>
      </c>
      <c r="U43" s="59">
        <f t="shared" si="59"/>
        <v>0.0623230574</v>
      </c>
      <c r="V43" s="54">
        <f t="shared" si="59"/>
        <v>0.02616853892</v>
      </c>
      <c r="W43" s="54">
        <f t="shared" si="59"/>
        <v>0.04183096738</v>
      </c>
    </row>
    <row r="44" ht="15.0" customHeight="1">
      <c r="A44" s="156">
        <v>2007.0</v>
      </c>
      <c r="B44" s="115">
        <v>416.0</v>
      </c>
      <c r="C44" s="4">
        <v>341.0</v>
      </c>
      <c r="D44" s="58">
        <v>314.0</v>
      </c>
      <c r="E44" s="59">
        <f t="shared" si="47"/>
        <v>0.8197115385</v>
      </c>
      <c r="F44" s="54">
        <f t="shared" si="48"/>
        <v>0.9208211144</v>
      </c>
      <c r="G44" s="53">
        <f t="shared" si="49"/>
        <v>0.7548076923</v>
      </c>
      <c r="H44" s="159">
        <v>0.08357149043041483</v>
      </c>
      <c r="I44" s="52">
        <v>0.010339418140330861</v>
      </c>
      <c r="J44" s="53">
        <v>0.02</v>
      </c>
      <c r="K44" s="120">
        <f t="shared" si="50"/>
        <v>0.9127175078</v>
      </c>
      <c r="L44" s="118">
        <f t="shared" si="51"/>
        <v>0.9304413364</v>
      </c>
      <c r="M44" s="54">
        <f t="shared" si="52"/>
        <v>0.8492300978</v>
      </c>
      <c r="N44" s="59">
        <f t="shared" si="53"/>
        <v>0.9700157676</v>
      </c>
      <c r="O44" s="54">
        <f t="shared" si="54"/>
        <v>0.9821373994</v>
      </c>
      <c r="P44" s="56">
        <f t="shared" si="55"/>
        <v>0.9769239758</v>
      </c>
      <c r="Q44" s="156">
        <v>2007.0</v>
      </c>
      <c r="R44" s="59">
        <f t="shared" ref="R44:W44" si="60">1-K44</f>
        <v>0.08728249216</v>
      </c>
      <c r="S44" s="54">
        <f t="shared" si="60"/>
        <v>0.0695586636</v>
      </c>
      <c r="T44" s="54">
        <f t="shared" si="60"/>
        <v>0.1507699022</v>
      </c>
      <c r="U44" s="59">
        <f t="shared" si="60"/>
        <v>0.02998423243</v>
      </c>
      <c r="V44" s="54">
        <f t="shared" si="60"/>
        <v>0.01786260064</v>
      </c>
      <c r="W44" s="54">
        <f t="shared" si="60"/>
        <v>0.02307602421</v>
      </c>
    </row>
    <row r="45" ht="15.0" customHeight="1">
      <c r="A45" s="161" t="s">
        <v>40</v>
      </c>
      <c r="B45" s="61"/>
      <c r="C45" s="61"/>
      <c r="D45" s="61"/>
      <c r="E45" s="62">
        <f t="shared" ref="E45:P45" si="61"> AVERAGE(E39:E44)</f>
        <v>0.7984948654</v>
      </c>
      <c r="F45" s="62">
        <f t="shared" si="61"/>
        <v>0.9397754593</v>
      </c>
      <c r="G45" s="62">
        <f t="shared" si="61"/>
        <v>0.7508526658</v>
      </c>
      <c r="H45" s="62">
        <f t="shared" si="61"/>
        <v>0.08628174164</v>
      </c>
      <c r="I45" s="62">
        <f t="shared" si="61"/>
        <v>0.009206435345</v>
      </c>
      <c r="J45" s="62">
        <f t="shared" si="61"/>
        <v>0.02</v>
      </c>
      <c r="K45" s="62">
        <f t="shared" si="61"/>
        <v>0.8919633071</v>
      </c>
      <c r="L45" s="62">
        <f t="shared" si="61"/>
        <v>0.9485143521</v>
      </c>
      <c r="M45" s="62">
        <f t="shared" si="61"/>
        <v>0.8466947251</v>
      </c>
      <c r="N45" s="62">
        <f t="shared" si="61"/>
        <v>0.9624712781</v>
      </c>
      <c r="O45" s="62">
        <f t="shared" si="61"/>
        <v>0.9868023148</v>
      </c>
      <c r="P45" s="62">
        <f t="shared" si="61"/>
        <v>0.9762935823</v>
      </c>
      <c r="Q45" s="161" t="s">
        <v>40</v>
      </c>
      <c r="R45" s="62">
        <f t="shared" ref="R45:W45" si="62">AVERAGE(R39:R44)</f>
        <v>0.1080366929</v>
      </c>
      <c r="S45" s="62">
        <f t="shared" si="62"/>
        <v>0.05148564794</v>
      </c>
      <c r="T45" s="62">
        <f t="shared" si="62"/>
        <v>0.1533052749</v>
      </c>
      <c r="U45" s="62">
        <f t="shared" si="62"/>
        <v>0.03752872188</v>
      </c>
      <c r="V45" s="62">
        <f t="shared" si="62"/>
        <v>0.01319768515</v>
      </c>
      <c r="W45" s="62">
        <f t="shared" si="62"/>
        <v>0.02370641768</v>
      </c>
    </row>
    <row r="46" ht="15.0" customHeight="1">
      <c r="A46" s="163">
        <v>2008.0</v>
      </c>
      <c r="B46" s="181">
        <v>859.0</v>
      </c>
      <c r="C46" s="181">
        <v>655.0</v>
      </c>
      <c r="D46" s="181">
        <v>618.0</v>
      </c>
      <c r="E46" s="120">
        <f t="shared" ref="E46:E61" si="64">C46/B46</f>
        <v>0.7625145518</v>
      </c>
      <c r="F46" s="118">
        <f t="shared" ref="F46:F61" si="65">G46/E46</f>
        <v>0.9435114504</v>
      </c>
      <c r="G46" s="119">
        <f t="shared" ref="G46:G61" si="66">D46/B46</f>
        <v>0.7194412107</v>
      </c>
      <c r="H46" s="164">
        <v>0.147</v>
      </c>
      <c r="I46" s="182">
        <v>0.010010914154529375</v>
      </c>
      <c r="J46" s="119">
        <v>0.02</v>
      </c>
      <c r="K46" s="120">
        <f t="shared" ref="K46:K61" si="67">(C46/B46)/((1-H46)*(1-J46))</f>
        <v>0.9121642125</v>
      </c>
      <c r="L46" s="118">
        <f t="shared" ref="L46:L61" si="68">M46/K46</f>
        <v>0.9530523759</v>
      </c>
      <c r="M46" s="118">
        <f t="shared" ref="M46:M61" si="69">(D46/B46)/((1-H46)*(1-I46)*(1-J46))</f>
        <v>0.8693402699</v>
      </c>
      <c r="N46" s="120">
        <f t="shared" ref="N46:N61" si="70">K46^(1/3)</f>
        <v>0.969819718</v>
      </c>
      <c r="O46" s="118">
        <f t="shared" ref="O46:O61" si="71">L46^(1/4)</f>
        <v>0.9880506133</v>
      </c>
      <c r="P46" s="165">
        <f t="shared" ref="P46:P60" si="72">M46^(1/7)</f>
        <v>0.9801957796</v>
      </c>
      <c r="Q46" s="163">
        <v>2008.0</v>
      </c>
      <c r="R46" s="120">
        <f t="shared" ref="R46:W46" si="63">1-K46</f>
        <v>0.08783578749</v>
      </c>
      <c r="S46" s="118">
        <f t="shared" si="63"/>
        <v>0.0469476241</v>
      </c>
      <c r="T46" s="118">
        <f t="shared" si="63"/>
        <v>0.1306597301</v>
      </c>
      <c r="U46" s="120">
        <f t="shared" si="63"/>
        <v>0.03018028202</v>
      </c>
      <c r="V46" s="118">
        <f t="shared" si="63"/>
        <v>0.01194938666</v>
      </c>
      <c r="W46" s="118">
        <f t="shared" si="63"/>
        <v>0.01980422043</v>
      </c>
    </row>
    <row r="47" ht="15.0" customHeight="1">
      <c r="A47" s="167">
        <v>2009.0</v>
      </c>
      <c r="B47" s="181">
        <v>357.0</v>
      </c>
      <c r="C47" s="181">
        <v>287.0</v>
      </c>
      <c r="D47" s="181">
        <v>270.0</v>
      </c>
      <c r="E47" s="54">
        <f t="shared" si="64"/>
        <v>0.8039215686</v>
      </c>
      <c r="F47" s="54">
        <f t="shared" si="65"/>
        <v>0.9407665505</v>
      </c>
      <c r="G47" s="54">
        <f t="shared" si="66"/>
        <v>0.756302521</v>
      </c>
      <c r="H47" s="110">
        <v>0.077</v>
      </c>
      <c r="I47" s="183">
        <v>0.009</v>
      </c>
      <c r="J47" s="54">
        <v>0.02</v>
      </c>
      <c r="K47" s="54">
        <f t="shared" si="67"/>
        <v>0.8887628724</v>
      </c>
      <c r="L47" s="54">
        <f t="shared" si="68"/>
        <v>0.9493103436</v>
      </c>
      <c r="M47" s="54">
        <f t="shared" si="69"/>
        <v>0.8437117878</v>
      </c>
      <c r="N47" s="54">
        <f t="shared" si="70"/>
        <v>0.9614542746</v>
      </c>
      <c r="O47" s="54">
        <f t="shared" si="71"/>
        <v>0.98707932</v>
      </c>
      <c r="P47" s="54">
        <f t="shared" si="72"/>
        <v>0.9760145734</v>
      </c>
      <c r="Q47" s="188"/>
      <c r="R47" s="54">
        <f t="shared" ref="R47:W47" si="73">1-K47</f>
        <v>0.1112371276</v>
      </c>
      <c r="S47" s="54">
        <f t="shared" si="73"/>
        <v>0.05068965638</v>
      </c>
      <c r="T47" s="54">
        <f t="shared" si="73"/>
        <v>0.1562882122</v>
      </c>
      <c r="U47" s="59">
        <f t="shared" si="73"/>
        <v>0.03854572541</v>
      </c>
      <c r="V47" s="54">
        <f t="shared" si="73"/>
        <v>0.01292067999</v>
      </c>
      <c r="W47" s="54">
        <f t="shared" si="73"/>
        <v>0.02398542659</v>
      </c>
    </row>
    <row r="48" ht="15.0" customHeight="1">
      <c r="A48" s="188">
        <v>2010.0</v>
      </c>
      <c r="B48" s="4">
        <v>3487.0</v>
      </c>
      <c r="C48" s="4">
        <v>2696.0</v>
      </c>
      <c r="D48" s="4">
        <v>2524.0</v>
      </c>
      <c r="E48" s="118">
        <f t="shared" si="64"/>
        <v>0.7731574419</v>
      </c>
      <c r="F48" s="118">
        <f t="shared" si="65"/>
        <v>0.9362017804</v>
      </c>
      <c r="G48" s="118">
        <f t="shared" si="66"/>
        <v>0.7238313737</v>
      </c>
      <c r="H48" s="54">
        <v>0.149</v>
      </c>
      <c r="I48" s="183">
        <v>0.016</v>
      </c>
      <c r="J48" s="54">
        <v>0.02</v>
      </c>
      <c r="K48" s="54">
        <f t="shared" si="67"/>
        <v>0.9270695244</v>
      </c>
      <c r="L48" s="54">
        <f t="shared" si="68"/>
        <v>0.9514245736</v>
      </c>
      <c r="M48" s="54">
        <f t="shared" si="69"/>
        <v>0.8820367269</v>
      </c>
      <c r="N48" s="120">
        <f t="shared" si="70"/>
        <v>0.9750736826</v>
      </c>
      <c r="O48" s="118">
        <f t="shared" si="71"/>
        <v>0.9876284481</v>
      </c>
      <c r="P48" s="119">
        <f t="shared" si="72"/>
        <v>0.9822281607</v>
      </c>
      <c r="Q48" s="188">
        <v>2010.0</v>
      </c>
      <c r="R48" s="120">
        <f t="shared" ref="R48:W48" si="74">1-K48</f>
        <v>0.07293047564</v>
      </c>
      <c r="S48" s="118">
        <f t="shared" si="74"/>
        <v>0.04857542641</v>
      </c>
      <c r="T48" s="119">
        <f t="shared" si="74"/>
        <v>0.1179632731</v>
      </c>
      <c r="U48" s="120">
        <f t="shared" si="74"/>
        <v>0.02492631743</v>
      </c>
      <c r="V48" s="118">
        <f t="shared" si="74"/>
        <v>0.01237155187</v>
      </c>
      <c r="W48" s="118">
        <f t="shared" si="74"/>
        <v>0.01777183932</v>
      </c>
    </row>
    <row r="49" ht="15.0" customHeight="1">
      <c r="A49" s="188">
        <v>2011.0</v>
      </c>
      <c r="B49" s="89">
        <v>949.0</v>
      </c>
      <c r="C49" s="89">
        <v>712.0</v>
      </c>
      <c r="D49" s="89">
        <v>627.0</v>
      </c>
      <c r="E49" s="118">
        <f t="shared" si="64"/>
        <v>0.7502634352</v>
      </c>
      <c r="F49" s="118">
        <f t="shared" si="65"/>
        <v>0.8806179775</v>
      </c>
      <c r="G49" s="118">
        <f t="shared" si="66"/>
        <v>0.6606954689</v>
      </c>
      <c r="H49" s="129">
        <v>0.087</v>
      </c>
      <c r="I49" s="183">
        <v>0.028</v>
      </c>
      <c r="J49" s="54">
        <v>0.02</v>
      </c>
      <c r="K49" s="54">
        <f t="shared" si="67"/>
        <v>0.8385267622</v>
      </c>
      <c r="L49" s="54">
        <f t="shared" si="68"/>
        <v>0.9059855736</v>
      </c>
      <c r="M49" s="54">
        <f t="shared" si="69"/>
        <v>0.7596931496</v>
      </c>
      <c r="N49" s="120">
        <f t="shared" si="70"/>
        <v>0.9429868633</v>
      </c>
      <c r="O49" s="118">
        <f t="shared" si="71"/>
        <v>0.9756191596</v>
      </c>
      <c r="P49" s="119">
        <f t="shared" si="72"/>
        <v>0.9614978462</v>
      </c>
      <c r="Q49" s="188">
        <v>2011.0</v>
      </c>
      <c r="R49" s="120">
        <f t="shared" ref="R49:W49" si="75">1-K49</f>
        <v>0.1614732378</v>
      </c>
      <c r="S49" s="118">
        <f t="shared" si="75"/>
        <v>0.09401442641</v>
      </c>
      <c r="T49" s="119">
        <f t="shared" si="75"/>
        <v>0.2403068504</v>
      </c>
      <c r="U49" s="120">
        <f t="shared" si="75"/>
        <v>0.05701313667</v>
      </c>
      <c r="V49" s="118">
        <f t="shared" si="75"/>
        <v>0.02438084042</v>
      </c>
      <c r="W49" s="118">
        <f t="shared" si="75"/>
        <v>0.03850215377</v>
      </c>
    </row>
    <row r="50" ht="15.0" customHeight="1">
      <c r="A50" s="188">
        <v>2012.0</v>
      </c>
      <c r="B50" s="4">
        <v>453.0</v>
      </c>
      <c r="C50" s="4">
        <v>350.0</v>
      </c>
      <c r="D50" s="4">
        <v>298.0</v>
      </c>
      <c r="E50" s="118">
        <f t="shared" si="64"/>
        <v>0.7726269316</v>
      </c>
      <c r="F50" s="118">
        <f t="shared" si="65"/>
        <v>0.8514285714</v>
      </c>
      <c r="G50" s="118">
        <f t="shared" si="66"/>
        <v>0.6578366446</v>
      </c>
      <c r="H50" s="54">
        <v>0.106</v>
      </c>
      <c r="I50" s="183">
        <v>0.032</v>
      </c>
      <c r="J50" s="54">
        <v>0.02</v>
      </c>
      <c r="K50" s="54">
        <f t="shared" si="67"/>
        <v>0.8818734095</v>
      </c>
      <c r="L50" s="54">
        <f t="shared" si="68"/>
        <v>0.8795749705</v>
      </c>
      <c r="M50" s="54">
        <f t="shared" si="69"/>
        <v>0.7756737782</v>
      </c>
      <c r="N50" s="120">
        <f t="shared" si="70"/>
        <v>0.9589635115</v>
      </c>
      <c r="O50" s="118">
        <f t="shared" si="71"/>
        <v>0.9684299578</v>
      </c>
      <c r="P50" s="119">
        <f t="shared" si="72"/>
        <v>0.9643615202</v>
      </c>
      <c r="Q50" s="188">
        <v>2012.0</v>
      </c>
      <c r="R50" s="120">
        <f t="shared" ref="R50:W50" si="76">1-K50</f>
        <v>0.1181265905</v>
      </c>
      <c r="S50" s="118">
        <f t="shared" si="76"/>
        <v>0.1204250295</v>
      </c>
      <c r="T50" s="119">
        <f t="shared" si="76"/>
        <v>0.2243262218</v>
      </c>
      <c r="U50" s="120">
        <f t="shared" si="76"/>
        <v>0.04103648848</v>
      </c>
      <c r="V50" s="118">
        <f t="shared" si="76"/>
        <v>0.03157004223</v>
      </c>
      <c r="W50" s="118">
        <f t="shared" si="76"/>
        <v>0.03563847981</v>
      </c>
    </row>
    <row r="51" ht="15.0" customHeight="1">
      <c r="A51" s="188">
        <v>2013.0</v>
      </c>
      <c r="B51" s="89">
        <v>257.0</v>
      </c>
      <c r="C51" s="4">
        <v>192.0</v>
      </c>
      <c r="D51" s="4">
        <v>178.0</v>
      </c>
      <c r="E51" s="118">
        <f t="shared" si="64"/>
        <v>0.7470817121</v>
      </c>
      <c r="F51" s="118">
        <f t="shared" si="65"/>
        <v>0.9270833333</v>
      </c>
      <c r="G51" s="118">
        <f t="shared" si="66"/>
        <v>0.6926070039</v>
      </c>
      <c r="H51" s="54">
        <v>0.061</v>
      </c>
      <c r="I51" s="183">
        <v>0.009</v>
      </c>
      <c r="J51" s="54">
        <v>0.02</v>
      </c>
      <c r="K51" s="54">
        <f t="shared" si="67"/>
        <v>0.8118512009</v>
      </c>
      <c r="L51" s="54">
        <f t="shared" si="68"/>
        <v>0.9355028591</v>
      </c>
      <c r="M51" s="54">
        <f t="shared" si="69"/>
        <v>0.7594891195</v>
      </c>
      <c r="N51" s="120">
        <f t="shared" si="70"/>
        <v>0.9328793487</v>
      </c>
      <c r="O51" s="118">
        <f t="shared" si="71"/>
        <v>0.9834703694</v>
      </c>
      <c r="P51" s="119">
        <f t="shared" si="72"/>
        <v>0.9614609522</v>
      </c>
      <c r="Q51" s="188">
        <v>2013.0</v>
      </c>
      <c r="R51" s="120">
        <f t="shared" ref="R51:W51" si="77">1-K51</f>
        <v>0.1881487991</v>
      </c>
      <c r="S51" s="118">
        <f t="shared" si="77"/>
        <v>0.06449714094</v>
      </c>
      <c r="T51" s="119">
        <f t="shared" si="77"/>
        <v>0.2405108805</v>
      </c>
      <c r="U51" s="120">
        <f t="shared" si="77"/>
        <v>0.06712065129</v>
      </c>
      <c r="V51" s="118">
        <f t="shared" si="77"/>
        <v>0.01652963056</v>
      </c>
      <c r="W51" s="118">
        <f t="shared" si="77"/>
        <v>0.03853904781</v>
      </c>
    </row>
    <row r="52" ht="15.0" customHeight="1">
      <c r="A52" s="188">
        <v>2014.0</v>
      </c>
      <c r="B52" s="89">
        <v>409.0</v>
      </c>
      <c r="C52" s="4">
        <v>291.0</v>
      </c>
      <c r="D52" s="4">
        <v>276.0</v>
      </c>
      <c r="E52" s="118">
        <f t="shared" si="64"/>
        <v>0.7114914425</v>
      </c>
      <c r="F52" s="118">
        <f t="shared" si="65"/>
        <v>0.9484536082</v>
      </c>
      <c r="G52" s="118">
        <f t="shared" si="66"/>
        <v>0.6748166259</v>
      </c>
      <c r="H52" s="54">
        <v>0.119</v>
      </c>
      <c r="I52" s="183">
        <v>0.018</v>
      </c>
      <c r="J52" s="54">
        <v>0.02</v>
      </c>
      <c r="K52" s="54">
        <f t="shared" si="67"/>
        <v>0.8240768173</v>
      </c>
      <c r="L52" s="54">
        <f t="shared" si="68"/>
        <v>0.9658387049</v>
      </c>
      <c r="M52" s="54">
        <f t="shared" si="69"/>
        <v>0.795925286</v>
      </c>
      <c r="N52" s="120">
        <f t="shared" si="70"/>
        <v>0.9375387617</v>
      </c>
      <c r="O52" s="118">
        <f t="shared" si="71"/>
        <v>0.9913480378</v>
      </c>
      <c r="P52" s="119">
        <f t="shared" si="72"/>
        <v>0.9679187443</v>
      </c>
      <c r="Q52" s="188">
        <v>2014.0</v>
      </c>
      <c r="R52" s="120">
        <f t="shared" ref="R52:W52" si="78">1-K52</f>
        <v>0.1759231827</v>
      </c>
      <c r="S52" s="118">
        <f t="shared" si="78"/>
        <v>0.03416129506</v>
      </c>
      <c r="T52" s="119">
        <f t="shared" si="78"/>
        <v>0.204074714</v>
      </c>
      <c r="U52" s="120">
        <f t="shared" si="78"/>
        <v>0.06246123829</v>
      </c>
      <c r="V52" s="118">
        <f t="shared" si="78"/>
        <v>0.008651962186</v>
      </c>
      <c r="W52" s="118">
        <f t="shared" si="78"/>
        <v>0.03208125568</v>
      </c>
    </row>
    <row r="53" ht="15.0" customHeight="1">
      <c r="A53" s="188">
        <v>2015.0</v>
      </c>
      <c r="B53" s="89">
        <v>668.0</v>
      </c>
      <c r="C53" s="89">
        <v>462.0</v>
      </c>
      <c r="D53" s="89">
        <v>410.0</v>
      </c>
      <c r="E53" s="118">
        <f t="shared" si="64"/>
        <v>0.6916167665</v>
      </c>
      <c r="F53" s="118">
        <f t="shared" si="65"/>
        <v>0.8874458874</v>
      </c>
      <c r="G53" s="118">
        <f t="shared" si="66"/>
        <v>0.6137724551</v>
      </c>
      <c r="H53" s="54">
        <v>0.124</v>
      </c>
      <c r="I53" s="183">
        <f t="shared" ref="I53:I55" si="80">I23</f>
        <v>0.021</v>
      </c>
      <c r="J53" s="54">
        <v>0.02</v>
      </c>
      <c r="K53" s="54">
        <f t="shared" si="67"/>
        <v>0.8056294456</v>
      </c>
      <c r="L53" s="54">
        <f t="shared" si="68"/>
        <v>0.9064820096</v>
      </c>
      <c r="M53" s="54">
        <f t="shared" si="69"/>
        <v>0.7302885989</v>
      </c>
      <c r="N53" s="120">
        <f t="shared" si="70"/>
        <v>0.9304901435</v>
      </c>
      <c r="O53" s="118">
        <f t="shared" si="71"/>
        <v>0.9757527801</v>
      </c>
      <c r="P53" s="119">
        <f t="shared" si="72"/>
        <v>0.9560909718</v>
      </c>
      <c r="Q53" s="188">
        <v>2015.0</v>
      </c>
      <c r="R53" s="120">
        <f t="shared" ref="R53:W53" si="79">1-K53</f>
        <v>0.1943705544</v>
      </c>
      <c r="S53" s="118">
        <f t="shared" si="79"/>
        <v>0.09351799035</v>
      </c>
      <c r="T53" s="119">
        <f t="shared" si="79"/>
        <v>0.2697114011</v>
      </c>
      <c r="U53" s="120">
        <f t="shared" si="79"/>
        <v>0.06950985655</v>
      </c>
      <c r="V53" s="118">
        <f t="shared" si="79"/>
        <v>0.0242472199</v>
      </c>
      <c r="W53" s="118">
        <f t="shared" si="79"/>
        <v>0.04390902824</v>
      </c>
    </row>
    <row r="54" ht="15.0" customHeight="1">
      <c r="A54" s="188">
        <v>2016.0</v>
      </c>
      <c r="B54" s="89">
        <v>289.0</v>
      </c>
      <c r="C54" s="89">
        <v>230.0</v>
      </c>
      <c r="D54" s="89">
        <v>213.0</v>
      </c>
      <c r="E54" s="118">
        <f t="shared" si="64"/>
        <v>0.7958477509</v>
      </c>
      <c r="F54" s="118">
        <f t="shared" si="65"/>
        <v>0.9260869565</v>
      </c>
      <c r="G54" s="118">
        <f t="shared" si="66"/>
        <v>0.7370242215</v>
      </c>
      <c r="H54" s="54">
        <v>0.099</v>
      </c>
      <c r="I54" s="183">
        <f t="shared" si="80"/>
        <v>0.021</v>
      </c>
      <c r="J54" s="54">
        <v>0.02</v>
      </c>
      <c r="K54" s="54">
        <f t="shared" si="67"/>
        <v>0.9013202461</v>
      </c>
      <c r="L54" s="54">
        <f t="shared" si="68"/>
        <v>0.9459519474</v>
      </c>
      <c r="M54" s="54">
        <f t="shared" si="69"/>
        <v>0.852605642</v>
      </c>
      <c r="N54" s="120">
        <f t="shared" si="70"/>
        <v>0.965961259</v>
      </c>
      <c r="O54" s="118">
        <f t="shared" si="71"/>
        <v>0.9862051564</v>
      </c>
      <c r="P54" s="119">
        <f t="shared" si="72"/>
        <v>0.9774777625</v>
      </c>
      <c r="Q54" s="188">
        <v>2016.0</v>
      </c>
      <c r="R54" s="120">
        <f t="shared" ref="R54:W54" si="81">1-K54</f>
        <v>0.09867975394</v>
      </c>
      <c r="S54" s="118">
        <f t="shared" si="81"/>
        <v>0.05404805258</v>
      </c>
      <c r="T54" s="119">
        <f t="shared" si="81"/>
        <v>0.147394358</v>
      </c>
      <c r="U54" s="120">
        <f t="shared" si="81"/>
        <v>0.03403874104</v>
      </c>
      <c r="V54" s="118">
        <f t="shared" si="81"/>
        <v>0.01379484364</v>
      </c>
      <c r="W54" s="118">
        <f t="shared" si="81"/>
        <v>0.02252223751</v>
      </c>
    </row>
    <row r="55" ht="15.0" customHeight="1">
      <c r="A55" s="188">
        <v>2017.0</v>
      </c>
      <c r="B55" s="89">
        <v>218.0</v>
      </c>
      <c r="C55" s="89">
        <v>176.0</v>
      </c>
      <c r="D55" s="89">
        <v>160.0</v>
      </c>
      <c r="E55" s="118">
        <f t="shared" si="64"/>
        <v>0.8073394495</v>
      </c>
      <c r="F55" s="118">
        <f t="shared" si="65"/>
        <v>0.9090909091</v>
      </c>
      <c r="G55" s="118">
        <f t="shared" si="66"/>
        <v>0.7339449541</v>
      </c>
      <c r="H55" s="54">
        <v>0.075</v>
      </c>
      <c r="I55" s="183" t="str">
        <f t="shared" si="80"/>
        <v/>
      </c>
      <c r="J55" s="54">
        <v>0.02</v>
      </c>
      <c r="K55" s="54">
        <f t="shared" si="67"/>
        <v>0.8906116377</v>
      </c>
      <c r="L55" s="54">
        <f t="shared" si="68"/>
        <v>0.9090909091</v>
      </c>
      <c r="M55" s="54">
        <f t="shared" si="69"/>
        <v>0.8096469433</v>
      </c>
      <c r="N55" s="120">
        <f t="shared" si="70"/>
        <v>0.9621204711</v>
      </c>
      <c r="O55" s="118">
        <f t="shared" si="71"/>
        <v>0.9764540897</v>
      </c>
      <c r="P55" s="119">
        <f t="shared" si="72"/>
        <v>0.9702851462</v>
      </c>
      <c r="Q55" s="188">
        <v>2017.0</v>
      </c>
      <c r="R55" s="120">
        <f t="shared" ref="R55:W55" si="82">1-K55</f>
        <v>0.1093883623</v>
      </c>
      <c r="S55" s="118">
        <f t="shared" si="82"/>
        <v>0.09090909091</v>
      </c>
      <c r="T55" s="119">
        <f t="shared" si="82"/>
        <v>0.1903530567</v>
      </c>
      <c r="U55" s="120">
        <f t="shared" si="82"/>
        <v>0.0378795289</v>
      </c>
      <c r="V55" s="118">
        <f t="shared" si="82"/>
        <v>0.02354591032</v>
      </c>
      <c r="W55" s="118">
        <f t="shared" si="82"/>
        <v>0.02971485381</v>
      </c>
    </row>
    <row r="56" ht="15.0" customHeight="1">
      <c r="A56" s="188">
        <v>2018.0</v>
      </c>
      <c r="B56" s="89">
        <v>228.0</v>
      </c>
      <c r="C56" s="89">
        <v>160.0</v>
      </c>
      <c r="D56" s="89">
        <v>149.0</v>
      </c>
      <c r="E56" s="118">
        <f t="shared" si="64"/>
        <v>0.701754386</v>
      </c>
      <c r="F56" s="118">
        <f t="shared" si="65"/>
        <v>0.93125</v>
      </c>
      <c r="G56" s="118">
        <f t="shared" si="66"/>
        <v>0.6535087719</v>
      </c>
      <c r="H56" s="54">
        <f t="shared" ref="H56:I56" si="83">H26</f>
        <v>0.102</v>
      </c>
      <c r="I56" s="183">
        <f t="shared" si="83"/>
        <v>0.011</v>
      </c>
      <c r="J56" s="54">
        <v>0.02</v>
      </c>
      <c r="K56" s="54">
        <f t="shared" si="67"/>
        <v>0.7974119199</v>
      </c>
      <c r="L56" s="54">
        <f t="shared" si="68"/>
        <v>0.9416076845</v>
      </c>
      <c r="M56" s="54">
        <f t="shared" si="69"/>
        <v>0.7508491915</v>
      </c>
      <c r="N56" s="120">
        <f t="shared" si="70"/>
        <v>0.9273156183</v>
      </c>
      <c r="O56" s="118">
        <f t="shared" si="71"/>
        <v>0.9850709199</v>
      </c>
      <c r="P56" s="119">
        <f t="shared" si="72"/>
        <v>0.9598907725</v>
      </c>
      <c r="Q56" s="188">
        <v>2018.0</v>
      </c>
      <c r="R56" s="120">
        <f t="shared" ref="R56:W56" si="84">1-K56</f>
        <v>0.2025880801</v>
      </c>
      <c r="S56" s="118">
        <f t="shared" si="84"/>
        <v>0.05839231547</v>
      </c>
      <c r="T56" s="119">
        <f t="shared" si="84"/>
        <v>0.2491508085</v>
      </c>
      <c r="U56" s="120">
        <f t="shared" si="84"/>
        <v>0.07268438172</v>
      </c>
      <c r="V56" s="118">
        <f t="shared" si="84"/>
        <v>0.01492908008</v>
      </c>
      <c r="W56" s="118">
        <f t="shared" si="84"/>
        <v>0.04010922752</v>
      </c>
    </row>
    <row r="57" ht="15.0" customHeight="1">
      <c r="A57" s="188">
        <v>2019.0</v>
      </c>
      <c r="B57" s="89">
        <v>78.0</v>
      </c>
      <c r="C57" s="89">
        <v>64.0</v>
      </c>
      <c r="D57" s="89">
        <v>59.0</v>
      </c>
      <c r="E57" s="118">
        <f t="shared" si="64"/>
        <v>0.8205128205</v>
      </c>
      <c r="F57" s="118">
        <f t="shared" si="65"/>
        <v>0.921875</v>
      </c>
      <c r="G57" s="118">
        <f t="shared" si="66"/>
        <v>0.7564102564</v>
      </c>
      <c r="H57" s="54">
        <v>0.066</v>
      </c>
      <c r="I57" s="183">
        <v>0.013</v>
      </c>
      <c r="J57" s="54">
        <v>0.02</v>
      </c>
      <c r="K57" s="54">
        <f t="shared" si="67"/>
        <v>0.8964218203</v>
      </c>
      <c r="L57" s="54">
        <f t="shared" si="68"/>
        <v>0.9340172239</v>
      </c>
      <c r="M57" s="54">
        <f t="shared" si="69"/>
        <v>0.83727342</v>
      </c>
      <c r="N57" s="120">
        <f t="shared" si="70"/>
        <v>0.9642081687</v>
      </c>
      <c r="O57" s="118">
        <f t="shared" si="71"/>
        <v>0.9830796841</v>
      </c>
      <c r="P57" s="119">
        <f t="shared" si="72"/>
        <v>0.9749470813</v>
      </c>
      <c r="Q57" s="188">
        <v>2019.0</v>
      </c>
      <c r="R57" s="120">
        <f t="shared" ref="R57:W57" si="85">1-K57</f>
        <v>0.1035781797</v>
      </c>
      <c r="S57" s="118">
        <f t="shared" si="85"/>
        <v>0.06598277609</v>
      </c>
      <c r="T57" s="119">
        <f t="shared" si="85"/>
        <v>0.16272658</v>
      </c>
      <c r="U57" s="120">
        <f t="shared" si="85"/>
        <v>0.03579183134</v>
      </c>
      <c r="V57" s="118">
        <f t="shared" si="85"/>
        <v>0.01692031591</v>
      </c>
      <c r="W57" s="118">
        <f t="shared" si="85"/>
        <v>0.02505291868</v>
      </c>
    </row>
    <row r="58" ht="15.0" customHeight="1">
      <c r="A58" s="188">
        <v>2020.0</v>
      </c>
      <c r="B58" s="89">
        <v>151.0</v>
      </c>
      <c r="C58" s="89">
        <v>114.0</v>
      </c>
      <c r="D58" s="89">
        <v>106.0</v>
      </c>
      <c r="E58" s="118">
        <f t="shared" si="64"/>
        <v>0.7549668874</v>
      </c>
      <c r="F58" s="118">
        <f t="shared" si="65"/>
        <v>0.9298245614</v>
      </c>
      <c r="G58" s="118">
        <f t="shared" si="66"/>
        <v>0.701986755</v>
      </c>
      <c r="H58" s="54">
        <v>0.059</v>
      </c>
      <c r="I58" s="183">
        <v>0.014</v>
      </c>
      <c r="J58" s="54">
        <v>0.02</v>
      </c>
      <c r="K58" s="54">
        <f t="shared" si="67"/>
        <v>0.8186762751</v>
      </c>
      <c r="L58" s="54">
        <f t="shared" si="68"/>
        <v>0.9430269385</v>
      </c>
      <c r="M58" s="54">
        <f t="shared" si="69"/>
        <v>0.7720337814</v>
      </c>
      <c r="N58" s="120">
        <f t="shared" si="70"/>
        <v>0.9354862352</v>
      </c>
      <c r="O58" s="118">
        <f t="shared" si="71"/>
        <v>0.9854419015</v>
      </c>
      <c r="P58" s="119">
        <f t="shared" si="72"/>
        <v>0.9637137234</v>
      </c>
      <c r="Q58" s="188">
        <v>2020.0</v>
      </c>
      <c r="R58" s="120">
        <f t="shared" ref="R58:W58" si="86">1-K58</f>
        <v>0.1813237249</v>
      </c>
      <c r="S58" s="118">
        <f t="shared" si="86"/>
        <v>0.05697306146</v>
      </c>
      <c r="T58" s="119">
        <f t="shared" si="86"/>
        <v>0.2279662186</v>
      </c>
      <c r="U58" s="120">
        <f t="shared" si="86"/>
        <v>0.06451376482</v>
      </c>
      <c r="V58" s="118">
        <f t="shared" si="86"/>
        <v>0.01455809852</v>
      </c>
      <c r="W58" s="118">
        <f t="shared" si="86"/>
        <v>0.03628627664</v>
      </c>
    </row>
    <row r="59" ht="15.0" customHeight="1">
      <c r="A59" s="188">
        <v>2021.0</v>
      </c>
      <c r="B59" s="89">
        <v>86.0</v>
      </c>
      <c r="C59" s="89">
        <v>70.0</v>
      </c>
      <c r="D59" s="89">
        <v>66.0</v>
      </c>
      <c r="E59" s="118">
        <f t="shared" si="64"/>
        <v>0.8139534884</v>
      </c>
      <c r="F59" s="118">
        <f t="shared" si="65"/>
        <v>0.9428571429</v>
      </c>
      <c r="G59" s="118">
        <f t="shared" si="66"/>
        <v>0.7674418605</v>
      </c>
      <c r="H59" s="54">
        <v>0.063</v>
      </c>
      <c r="I59" s="183">
        <v>0.015</v>
      </c>
      <c r="J59" s="54">
        <v>0.02</v>
      </c>
      <c r="K59" s="54">
        <f t="shared" si="67"/>
        <v>0.8864085209</v>
      </c>
      <c r="L59" s="54">
        <f t="shared" si="68"/>
        <v>0.9572153735</v>
      </c>
      <c r="M59" s="54">
        <f t="shared" si="69"/>
        <v>0.8484838633</v>
      </c>
      <c r="N59" s="59">
        <f t="shared" si="70"/>
        <v>0.960604553</v>
      </c>
      <c r="O59" s="54">
        <f t="shared" si="71"/>
        <v>0.9891278185</v>
      </c>
      <c r="P59" s="54">
        <f t="shared" si="72"/>
        <v>0.9768012951</v>
      </c>
      <c r="Q59" s="188"/>
      <c r="R59" s="54">
        <f t="shared" ref="R59:W59" si="87">1-K59</f>
        <v>0.1135914791</v>
      </c>
      <c r="S59" s="54">
        <f t="shared" si="87"/>
        <v>0.04278462654</v>
      </c>
      <c r="T59" s="54">
        <f t="shared" si="87"/>
        <v>0.1515161367</v>
      </c>
      <c r="U59" s="54">
        <f t="shared" si="87"/>
        <v>0.03939544703</v>
      </c>
      <c r="V59" s="54">
        <f t="shared" si="87"/>
        <v>0.01087218148</v>
      </c>
      <c r="W59" s="54">
        <f t="shared" si="87"/>
        <v>0.02319870491</v>
      </c>
    </row>
    <row r="60" ht="15.0" customHeight="1">
      <c r="A60" s="188">
        <v>2022.0</v>
      </c>
      <c r="B60" s="89">
        <v>126.0</v>
      </c>
      <c r="C60" s="89">
        <v>103.0</v>
      </c>
      <c r="D60" s="89">
        <v>99.0</v>
      </c>
      <c r="E60" s="118">
        <f t="shared" si="64"/>
        <v>0.8174603175</v>
      </c>
      <c r="F60" s="118">
        <f t="shared" si="65"/>
        <v>0.9611650485</v>
      </c>
      <c r="G60" s="118">
        <f t="shared" si="66"/>
        <v>0.7857142857</v>
      </c>
      <c r="H60" s="54">
        <v>0.102</v>
      </c>
      <c r="I60" s="183">
        <v>0.023</v>
      </c>
      <c r="J60" s="54">
        <v>0.02</v>
      </c>
      <c r="K60" s="54">
        <f t="shared" si="67"/>
        <v>0.9288899567</v>
      </c>
      <c r="L60" s="54">
        <f t="shared" si="68"/>
        <v>0.9837922708</v>
      </c>
      <c r="M60" s="54">
        <f t="shared" si="69"/>
        <v>0.9138347598</v>
      </c>
      <c r="N60" s="59">
        <f t="shared" si="70"/>
        <v>0.975711497</v>
      </c>
      <c r="O60" s="54">
        <f t="shared" si="71"/>
        <v>0.995923205</v>
      </c>
      <c r="P60" s="54">
        <f t="shared" si="72"/>
        <v>0.9872102767</v>
      </c>
      <c r="Q60" s="188"/>
      <c r="R60" s="54">
        <f t="shared" ref="R60:W60" si="88">1-K60</f>
        <v>0.07111004334</v>
      </c>
      <c r="S60" s="54">
        <f t="shared" si="88"/>
        <v>0.01620772923</v>
      </c>
      <c r="T60" s="54">
        <f t="shared" si="88"/>
        <v>0.08616524024</v>
      </c>
      <c r="U60" s="54">
        <f t="shared" si="88"/>
        <v>0.02428850297</v>
      </c>
      <c r="V60" s="54">
        <f t="shared" si="88"/>
        <v>0.004076795005</v>
      </c>
      <c r="W60" s="54">
        <f t="shared" si="88"/>
        <v>0.01278972334</v>
      </c>
    </row>
    <row r="61" ht="15.0" customHeight="1">
      <c r="A61" s="188">
        <v>2023.0</v>
      </c>
      <c r="B61" s="89">
        <v>45.0</v>
      </c>
      <c r="C61" s="89">
        <v>37.0</v>
      </c>
      <c r="D61" s="89">
        <v>33.0</v>
      </c>
      <c r="E61" s="54">
        <f t="shared" si="64"/>
        <v>0.8222222222</v>
      </c>
      <c r="F61" s="54">
        <f t="shared" si="65"/>
        <v>0.8918918919</v>
      </c>
      <c r="G61" s="54">
        <f t="shared" si="66"/>
        <v>0.7333333333</v>
      </c>
      <c r="H61" s="54">
        <f t="shared" ref="H61:I61" si="89">H31</f>
        <v>0.094</v>
      </c>
      <c r="I61" s="54">
        <f t="shared" si="89"/>
        <v>0.008</v>
      </c>
      <c r="J61" s="54">
        <v>0.02</v>
      </c>
      <c r="K61" s="54">
        <f t="shared" si="67"/>
        <v>0.926051068</v>
      </c>
      <c r="L61" s="54">
        <f t="shared" si="68"/>
        <v>0.8990845684</v>
      </c>
      <c r="M61" s="54">
        <f t="shared" si="69"/>
        <v>0.8325982248</v>
      </c>
      <c r="N61" s="59">
        <f t="shared" si="70"/>
        <v>0.9747164875</v>
      </c>
      <c r="O61" s="54">
        <f t="shared" si="71"/>
        <v>0.9737559759</v>
      </c>
      <c r="P61" s="54"/>
      <c r="Q61" s="188"/>
      <c r="R61" s="54"/>
      <c r="S61" s="54"/>
      <c r="T61" s="54"/>
      <c r="U61" s="54"/>
      <c r="V61" s="54"/>
      <c r="W61" s="54"/>
    </row>
    <row r="62" ht="15.0" customHeight="1">
      <c r="A62" s="78" t="s">
        <v>44</v>
      </c>
      <c r="B62" s="185">
        <f t="shared" ref="B62:L62" si="90">AVERAGE(B50:B54)</f>
        <v>415.2</v>
      </c>
      <c r="C62" s="185">
        <f t="shared" si="90"/>
        <v>305</v>
      </c>
      <c r="D62" s="185">
        <f t="shared" si="90"/>
        <v>275</v>
      </c>
      <c r="E62" s="82">
        <f t="shared" si="90"/>
        <v>0.7437329207</v>
      </c>
      <c r="F62" s="82">
        <f t="shared" si="90"/>
        <v>0.9080996714</v>
      </c>
      <c r="G62" s="82">
        <f t="shared" si="90"/>
        <v>0.6752113902</v>
      </c>
      <c r="H62" s="82">
        <f t="shared" si="90"/>
        <v>0.1018</v>
      </c>
      <c r="I62" s="82">
        <f t="shared" si="90"/>
        <v>0.0202</v>
      </c>
      <c r="J62" s="82">
        <f t="shared" si="90"/>
        <v>0.02</v>
      </c>
      <c r="K62" s="82">
        <f t="shared" si="90"/>
        <v>0.8449502239</v>
      </c>
      <c r="L62" s="82">
        <f t="shared" si="90"/>
        <v>0.9266700983</v>
      </c>
      <c r="M62" s="82">
        <f>AVERAGE(M46:M55)</f>
        <v>0.8078411302</v>
      </c>
      <c r="N62" s="59" t="b">
        <f>B26488=1-AVERAGE(N46:N55)</f>
        <v>0</v>
      </c>
      <c r="O62" s="82">
        <f t="shared" ref="O62:P62" si="91">AVERAGE(O50:O54)</f>
        <v>0.9810412603</v>
      </c>
      <c r="P62" s="82">
        <f t="shared" si="91"/>
        <v>0.9654619902</v>
      </c>
      <c r="Q62" s="78" t="s">
        <v>44</v>
      </c>
      <c r="R62" s="82">
        <f t="shared" ref="R62:W62" si="92">AVERAGE(R50:R54)</f>
        <v>0.1550497761</v>
      </c>
      <c r="S62" s="82">
        <f t="shared" si="92"/>
        <v>0.07332990169</v>
      </c>
      <c r="T62" s="82">
        <f t="shared" si="92"/>
        <v>0.2172035151</v>
      </c>
      <c r="U62" s="82">
        <f t="shared" si="92"/>
        <v>0.05483339513</v>
      </c>
      <c r="V62" s="82">
        <f t="shared" si="92"/>
        <v>0.0189587397</v>
      </c>
      <c r="W62" s="82">
        <f t="shared" si="92"/>
        <v>0.03453800981</v>
      </c>
    </row>
    <row r="63" ht="15.0" customHeight="1">
      <c r="A63" s="89" t="s">
        <v>55</v>
      </c>
      <c r="B63" s="89" t="s">
        <v>56</v>
      </c>
      <c r="M63" s="82">
        <f>1-M62</f>
        <v>0.1921588698</v>
      </c>
      <c r="N63" s="54">
        <f>1-MIN(N46:N55)</f>
        <v>0.06950985655</v>
      </c>
    </row>
    <row r="64" ht="15.0" customHeight="1">
      <c r="B64" s="89" t="s">
        <v>57</v>
      </c>
      <c r="M64" s="54">
        <f>1-MIN(M46:M55)</f>
        <v>0.2697114011</v>
      </c>
      <c r="N64" s="54">
        <f>1-MAX(N46:N55)</f>
        <v>0.02492631743</v>
      </c>
    </row>
    <row r="65" ht="15.0" customHeight="1">
      <c r="B65" s="2" t="s">
        <v>58</v>
      </c>
      <c r="M65" s="54">
        <f>1-MAX(M46:M55)</f>
        <v>0.1179632731</v>
      </c>
    </row>
    <row r="66" ht="15.0" customHeight="1">
      <c r="B66" s="96" t="s">
        <v>102</v>
      </c>
      <c r="Q66" s="171"/>
      <c r="R66" s="89" t="s">
        <v>103</v>
      </c>
    </row>
    <row r="67" ht="15.0" customHeight="1">
      <c r="A67" s="4" t="s">
        <v>59</v>
      </c>
      <c r="Q67" s="171"/>
      <c r="R67" s="89" t="s">
        <v>88</v>
      </c>
    </row>
    <row r="68" ht="15.0" customHeight="1">
      <c r="A68" s="4" t="s">
        <v>60</v>
      </c>
    </row>
    <row r="69" ht="15.0"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R7:T7"/>
    <mergeCell ref="U7:W7"/>
    <mergeCell ref="B6:P6"/>
    <mergeCell ref="Q6:W6"/>
    <mergeCell ref="B7:D7"/>
    <mergeCell ref="E7:G7"/>
    <mergeCell ref="H7:J7"/>
    <mergeCell ref="K7:M7"/>
    <mergeCell ref="N7:P7"/>
    <mergeCell ref="R37:T37"/>
    <mergeCell ref="U37:W37"/>
    <mergeCell ref="B36:P36"/>
    <mergeCell ref="Q36:W36"/>
    <mergeCell ref="B37:D37"/>
    <mergeCell ref="E37:G37"/>
    <mergeCell ref="H37:J37"/>
    <mergeCell ref="K37:M37"/>
    <mergeCell ref="N37:P37"/>
  </mergeCells>
  <printOptions/>
  <pageMargins bottom="0.75" footer="0.0" header="0.0" left="0.7" right="0.7" top="0.75"/>
  <pageSetup scale="56"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1" width="9.75"/>
    <col customWidth="1" min="12" max="12" width="10.25"/>
    <col customWidth="1" min="13" max="13" width="16.75"/>
    <col customWidth="1" min="14" max="14" width="15.63"/>
    <col customWidth="1" min="15" max="23" width="9.75"/>
    <col customWidth="1" min="24" max="28" width="8.63"/>
    <col customWidth="1" min="29" max="29" width="14.63"/>
    <col customWidth="1" min="30" max="46" width="8.63"/>
  </cols>
  <sheetData>
    <row r="1" ht="15.0" customHeight="1">
      <c r="A1" s="10" t="s">
        <v>104</v>
      </c>
      <c r="B1" s="11"/>
      <c r="C1" s="11"/>
      <c r="D1" s="11"/>
      <c r="E1" s="11"/>
      <c r="F1" s="11"/>
      <c r="G1" s="11"/>
      <c r="H1" s="11"/>
      <c r="I1" s="11"/>
      <c r="J1" s="11"/>
      <c r="K1" s="11"/>
      <c r="L1" s="11"/>
      <c r="M1" s="11"/>
      <c r="N1" s="11"/>
      <c r="O1" s="4"/>
      <c r="P1" s="12">
        <f>'SR Fall Chin'!P1</f>
        <v>39562</v>
      </c>
      <c r="Q1" s="13" t="s">
        <v>105</v>
      </c>
      <c r="W1" s="12">
        <f>P1</f>
        <v>39562</v>
      </c>
    </row>
    <row r="2" ht="15.0" customHeight="1">
      <c r="A2" s="14" t="s">
        <v>65</v>
      </c>
      <c r="B2" s="4"/>
      <c r="C2" s="4"/>
      <c r="D2" s="4"/>
      <c r="E2" s="4"/>
      <c r="F2" s="4"/>
      <c r="G2" s="4"/>
      <c r="H2" s="4"/>
      <c r="I2" s="4"/>
      <c r="J2" s="4"/>
      <c r="K2" s="4"/>
      <c r="L2" s="4"/>
      <c r="M2" s="4"/>
      <c r="N2" s="4"/>
      <c r="O2" s="4"/>
      <c r="P2" s="4"/>
      <c r="Q2" s="4"/>
    </row>
    <row r="3" ht="15.0" customHeight="1">
      <c r="A3" s="16" t="s">
        <v>18</v>
      </c>
    </row>
    <row r="4" ht="15.0" customHeight="1">
      <c r="A4" s="8" t="s">
        <v>19</v>
      </c>
      <c r="B4" s="17"/>
      <c r="C4" s="17"/>
      <c r="D4" s="17"/>
      <c r="E4" s="17"/>
      <c r="F4" s="17"/>
      <c r="G4" s="17"/>
      <c r="H4" s="17"/>
      <c r="I4" s="17"/>
      <c r="J4" s="17"/>
      <c r="K4" s="17"/>
      <c r="L4" s="17"/>
      <c r="M4" s="17"/>
      <c r="N4" s="17"/>
      <c r="O4" s="17"/>
      <c r="P4" s="17"/>
      <c r="Q4" s="17"/>
      <c r="R4" s="16" t="s">
        <v>20</v>
      </c>
      <c r="S4" s="16"/>
    </row>
    <row r="5" ht="15.0" customHeight="1">
      <c r="A5" s="18"/>
      <c r="B5" s="19"/>
      <c r="C5" s="19"/>
      <c r="D5" s="19"/>
      <c r="E5" s="19"/>
      <c r="F5" s="19"/>
      <c r="G5" s="19"/>
      <c r="H5" s="19"/>
      <c r="I5" s="19"/>
      <c r="J5" s="19"/>
      <c r="K5" s="19"/>
      <c r="L5" s="19"/>
      <c r="M5" s="19"/>
      <c r="N5" s="19"/>
      <c r="O5" s="19"/>
      <c r="P5" s="20"/>
      <c r="Q5" s="21"/>
      <c r="R5" s="22"/>
      <c r="S5" s="22"/>
      <c r="T5" s="22"/>
      <c r="U5" s="22"/>
      <c r="V5" s="22"/>
      <c r="W5" s="23"/>
    </row>
    <row r="6" ht="15.0" customHeight="1">
      <c r="A6" s="24"/>
      <c r="B6" s="25" t="s">
        <v>66</v>
      </c>
      <c r="C6" s="26"/>
      <c r="D6" s="26"/>
      <c r="E6" s="26"/>
      <c r="F6" s="26"/>
      <c r="G6" s="26"/>
      <c r="H6" s="26"/>
      <c r="I6" s="26"/>
      <c r="J6" s="26"/>
      <c r="K6" s="26"/>
      <c r="L6" s="26"/>
      <c r="M6" s="26"/>
      <c r="N6" s="26"/>
      <c r="O6" s="26"/>
      <c r="P6" s="27"/>
      <c r="Q6" s="193" t="s">
        <v>67</v>
      </c>
      <c r="R6" s="26"/>
      <c r="S6" s="26"/>
      <c r="T6" s="26"/>
      <c r="U6" s="26"/>
      <c r="V6" s="26"/>
      <c r="W6" s="27"/>
    </row>
    <row r="7" ht="30.0" customHeight="1">
      <c r="A7" s="28"/>
      <c r="B7" s="29" t="s">
        <v>22</v>
      </c>
      <c r="C7" s="30"/>
      <c r="D7" s="30"/>
      <c r="E7" s="29" t="s">
        <v>23</v>
      </c>
      <c r="F7" s="30"/>
      <c r="G7" s="31"/>
      <c r="H7" s="32" t="s">
        <v>24</v>
      </c>
      <c r="I7" s="26"/>
      <c r="J7" s="33"/>
      <c r="K7" s="34" t="s">
        <v>25</v>
      </c>
      <c r="M7" s="35"/>
      <c r="N7" s="29" t="s">
        <v>26</v>
      </c>
      <c r="O7" s="30"/>
      <c r="P7" s="36"/>
      <c r="Q7" s="37"/>
      <c r="R7" s="38" t="s">
        <v>27</v>
      </c>
      <c r="U7" s="38" t="s">
        <v>28</v>
      </c>
      <c r="W7" s="39"/>
    </row>
    <row r="8" ht="57.0" customHeight="1">
      <c r="A8" s="194" t="s">
        <v>29</v>
      </c>
      <c r="B8" s="195" t="s">
        <v>30</v>
      </c>
      <c r="C8" s="196" t="s">
        <v>31</v>
      </c>
      <c r="D8" s="197" t="s">
        <v>68</v>
      </c>
      <c r="E8" s="195" t="s">
        <v>32</v>
      </c>
      <c r="F8" s="196" t="s">
        <v>69</v>
      </c>
      <c r="G8" s="197" t="s">
        <v>70</v>
      </c>
      <c r="H8" s="195" t="s">
        <v>33</v>
      </c>
      <c r="I8" s="198" t="s">
        <v>71</v>
      </c>
      <c r="J8" s="197" t="s">
        <v>34</v>
      </c>
      <c r="K8" s="195" t="s">
        <v>32</v>
      </c>
      <c r="L8" s="196" t="s">
        <v>69</v>
      </c>
      <c r="M8" s="199" t="s">
        <v>106</v>
      </c>
      <c r="N8" s="195" t="s">
        <v>35</v>
      </c>
      <c r="O8" s="196" t="s">
        <v>107</v>
      </c>
      <c r="P8" s="199" t="s">
        <v>73</v>
      </c>
      <c r="Q8" s="200" t="s">
        <v>29</v>
      </c>
      <c r="R8" s="195" t="s">
        <v>32</v>
      </c>
      <c r="S8" s="196" t="s">
        <v>69</v>
      </c>
      <c r="T8" s="199" t="s">
        <v>108</v>
      </c>
      <c r="U8" s="195" t="s">
        <v>38</v>
      </c>
      <c r="V8" s="196" t="s">
        <v>107</v>
      </c>
      <c r="W8" s="199" t="s">
        <v>73</v>
      </c>
    </row>
    <row r="9" ht="15.0" customHeight="1">
      <c r="A9" s="74" t="s">
        <v>39</v>
      </c>
      <c r="B9" s="106"/>
      <c r="C9" s="106"/>
      <c r="D9" s="106"/>
      <c r="E9" s="201"/>
      <c r="F9" s="202"/>
      <c r="G9" s="201"/>
      <c r="H9" s="203">
        <v>0.05168312840153195</v>
      </c>
      <c r="I9" s="201"/>
      <c r="J9" s="201"/>
      <c r="K9" s="201"/>
      <c r="L9" s="202"/>
      <c r="M9" s="201"/>
      <c r="N9" s="201"/>
      <c r="O9" s="202"/>
      <c r="P9" s="201"/>
      <c r="Q9" s="204" t="s">
        <v>39</v>
      </c>
      <c r="R9" s="201"/>
      <c r="S9" s="202"/>
      <c r="T9" s="201"/>
      <c r="U9" s="201"/>
      <c r="V9" s="202"/>
      <c r="W9" s="201"/>
    </row>
    <row r="10" ht="15.0" customHeight="1">
      <c r="A10" s="74">
        <v>2003.0</v>
      </c>
      <c r="B10" s="106"/>
      <c r="C10" s="106"/>
      <c r="D10" s="106"/>
      <c r="E10" s="201"/>
      <c r="F10" s="202"/>
      <c r="G10" s="201"/>
      <c r="H10" s="203">
        <v>0.027682539682539684</v>
      </c>
      <c r="I10" s="201"/>
      <c r="J10" s="201"/>
      <c r="K10" s="201"/>
      <c r="L10" s="202"/>
      <c r="M10" s="201"/>
      <c r="N10" s="201"/>
      <c r="O10" s="202"/>
      <c r="P10" s="201"/>
      <c r="Q10" s="204">
        <v>2003.0</v>
      </c>
      <c r="R10" s="201"/>
      <c r="S10" s="202"/>
      <c r="T10" s="201"/>
      <c r="U10" s="201"/>
      <c r="V10" s="202"/>
      <c r="W10" s="201"/>
    </row>
    <row r="11" ht="15.0" customHeight="1">
      <c r="A11" s="74">
        <v>2004.0</v>
      </c>
      <c r="B11" s="106"/>
      <c r="C11" s="106"/>
      <c r="D11" s="106"/>
      <c r="E11" s="201"/>
      <c r="F11" s="202"/>
      <c r="G11" s="201"/>
      <c r="H11" s="203">
        <v>0.03500648718780409</v>
      </c>
      <c r="I11" s="201"/>
      <c r="J11" s="201"/>
      <c r="K11" s="201"/>
      <c r="L11" s="202"/>
      <c r="M11" s="201"/>
      <c r="N11" s="201"/>
      <c r="O11" s="202"/>
      <c r="P11" s="201"/>
      <c r="Q11" s="204">
        <v>2004.0</v>
      </c>
      <c r="R11" s="201"/>
      <c r="S11" s="202"/>
      <c r="T11" s="201"/>
      <c r="U11" s="201"/>
      <c r="V11" s="202"/>
      <c r="W11" s="201"/>
    </row>
    <row r="12" ht="15.0" customHeight="1">
      <c r="A12" s="74">
        <v>2005.0</v>
      </c>
      <c r="B12" s="106"/>
      <c r="C12" s="106"/>
      <c r="D12" s="106"/>
      <c r="E12" s="201"/>
      <c r="F12" s="202"/>
      <c r="G12" s="201"/>
      <c r="H12" s="203">
        <v>0.03817910777385159</v>
      </c>
      <c r="I12" s="201"/>
      <c r="J12" s="201"/>
      <c r="K12" s="201"/>
      <c r="L12" s="202"/>
      <c r="M12" s="201"/>
      <c r="N12" s="201"/>
      <c r="O12" s="202"/>
      <c r="P12" s="201"/>
      <c r="Q12" s="204">
        <v>2005.0</v>
      </c>
      <c r="R12" s="201"/>
      <c r="S12" s="202"/>
      <c r="T12" s="201"/>
      <c r="U12" s="201"/>
      <c r="V12" s="202"/>
      <c r="W12" s="201"/>
    </row>
    <row r="13" ht="15.0" customHeight="1">
      <c r="A13" s="74">
        <v>2006.0</v>
      </c>
      <c r="B13" s="106">
        <v>493.0</v>
      </c>
      <c r="C13" s="106">
        <v>436.0</v>
      </c>
      <c r="D13" s="106"/>
      <c r="E13" s="201">
        <f t="shared" ref="E13:E14" si="2">C13/B13</f>
        <v>0.8843813387</v>
      </c>
      <c r="F13" s="202"/>
      <c r="G13" s="201"/>
      <c r="H13" s="205">
        <v>0.04305832838720121</v>
      </c>
      <c r="I13" s="206">
        <v>0.0</v>
      </c>
      <c r="J13" s="201">
        <v>0.0</v>
      </c>
      <c r="K13" s="201">
        <f t="shared" ref="K13:K14" si="3">(C13/B13)/((1-H13)*(1-J13))</f>
        <v>0.924174759</v>
      </c>
      <c r="L13" s="202"/>
      <c r="M13" s="207">
        <f t="shared" ref="M13:M14" si="4">N13^7</f>
        <v>0.8319417259</v>
      </c>
      <c r="N13" s="201">
        <f t="shared" ref="N13:N14" si="5">K13^(1/3)</f>
        <v>0.9740577385</v>
      </c>
      <c r="O13" s="202"/>
      <c r="P13" s="207">
        <f t="shared" ref="P13:P14" si="6">M13^(1/7)</f>
        <v>0.9740577385</v>
      </c>
      <c r="Q13" s="204">
        <v>2006.0</v>
      </c>
      <c r="R13" s="201">
        <f t="shared" ref="R13:R14" si="7">1-K13</f>
        <v>0.075825241</v>
      </c>
      <c r="S13" s="202"/>
      <c r="T13" s="201">
        <f t="shared" ref="T13:U13" si="1">1-M13</f>
        <v>0.1680582741</v>
      </c>
      <c r="U13" s="201">
        <f t="shared" si="1"/>
        <v>0.02594226154</v>
      </c>
      <c r="V13" s="202"/>
      <c r="W13" s="201">
        <f t="shared" ref="W13:W14" si="9">1-P13</f>
        <v>0.02594226154</v>
      </c>
    </row>
    <row r="14" ht="15.0" customHeight="1">
      <c r="A14" s="74">
        <v>2007.0</v>
      </c>
      <c r="B14" s="106">
        <v>456.0</v>
      </c>
      <c r="C14" s="106">
        <v>390.0</v>
      </c>
      <c r="D14" s="106"/>
      <c r="E14" s="201">
        <f t="shared" si="2"/>
        <v>0.8552631579</v>
      </c>
      <c r="F14" s="202"/>
      <c r="G14" s="201"/>
      <c r="H14" s="205">
        <v>0.0541472007352378</v>
      </c>
      <c r="I14" s="206">
        <v>0.0</v>
      </c>
      <c r="J14" s="201">
        <v>0.0</v>
      </c>
      <c r="K14" s="201">
        <f t="shared" si="3"/>
        <v>0.9042243767</v>
      </c>
      <c r="L14" s="202"/>
      <c r="M14" s="207">
        <f t="shared" si="4"/>
        <v>0.7906382578</v>
      </c>
      <c r="N14" s="201">
        <f t="shared" si="5"/>
        <v>0.9669976165</v>
      </c>
      <c r="O14" s="202"/>
      <c r="P14" s="207">
        <f t="shared" si="6"/>
        <v>0.9669976165</v>
      </c>
      <c r="Q14" s="204">
        <v>2007.0</v>
      </c>
      <c r="R14" s="201">
        <f t="shared" si="7"/>
        <v>0.09577562327</v>
      </c>
      <c r="S14" s="202"/>
      <c r="T14" s="201">
        <f t="shared" ref="T14:U14" si="8">1-M14</f>
        <v>0.2093617422</v>
      </c>
      <c r="U14" s="201">
        <f t="shared" si="8"/>
        <v>0.03300238348</v>
      </c>
      <c r="V14" s="202"/>
      <c r="W14" s="201">
        <f t="shared" si="9"/>
        <v>0.03300238348</v>
      </c>
    </row>
    <row r="15" ht="15.0" customHeight="1">
      <c r="A15" s="74" t="s">
        <v>40</v>
      </c>
      <c r="B15" s="106"/>
      <c r="C15" s="106"/>
      <c r="D15" s="106"/>
      <c r="E15" s="201"/>
      <c r="F15" s="202"/>
      <c r="G15" s="201"/>
      <c r="H15" s="201">
        <f t="shared" ref="H15:K15" si="10">AVERAGE(H9:H14)</f>
        <v>0.04162613203</v>
      </c>
      <c r="I15" s="201">
        <f t="shared" si="10"/>
        <v>0</v>
      </c>
      <c r="J15" s="201">
        <f t="shared" si="10"/>
        <v>0</v>
      </c>
      <c r="K15" s="201">
        <f t="shared" si="10"/>
        <v>0.9141995679</v>
      </c>
      <c r="L15" s="201"/>
      <c r="M15" s="201">
        <f t="shared" ref="M15:N15" si="11">AVERAGE(M9:M14)</f>
        <v>0.8112899919</v>
      </c>
      <c r="N15" s="201">
        <f t="shared" si="11"/>
        <v>0.9705276775</v>
      </c>
      <c r="O15" s="201"/>
      <c r="P15" s="201">
        <f>AVERAGE(P9:P14)</f>
        <v>0.9705276775</v>
      </c>
      <c r="Q15" s="208" t="s">
        <v>40</v>
      </c>
      <c r="R15" s="201">
        <f>AVERAGE(R9:R14)</f>
        <v>0.08580043213</v>
      </c>
      <c r="S15" s="201"/>
      <c r="T15" s="201">
        <f t="shared" ref="T15:U15" si="12">AVERAGE(T9:T14)</f>
        <v>0.1887100081</v>
      </c>
      <c r="U15" s="201">
        <f t="shared" si="12"/>
        <v>0.02947232251</v>
      </c>
      <c r="V15" s="201"/>
      <c r="W15" s="201">
        <f>AVERAGE(W9:W14)</f>
        <v>0.02947232251</v>
      </c>
    </row>
    <row r="16" ht="15.0" customHeight="1">
      <c r="A16" s="74">
        <v>2008.0</v>
      </c>
      <c r="B16" s="209">
        <v>1183.0</v>
      </c>
      <c r="C16" s="209">
        <v>1001.0</v>
      </c>
      <c r="D16" s="210"/>
      <c r="E16" s="201">
        <f t="shared" ref="E16:E31" si="14">C16/B16</f>
        <v>0.8461538462</v>
      </c>
      <c r="F16" s="202"/>
      <c r="G16" s="201"/>
      <c r="H16" s="205">
        <v>0.042213036089641255</v>
      </c>
      <c r="I16" s="201">
        <f t="shared" ref="I16:I19" si="15">AVERAGE(I10:I15)</f>
        <v>0</v>
      </c>
      <c r="J16" s="201">
        <v>0.0</v>
      </c>
      <c r="K16" s="201">
        <f t="shared" ref="K16:K17" si="16">(C16/B16)/((1-H16)*(1-J16))</f>
        <v>0.8834468186</v>
      </c>
      <c r="L16" s="202"/>
      <c r="M16" s="207">
        <f t="shared" ref="M16:M17" si="17">N16^7</f>
        <v>0.7488950488</v>
      </c>
      <c r="N16" s="201">
        <f t="shared" ref="N16:N27" si="18">K16^(1/3)</f>
        <v>0.9595334896</v>
      </c>
      <c r="O16" s="202"/>
      <c r="P16" s="207">
        <f t="shared" ref="P16:P27" si="19">M16^(1/7)</f>
        <v>0.9595334896</v>
      </c>
      <c r="Q16" s="204">
        <v>2007.0</v>
      </c>
      <c r="R16" s="201">
        <f t="shared" ref="R16:R27" si="20">1-K16</f>
        <v>0.1165531814</v>
      </c>
      <c r="S16" s="202"/>
      <c r="T16" s="201">
        <f t="shared" ref="T16:U16" si="13">1-M16</f>
        <v>0.2511049512</v>
      </c>
      <c r="U16" s="201">
        <f t="shared" si="13"/>
        <v>0.04046651045</v>
      </c>
      <c r="V16" s="202"/>
      <c r="W16" s="201">
        <f t="shared" ref="W16:W17" si="22">1-P16</f>
        <v>0.04046651045</v>
      </c>
    </row>
    <row r="17" ht="15.0" customHeight="1">
      <c r="A17" s="74">
        <v>2009.0</v>
      </c>
      <c r="B17" s="209">
        <v>1152.0</v>
      </c>
      <c r="C17" s="209">
        <v>959.0</v>
      </c>
      <c r="D17" s="210"/>
      <c r="E17" s="201">
        <f t="shared" si="14"/>
        <v>0.8324652778</v>
      </c>
      <c r="F17" s="202"/>
      <c r="G17" s="201"/>
      <c r="H17" s="205">
        <v>0.058</v>
      </c>
      <c r="I17" s="201">
        <f t="shared" si="15"/>
        <v>0</v>
      </c>
      <c r="J17" s="201">
        <v>0.0</v>
      </c>
      <c r="K17" s="201">
        <f t="shared" si="16"/>
        <v>0.8837211017</v>
      </c>
      <c r="L17" s="202"/>
      <c r="M17" s="207">
        <f t="shared" si="17"/>
        <v>0.7494376818</v>
      </c>
      <c r="N17" s="201">
        <f t="shared" si="18"/>
        <v>0.9596327812</v>
      </c>
      <c r="O17" s="202"/>
      <c r="P17" s="207">
        <f t="shared" si="19"/>
        <v>0.9596327812</v>
      </c>
      <c r="Q17" s="204">
        <v>2009.0</v>
      </c>
      <c r="R17" s="201">
        <f t="shared" si="20"/>
        <v>0.1162788983</v>
      </c>
      <c r="S17" s="202"/>
      <c r="T17" s="201">
        <f t="shared" ref="T17:U17" si="21">1-M17</f>
        <v>0.2505623182</v>
      </c>
      <c r="U17" s="201">
        <f t="shared" si="21"/>
        <v>0.04036721884</v>
      </c>
      <c r="V17" s="202"/>
      <c r="W17" s="201">
        <f t="shared" si="22"/>
        <v>0.04036721884</v>
      </c>
    </row>
    <row r="18" ht="15.0" customHeight="1">
      <c r="A18" s="211" t="s">
        <v>109</v>
      </c>
      <c r="B18" s="209">
        <v>40.0</v>
      </c>
      <c r="C18" s="209">
        <v>34.0</v>
      </c>
      <c r="D18" s="210">
        <v>31.0</v>
      </c>
      <c r="E18" s="201">
        <f t="shared" si="14"/>
        <v>0.85</v>
      </c>
      <c r="F18" s="201">
        <f t="shared" ref="F18:F25" si="24">D18/C18</f>
        <v>0.9117647059</v>
      </c>
      <c r="G18" s="201">
        <f t="shared" ref="G18:G25" si="25">D18/B18</f>
        <v>0.775</v>
      </c>
      <c r="H18" s="212">
        <v>0.064</v>
      </c>
      <c r="I18" s="201">
        <f t="shared" si="15"/>
        <v>0</v>
      </c>
      <c r="J18" s="201">
        <v>0.0</v>
      </c>
      <c r="K18" s="201">
        <f t="shared" ref="K18:K31" si="26">(C18/B18)/((1-$H18)*(1-$J18))</f>
        <v>0.9081196581</v>
      </c>
      <c r="L18" s="201">
        <f t="shared" ref="L18:L31" si="27">D18/C18</f>
        <v>0.9117647059</v>
      </c>
      <c r="M18" s="213">
        <f t="shared" ref="M18:M25" si="28">(D18/B18)/((1-$H18)*(1-$J18))</f>
        <v>0.827991453</v>
      </c>
      <c r="N18" s="201">
        <f t="shared" si="18"/>
        <v>0.9683841941</v>
      </c>
      <c r="O18" s="201">
        <f t="shared" ref="O18:O27" si="29">L18^(1/4)</f>
        <v>0.9771712801</v>
      </c>
      <c r="P18" s="207">
        <f t="shared" si="19"/>
        <v>0.9733956648</v>
      </c>
      <c r="Q18" s="204">
        <v>2010.0</v>
      </c>
      <c r="R18" s="201">
        <f t="shared" si="20"/>
        <v>0.09188034188</v>
      </c>
      <c r="S18" s="201">
        <f t="shared" ref="S18:W18" si="23">1-L18</f>
        <v>0.08823529412</v>
      </c>
      <c r="T18" s="201">
        <f t="shared" si="23"/>
        <v>0.172008547</v>
      </c>
      <c r="U18" s="201">
        <f t="shared" si="23"/>
        <v>0.03161580585</v>
      </c>
      <c r="V18" s="201">
        <f t="shared" si="23"/>
        <v>0.02282871991</v>
      </c>
      <c r="W18" s="201">
        <f t="shared" si="23"/>
        <v>0.02660433524</v>
      </c>
    </row>
    <row r="19" ht="15.0" customHeight="1">
      <c r="A19" s="211" t="s">
        <v>110</v>
      </c>
      <c r="B19" s="214">
        <v>516.0</v>
      </c>
      <c r="C19" s="214">
        <v>355.5963302752294</v>
      </c>
      <c r="D19" s="214">
        <v>342.5963302752294</v>
      </c>
      <c r="E19" s="201">
        <f t="shared" si="14"/>
        <v>0.689140175</v>
      </c>
      <c r="F19" s="201">
        <f t="shared" si="24"/>
        <v>0.9634416925</v>
      </c>
      <c r="G19" s="201">
        <f t="shared" si="25"/>
        <v>0.6639463765</v>
      </c>
      <c r="H19" s="212">
        <v>0.07</v>
      </c>
      <c r="I19" s="201">
        <f t="shared" si="15"/>
        <v>0</v>
      </c>
      <c r="J19" s="201">
        <v>0.0</v>
      </c>
      <c r="K19" s="201">
        <f t="shared" si="26"/>
        <v>0.7410109408</v>
      </c>
      <c r="L19" s="201">
        <f t="shared" si="27"/>
        <v>0.9634416925</v>
      </c>
      <c r="M19" s="213">
        <f t="shared" si="28"/>
        <v>0.7139208349</v>
      </c>
      <c r="N19" s="201">
        <f t="shared" si="18"/>
        <v>0.9049158742</v>
      </c>
      <c r="O19" s="201">
        <f t="shared" si="29"/>
        <v>0.9907323842</v>
      </c>
      <c r="P19" s="207">
        <f t="shared" si="19"/>
        <v>0.9529999223</v>
      </c>
      <c r="Q19" s="204">
        <v>2011.0</v>
      </c>
      <c r="R19" s="201">
        <f t="shared" si="20"/>
        <v>0.2589890592</v>
      </c>
      <c r="S19" s="201">
        <f t="shared" ref="S19:W19" si="30">1-L19</f>
        <v>0.03655830753</v>
      </c>
      <c r="T19" s="201">
        <f t="shared" si="30"/>
        <v>0.2860791651</v>
      </c>
      <c r="U19" s="201">
        <f t="shared" si="30"/>
        <v>0.0950841258</v>
      </c>
      <c r="V19" s="201">
        <f t="shared" si="30"/>
        <v>0.009267615798</v>
      </c>
      <c r="W19" s="201">
        <f t="shared" si="30"/>
        <v>0.04700007773</v>
      </c>
    </row>
    <row r="20" ht="15.0" customHeight="1">
      <c r="A20" s="211" t="s">
        <v>111</v>
      </c>
      <c r="B20" s="215">
        <v>123.0</v>
      </c>
      <c r="C20" s="215">
        <v>70.0</v>
      </c>
      <c r="D20" s="215">
        <v>64.0</v>
      </c>
      <c r="E20" s="202">
        <f t="shared" si="14"/>
        <v>0.5691056911</v>
      </c>
      <c r="F20" s="202">
        <f t="shared" si="24"/>
        <v>0.9142857143</v>
      </c>
      <c r="G20" s="202">
        <f t="shared" si="25"/>
        <v>0.5203252033</v>
      </c>
      <c r="H20" s="216">
        <v>0.087</v>
      </c>
      <c r="I20" s="202">
        <v>0.0</v>
      </c>
      <c r="J20" s="202">
        <v>0.0</v>
      </c>
      <c r="K20" s="202">
        <f t="shared" si="26"/>
        <v>0.6233359157</v>
      </c>
      <c r="L20" s="202">
        <f t="shared" si="27"/>
        <v>0.9142857143</v>
      </c>
      <c r="M20" s="217">
        <f t="shared" si="28"/>
        <v>0.5699071229</v>
      </c>
      <c r="N20" s="202">
        <f t="shared" si="18"/>
        <v>0.8542284871</v>
      </c>
      <c r="O20" s="202">
        <f t="shared" si="29"/>
        <v>0.9778460449</v>
      </c>
      <c r="P20" s="218">
        <f t="shared" si="19"/>
        <v>0.9228154762</v>
      </c>
      <c r="Q20" s="219">
        <v>2012.0</v>
      </c>
      <c r="R20" s="202">
        <f t="shared" si="20"/>
        <v>0.3766640843</v>
      </c>
      <c r="S20" s="202">
        <f t="shared" ref="S20:W20" si="31">1-L20</f>
        <v>0.08571428571</v>
      </c>
      <c r="T20" s="202">
        <f t="shared" si="31"/>
        <v>0.4300928771</v>
      </c>
      <c r="U20" s="202">
        <f t="shared" si="31"/>
        <v>0.1457715129</v>
      </c>
      <c r="V20" s="202">
        <f t="shared" si="31"/>
        <v>0.02215395513</v>
      </c>
      <c r="W20" s="202">
        <f t="shared" si="31"/>
        <v>0.07718452384</v>
      </c>
    </row>
    <row r="21" ht="15.0" customHeight="1">
      <c r="A21" s="211" t="s">
        <v>112</v>
      </c>
      <c r="B21" s="220">
        <v>205.0</v>
      </c>
      <c r="C21" s="220">
        <v>137.0</v>
      </c>
      <c r="D21" s="220">
        <v>91.0</v>
      </c>
      <c r="E21" s="202">
        <f t="shared" si="14"/>
        <v>0.6682926829</v>
      </c>
      <c r="F21" s="202">
        <f t="shared" si="24"/>
        <v>0.6642335766</v>
      </c>
      <c r="G21" s="202">
        <f t="shared" si="25"/>
        <v>0.443902439</v>
      </c>
      <c r="H21" s="76">
        <v>0.043</v>
      </c>
      <c r="I21" s="202">
        <v>0.0</v>
      </c>
      <c r="J21" s="202">
        <v>0.0</v>
      </c>
      <c r="K21" s="202">
        <f t="shared" si="26"/>
        <v>0.6983204628</v>
      </c>
      <c r="L21" s="202">
        <f t="shared" si="27"/>
        <v>0.6642335766</v>
      </c>
      <c r="M21" s="217">
        <f t="shared" si="28"/>
        <v>0.4638478987</v>
      </c>
      <c r="N21" s="202">
        <f t="shared" si="18"/>
        <v>0.8871933055</v>
      </c>
      <c r="O21" s="202">
        <f t="shared" si="29"/>
        <v>0.9027764185</v>
      </c>
      <c r="P21" s="218">
        <f t="shared" si="19"/>
        <v>0.8960647034</v>
      </c>
      <c r="Q21" s="221">
        <v>2013.0</v>
      </c>
      <c r="R21" s="202">
        <f t="shared" si="20"/>
        <v>0.3016795372</v>
      </c>
      <c r="S21" s="202">
        <f t="shared" ref="S21:W21" si="32">1-L21</f>
        <v>0.3357664234</v>
      </c>
      <c r="T21" s="202">
        <f t="shared" si="32"/>
        <v>0.5361521013</v>
      </c>
      <c r="U21" s="202">
        <f t="shared" si="32"/>
        <v>0.1128066945</v>
      </c>
      <c r="V21" s="202">
        <f t="shared" si="32"/>
        <v>0.09722358154</v>
      </c>
      <c r="W21" s="202">
        <f t="shared" si="32"/>
        <v>0.1039352966</v>
      </c>
    </row>
    <row r="22" ht="15.0" customHeight="1">
      <c r="A22" s="211" t="s">
        <v>113</v>
      </c>
      <c r="B22" s="220">
        <v>216.0</v>
      </c>
      <c r="C22" s="220">
        <v>154.0</v>
      </c>
      <c r="D22" s="220">
        <v>142.0</v>
      </c>
      <c r="E22" s="202">
        <f t="shared" si="14"/>
        <v>0.712962963</v>
      </c>
      <c r="F22" s="202">
        <f t="shared" si="24"/>
        <v>0.9220779221</v>
      </c>
      <c r="G22" s="202">
        <f t="shared" si="25"/>
        <v>0.6574074074</v>
      </c>
      <c r="H22" s="76">
        <v>0.053</v>
      </c>
      <c r="I22" s="55">
        <v>0.0</v>
      </c>
      <c r="J22" s="222">
        <v>0.0</v>
      </c>
      <c r="K22" s="202">
        <f t="shared" si="26"/>
        <v>0.7528647972</v>
      </c>
      <c r="L22" s="202">
        <f t="shared" si="27"/>
        <v>0.9220779221</v>
      </c>
      <c r="M22" s="217">
        <f t="shared" si="28"/>
        <v>0.6942000078</v>
      </c>
      <c r="N22" s="202">
        <f t="shared" si="18"/>
        <v>0.9097156448</v>
      </c>
      <c r="O22" s="202">
        <f t="shared" si="29"/>
        <v>0.9799228977</v>
      </c>
      <c r="P22" s="218">
        <f t="shared" si="19"/>
        <v>0.9491939138</v>
      </c>
      <c r="Q22" s="219">
        <v>2014.0</v>
      </c>
      <c r="R22" s="202">
        <f t="shared" si="20"/>
        <v>0.2471352028</v>
      </c>
      <c r="S22" s="202">
        <f t="shared" ref="S22:W22" si="33">1-L22</f>
        <v>0.07792207792</v>
      </c>
      <c r="T22" s="202">
        <f t="shared" si="33"/>
        <v>0.3057999922</v>
      </c>
      <c r="U22" s="202">
        <f t="shared" si="33"/>
        <v>0.09028435515</v>
      </c>
      <c r="V22" s="202">
        <f t="shared" si="33"/>
        <v>0.02007710227</v>
      </c>
      <c r="W22" s="202">
        <f t="shared" si="33"/>
        <v>0.05080608616</v>
      </c>
    </row>
    <row r="23" ht="15.0" customHeight="1">
      <c r="A23" s="211">
        <v>2015.0</v>
      </c>
      <c r="B23" s="220">
        <v>679.0</v>
      </c>
      <c r="C23" s="220">
        <v>98.0</v>
      </c>
      <c r="D23" s="220">
        <v>27.0</v>
      </c>
      <c r="E23" s="202">
        <f t="shared" si="14"/>
        <v>0.1443298969</v>
      </c>
      <c r="F23" s="202">
        <f t="shared" si="24"/>
        <v>0.2755102041</v>
      </c>
      <c r="G23" s="202">
        <f t="shared" si="25"/>
        <v>0.03976435935</v>
      </c>
      <c r="H23" s="76">
        <v>0.059</v>
      </c>
      <c r="I23" s="55">
        <v>0.0</v>
      </c>
      <c r="J23" s="222">
        <v>0.0</v>
      </c>
      <c r="K23" s="202">
        <f t="shared" si="26"/>
        <v>0.1533792741</v>
      </c>
      <c r="L23" s="202">
        <f t="shared" si="27"/>
        <v>0.2755102041</v>
      </c>
      <c r="M23" s="202">
        <f t="shared" si="28"/>
        <v>0.0422575551</v>
      </c>
      <c r="N23" s="202">
        <f t="shared" si="18"/>
        <v>0.5352897072</v>
      </c>
      <c r="O23" s="202">
        <f t="shared" si="29"/>
        <v>0.724493381</v>
      </c>
      <c r="P23" s="218">
        <f t="shared" si="19"/>
        <v>0.636356704</v>
      </c>
      <c r="Q23" s="221">
        <v>2015.0</v>
      </c>
      <c r="R23" s="202">
        <f t="shared" si="20"/>
        <v>0.8466207259</v>
      </c>
      <c r="S23" s="202">
        <f t="shared" ref="S23:W23" si="34">1-L23</f>
        <v>0.7244897959</v>
      </c>
      <c r="T23" s="202">
        <f t="shared" si="34"/>
        <v>0.9577424449</v>
      </c>
      <c r="U23" s="202">
        <f t="shared" si="34"/>
        <v>0.4647102928</v>
      </c>
      <c r="V23" s="202">
        <f t="shared" si="34"/>
        <v>0.275506619</v>
      </c>
      <c r="W23" s="202">
        <f t="shared" si="34"/>
        <v>0.363643296</v>
      </c>
    </row>
    <row r="24" ht="12.75" customHeight="1">
      <c r="A24" s="211">
        <v>2016.0</v>
      </c>
      <c r="B24" s="220">
        <v>183.0</v>
      </c>
      <c r="C24" s="220">
        <v>132.0</v>
      </c>
      <c r="D24" s="220">
        <v>123.0</v>
      </c>
      <c r="E24" s="223">
        <f t="shared" si="14"/>
        <v>0.7213114754</v>
      </c>
      <c r="F24" s="223">
        <f t="shared" si="24"/>
        <v>0.9318181818</v>
      </c>
      <c r="G24" s="223">
        <f t="shared" si="25"/>
        <v>0.6721311475</v>
      </c>
      <c r="H24" s="224">
        <v>0.062</v>
      </c>
      <c r="I24" s="225" t="s">
        <v>114</v>
      </c>
      <c r="J24" s="222">
        <v>0.0</v>
      </c>
      <c r="K24" s="202">
        <f t="shared" si="26"/>
        <v>0.7689887798</v>
      </c>
      <c r="L24" s="223">
        <f t="shared" si="27"/>
        <v>0.9318181818</v>
      </c>
      <c r="M24" s="217">
        <f t="shared" si="28"/>
        <v>0.7165577266</v>
      </c>
      <c r="N24" s="202">
        <f t="shared" si="18"/>
        <v>0.916164236</v>
      </c>
      <c r="O24" s="202">
        <f t="shared" si="29"/>
        <v>0.9825005339</v>
      </c>
      <c r="P24" s="218">
        <f t="shared" si="19"/>
        <v>0.9535019765</v>
      </c>
      <c r="Q24" s="219">
        <v>2016.0</v>
      </c>
      <c r="R24" s="202">
        <f t="shared" si="20"/>
        <v>0.2310112202</v>
      </c>
      <c r="S24" s="202">
        <f t="shared" ref="S24:W24" si="35">1-L24</f>
        <v>0.06818181818</v>
      </c>
      <c r="T24" s="202">
        <f t="shared" si="35"/>
        <v>0.2834422734</v>
      </c>
      <c r="U24" s="202">
        <f t="shared" si="35"/>
        <v>0.08383576399</v>
      </c>
      <c r="V24" s="202">
        <f t="shared" si="35"/>
        <v>0.01749946607</v>
      </c>
      <c r="W24" s="202">
        <f t="shared" si="35"/>
        <v>0.04649802352</v>
      </c>
    </row>
    <row r="25" ht="12.75" customHeight="1">
      <c r="A25" s="211">
        <v>2017.0</v>
      </c>
      <c r="B25" s="220">
        <v>74.0</v>
      </c>
      <c r="C25" s="220">
        <v>44.0</v>
      </c>
      <c r="D25" s="220">
        <v>40.0</v>
      </c>
      <c r="E25" s="223">
        <f t="shared" si="14"/>
        <v>0.5945945946</v>
      </c>
      <c r="F25" s="223">
        <f t="shared" si="24"/>
        <v>0.9090909091</v>
      </c>
      <c r="G25" s="223">
        <f t="shared" si="25"/>
        <v>0.5405405405</v>
      </c>
      <c r="H25" s="224">
        <v>0.047</v>
      </c>
      <c r="I25" s="55">
        <v>0.0</v>
      </c>
      <c r="J25" s="222">
        <v>0.0</v>
      </c>
      <c r="K25" s="202">
        <f t="shared" si="26"/>
        <v>0.6239187771</v>
      </c>
      <c r="L25" s="223">
        <f t="shared" si="27"/>
        <v>0.9090909091</v>
      </c>
      <c r="M25" s="217">
        <f t="shared" si="28"/>
        <v>0.5671988883</v>
      </c>
      <c r="N25" s="202">
        <f t="shared" si="18"/>
        <v>0.8544946581</v>
      </c>
      <c r="O25" s="202">
        <f t="shared" si="29"/>
        <v>0.9764540897</v>
      </c>
      <c r="P25" s="218">
        <f t="shared" si="19"/>
        <v>0.9221877283</v>
      </c>
      <c r="Q25" s="219">
        <v>2017.0</v>
      </c>
      <c r="R25" s="202">
        <f t="shared" si="20"/>
        <v>0.3760812229</v>
      </c>
      <c r="S25" s="202">
        <f t="shared" ref="S25:W25" si="36">1-L25</f>
        <v>0.09090909091</v>
      </c>
      <c r="T25" s="202">
        <f t="shared" si="36"/>
        <v>0.4328011117</v>
      </c>
      <c r="U25" s="202">
        <f t="shared" si="36"/>
        <v>0.1455053419</v>
      </c>
      <c r="V25" s="202">
        <f t="shared" si="36"/>
        <v>0.02354591032</v>
      </c>
      <c r="W25" s="202">
        <f t="shared" si="36"/>
        <v>0.07781227167</v>
      </c>
    </row>
    <row r="26" ht="12.75" customHeight="1">
      <c r="A26" s="211">
        <v>2018.0</v>
      </c>
      <c r="B26" s="226">
        <v>102.0</v>
      </c>
      <c r="C26" s="226">
        <v>87.0</v>
      </c>
      <c r="D26" s="220"/>
      <c r="E26" s="223">
        <f t="shared" si="14"/>
        <v>0.8529411765</v>
      </c>
      <c r="F26" s="223"/>
      <c r="G26" s="223"/>
      <c r="H26" s="224">
        <v>0.037</v>
      </c>
      <c r="I26" s="55">
        <v>0.0</v>
      </c>
      <c r="J26" s="222">
        <v>0.0</v>
      </c>
      <c r="K26" s="202">
        <f t="shared" si="26"/>
        <v>0.8857125405</v>
      </c>
      <c r="L26" s="223">
        <f t="shared" si="27"/>
        <v>0</v>
      </c>
      <c r="M26" s="202"/>
      <c r="N26" s="202">
        <f t="shared" si="18"/>
        <v>0.9603530749</v>
      </c>
      <c r="O26" s="202">
        <f t="shared" si="29"/>
        <v>0</v>
      </c>
      <c r="P26" s="218">
        <f t="shared" si="19"/>
        <v>0</v>
      </c>
      <c r="Q26" s="219">
        <v>2018.0</v>
      </c>
      <c r="R26" s="202">
        <f t="shared" si="20"/>
        <v>0.1142874595</v>
      </c>
      <c r="S26" s="202">
        <f t="shared" ref="S26:W26" si="37">1-L26</f>
        <v>1</v>
      </c>
      <c r="T26" s="202">
        <f t="shared" si="37"/>
        <v>1</v>
      </c>
      <c r="U26" s="202">
        <f t="shared" si="37"/>
        <v>0.03964692513</v>
      </c>
      <c r="V26" s="202">
        <f t="shared" si="37"/>
        <v>1</v>
      </c>
      <c r="W26" s="202">
        <f t="shared" si="37"/>
        <v>1</v>
      </c>
    </row>
    <row r="27" ht="12.75" customHeight="1">
      <c r="A27" s="211">
        <v>2019.0</v>
      </c>
      <c r="B27" s="226">
        <v>42.0</v>
      </c>
      <c r="C27" s="226">
        <v>38.0</v>
      </c>
      <c r="D27" s="220"/>
      <c r="E27" s="223">
        <f t="shared" si="14"/>
        <v>0.9047619048</v>
      </c>
      <c r="F27" s="223"/>
      <c r="G27" s="223"/>
      <c r="H27" s="224">
        <v>0.017</v>
      </c>
      <c r="I27" s="55">
        <v>0.0</v>
      </c>
      <c r="J27" s="222">
        <v>0.0</v>
      </c>
      <c r="K27" s="202">
        <f t="shared" si="26"/>
        <v>0.9204088553</v>
      </c>
      <c r="L27" s="223">
        <f t="shared" si="27"/>
        <v>0</v>
      </c>
      <c r="M27" s="202"/>
      <c r="N27" s="202">
        <f t="shared" si="18"/>
        <v>0.9727328803</v>
      </c>
      <c r="O27" s="202">
        <f t="shared" si="29"/>
        <v>0</v>
      </c>
      <c r="P27" s="218">
        <f t="shared" si="19"/>
        <v>0</v>
      </c>
      <c r="Q27" s="219">
        <v>2019.0</v>
      </c>
      <c r="R27" s="202">
        <f t="shared" si="20"/>
        <v>0.0795911447</v>
      </c>
      <c r="S27" s="202">
        <f t="shared" ref="S27:W27" si="38">1-L27</f>
        <v>1</v>
      </c>
      <c r="T27" s="202">
        <f t="shared" si="38"/>
        <v>1</v>
      </c>
      <c r="U27" s="202">
        <f t="shared" si="38"/>
        <v>0.02726711972</v>
      </c>
      <c r="V27" s="202">
        <f t="shared" si="38"/>
        <v>1</v>
      </c>
      <c r="W27" s="202">
        <f t="shared" si="38"/>
        <v>1</v>
      </c>
    </row>
    <row r="28" ht="12.75" customHeight="1">
      <c r="A28" s="211">
        <v>2020.0</v>
      </c>
      <c r="B28" s="226">
        <v>356.0</v>
      </c>
      <c r="C28" s="226">
        <v>305.0</v>
      </c>
      <c r="D28" s="220"/>
      <c r="E28" s="223">
        <f t="shared" si="14"/>
        <v>0.856741573</v>
      </c>
      <c r="F28" s="223"/>
      <c r="G28" s="223"/>
      <c r="H28" s="227" t="s">
        <v>115</v>
      </c>
      <c r="I28" s="55">
        <v>0.0</v>
      </c>
      <c r="J28" s="222">
        <v>0.0</v>
      </c>
      <c r="K28" s="202" t="str">
        <f t="shared" si="26"/>
        <v>#VALUE!</v>
      </c>
      <c r="L28" s="223">
        <f t="shared" si="27"/>
        <v>0</v>
      </c>
      <c r="M28" s="202"/>
      <c r="N28" s="202"/>
      <c r="O28" s="202"/>
      <c r="P28" s="218"/>
      <c r="Q28" s="219"/>
      <c r="R28" s="202"/>
      <c r="S28" s="202"/>
      <c r="T28" s="202"/>
      <c r="U28" s="202"/>
      <c r="V28" s="202"/>
      <c r="W28" s="202"/>
    </row>
    <row r="29" ht="12.75" customHeight="1">
      <c r="A29" s="211">
        <v>2021.0</v>
      </c>
      <c r="B29" s="220">
        <v>58.0</v>
      </c>
      <c r="C29" s="220">
        <v>32.0</v>
      </c>
      <c r="D29" s="220">
        <v>16.0</v>
      </c>
      <c r="E29" s="223">
        <f t="shared" si="14"/>
        <v>0.5517241379</v>
      </c>
      <c r="F29" s="223">
        <f t="shared" ref="F29:F31" si="39">D29/C29</f>
        <v>0.5</v>
      </c>
      <c r="G29" s="223">
        <f t="shared" ref="G29:G31" si="40">D29/B29</f>
        <v>0.275862069</v>
      </c>
      <c r="H29" s="224">
        <v>0.067</v>
      </c>
      <c r="I29" s="55">
        <v>0.0</v>
      </c>
      <c r="J29" s="222">
        <v>0.0</v>
      </c>
      <c r="K29" s="202">
        <f t="shared" si="26"/>
        <v>0.5913441993</v>
      </c>
      <c r="L29" s="223">
        <f t="shared" si="27"/>
        <v>0.5</v>
      </c>
      <c r="M29" s="202">
        <f t="shared" ref="M29:M31" si="41">(D29/B29)/((1-$H29)*(1-$J29))</f>
        <v>0.2956720996</v>
      </c>
      <c r="N29" s="202"/>
      <c r="O29" s="202"/>
      <c r="P29" s="218"/>
      <c r="Q29" s="219"/>
      <c r="R29" s="202"/>
      <c r="S29" s="202"/>
      <c r="T29" s="202"/>
      <c r="U29" s="202"/>
      <c r="V29" s="202"/>
      <c r="W29" s="202"/>
    </row>
    <row r="30" ht="12.75" customHeight="1">
      <c r="A30" s="211">
        <v>2022.0</v>
      </c>
      <c r="B30" s="220">
        <f>D109+D127</f>
        <v>0</v>
      </c>
      <c r="C30" s="220">
        <f>G109+G127</f>
        <v>0</v>
      </c>
      <c r="D30" s="220">
        <f>K109+K127</f>
        <v>0</v>
      </c>
      <c r="E30" s="223" t="str">
        <f t="shared" si="14"/>
        <v>#DIV/0!</v>
      </c>
      <c r="F30" s="223" t="str">
        <f t="shared" si="39"/>
        <v>#DIV/0!</v>
      </c>
      <c r="G30" s="223" t="str">
        <f t="shared" si="40"/>
        <v>#DIV/0!</v>
      </c>
      <c r="H30" s="224">
        <v>0.045</v>
      </c>
      <c r="I30" s="55">
        <v>0.0</v>
      </c>
      <c r="J30" s="222">
        <v>0.0</v>
      </c>
      <c r="K30" s="202" t="str">
        <f t="shared" si="26"/>
        <v>#DIV/0!</v>
      </c>
      <c r="L30" s="223" t="str">
        <f t="shared" si="27"/>
        <v>#DIV/0!</v>
      </c>
      <c r="M30" s="202" t="str">
        <f t="shared" si="41"/>
        <v>#DIV/0!</v>
      </c>
      <c r="N30" s="202" t="str">
        <f>K30^(1/3)</f>
        <v>#DIV/0!</v>
      </c>
      <c r="O30" s="202" t="str">
        <f>L30^(1/4)</f>
        <v>#DIV/0!</v>
      </c>
      <c r="P30" s="218" t="str">
        <f>M30^(1/7)</f>
        <v>#DIV/0!</v>
      </c>
      <c r="Q30" s="219">
        <v>2020.0</v>
      </c>
      <c r="R30" s="202" t="str">
        <f t="shared" ref="R30:W30" si="42">1-K30</f>
        <v>#DIV/0!</v>
      </c>
      <c r="S30" s="202" t="str">
        <f t="shared" si="42"/>
        <v>#DIV/0!</v>
      </c>
      <c r="T30" s="202" t="str">
        <f t="shared" si="42"/>
        <v>#DIV/0!</v>
      </c>
      <c r="U30" s="202" t="str">
        <f t="shared" si="42"/>
        <v>#DIV/0!</v>
      </c>
      <c r="V30" s="202" t="str">
        <f t="shared" si="42"/>
        <v>#DIV/0!</v>
      </c>
      <c r="W30" s="202" t="str">
        <f t="shared" si="42"/>
        <v>#DIV/0!</v>
      </c>
    </row>
    <row r="31" ht="12.75" customHeight="1">
      <c r="A31" s="211">
        <v>2023.0</v>
      </c>
      <c r="B31" s="220">
        <v>232.0</v>
      </c>
      <c r="C31" s="220">
        <v>122.0</v>
      </c>
      <c r="D31" s="220">
        <v>50.0</v>
      </c>
      <c r="E31" s="223">
        <f t="shared" si="14"/>
        <v>0.525862069</v>
      </c>
      <c r="F31" s="223">
        <f t="shared" si="39"/>
        <v>0.4098360656</v>
      </c>
      <c r="G31" s="223">
        <f t="shared" si="40"/>
        <v>0.2155172414</v>
      </c>
      <c r="H31" s="224">
        <v>0.067</v>
      </c>
      <c r="I31" s="55">
        <v>0.0</v>
      </c>
      <c r="J31" s="222">
        <v>0.0</v>
      </c>
      <c r="K31" s="202">
        <f t="shared" si="26"/>
        <v>0.5636249399</v>
      </c>
      <c r="L31" s="223">
        <f t="shared" si="27"/>
        <v>0.4098360656</v>
      </c>
      <c r="M31" s="202">
        <f t="shared" si="41"/>
        <v>0.2309938278</v>
      </c>
      <c r="N31" s="202"/>
      <c r="O31" s="202"/>
      <c r="P31" s="218"/>
      <c r="Q31" s="219"/>
      <c r="R31" s="202"/>
      <c r="S31" s="202"/>
      <c r="T31" s="202"/>
      <c r="U31" s="202"/>
      <c r="V31" s="202"/>
      <c r="W31" s="202"/>
    </row>
    <row r="32" ht="23.25" customHeight="1">
      <c r="A32" s="80" t="s">
        <v>44</v>
      </c>
      <c r="B32" s="228"/>
      <c r="C32" s="228"/>
      <c r="D32" s="228"/>
      <c r="E32" s="201" t="str">
        <f t="shared" ref="E32:P32" si="43">AVERAGE(E27:E31)</f>
        <v>#DIV/0!</v>
      </c>
      <c r="F32" s="201" t="str">
        <f t="shared" si="43"/>
        <v>#DIV/0!</v>
      </c>
      <c r="G32" s="201" t="str">
        <f t="shared" si="43"/>
        <v>#DIV/0!</v>
      </c>
      <c r="H32" s="201">
        <f t="shared" si="43"/>
        <v>0.049</v>
      </c>
      <c r="I32" s="201">
        <f t="shared" si="43"/>
        <v>0</v>
      </c>
      <c r="J32" s="201">
        <f t="shared" si="43"/>
        <v>0</v>
      </c>
      <c r="K32" s="201" t="str">
        <f t="shared" si="43"/>
        <v>#VALUE!</v>
      </c>
      <c r="L32" s="201" t="str">
        <f t="shared" si="43"/>
        <v>#DIV/0!</v>
      </c>
      <c r="M32" s="201" t="str">
        <f t="shared" si="43"/>
        <v>#DIV/0!</v>
      </c>
      <c r="N32" s="201" t="str">
        <f t="shared" si="43"/>
        <v>#DIV/0!</v>
      </c>
      <c r="O32" s="201" t="str">
        <f t="shared" si="43"/>
        <v>#DIV/0!</v>
      </c>
      <c r="P32" s="201" t="str">
        <f t="shared" si="43"/>
        <v>#DIV/0!</v>
      </c>
      <c r="Q32" s="229" t="s">
        <v>44</v>
      </c>
      <c r="R32" s="201">
        <f t="shared" ref="R32:W32" si="44">AVERAGE(R20:R24)</f>
        <v>0.4006221541</v>
      </c>
      <c r="S32" s="201">
        <f t="shared" si="44"/>
        <v>0.2584148802</v>
      </c>
      <c r="T32" s="201">
        <f t="shared" si="44"/>
        <v>0.5026459378</v>
      </c>
      <c r="U32" s="201">
        <f t="shared" si="44"/>
        <v>0.1794817239</v>
      </c>
      <c r="V32" s="201">
        <f t="shared" si="44"/>
        <v>0.0864921448</v>
      </c>
      <c r="W32" s="201">
        <f t="shared" si="44"/>
        <v>0.1284134452</v>
      </c>
    </row>
    <row r="33" ht="15.0" customHeight="1">
      <c r="A33" s="2"/>
      <c r="B33" s="17"/>
      <c r="C33" s="17"/>
      <c r="D33" s="17"/>
      <c r="E33" s="17"/>
      <c r="F33" s="17"/>
      <c r="G33" s="17"/>
      <c r="H33" s="17"/>
      <c r="I33" s="17"/>
      <c r="J33" s="17"/>
      <c r="K33" s="230"/>
      <c r="L33" s="230"/>
      <c r="M33" s="230"/>
      <c r="N33" s="17"/>
      <c r="O33" s="17"/>
      <c r="P33" s="17"/>
      <c r="Q33" s="17"/>
      <c r="R33" s="4"/>
      <c r="S33" s="4"/>
      <c r="T33" s="4"/>
      <c r="U33" s="4"/>
      <c r="V33" s="4"/>
      <c r="W33" s="4"/>
    </row>
    <row r="34" ht="15.0" customHeight="1">
      <c r="A34" s="231" t="s">
        <v>116</v>
      </c>
      <c r="B34" s="232"/>
      <c r="C34" s="233"/>
      <c r="D34" s="233"/>
      <c r="E34" s="233"/>
      <c r="F34" s="234"/>
      <c r="G34" s="234"/>
      <c r="H34" s="234"/>
      <c r="I34" s="234"/>
      <c r="J34" s="234"/>
      <c r="K34" s="235"/>
      <c r="L34" s="235"/>
      <c r="M34" s="235"/>
      <c r="O34" s="234"/>
      <c r="P34" s="234"/>
      <c r="Q34" s="236"/>
    </row>
    <row r="35" ht="15.0" customHeight="1">
      <c r="A35" s="231"/>
      <c r="B35" s="232"/>
      <c r="C35" s="233"/>
      <c r="D35" s="233"/>
      <c r="E35" s="233"/>
      <c r="F35" s="234"/>
      <c r="G35" s="234"/>
      <c r="H35" s="234"/>
      <c r="I35" s="234"/>
      <c r="J35" s="234"/>
      <c r="K35" s="235"/>
      <c r="L35" s="235"/>
      <c r="M35" s="235"/>
      <c r="O35" s="234"/>
      <c r="P35" s="234"/>
      <c r="Q35" s="236"/>
      <c r="R35" s="237"/>
      <c r="S35" s="237"/>
      <c r="T35" s="237"/>
      <c r="U35" s="237"/>
      <c r="V35" s="237"/>
      <c r="W35" s="237"/>
    </row>
    <row r="36" ht="30.0" customHeight="1">
      <c r="A36" s="238" t="s">
        <v>117</v>
      </c>
      <c r="B36" s="239"/>
      <c r="C36" s="239"/>
      <c r="D36" s="240"/>
      <c r="E36" s="90"/>
      <c r="K36" s="241"/>
      <c r="L36" s="241"/>
      <c r="M36" s="235"/>
      <c r="N36" s="90"/>
      <c r="Q36" s="235"/>
      <c r="R36" s="91"/>
      <c r="U36" s="91"/>
    </row>
    <row r="37" ht="30.0" customHeight="1">
      <c r="A37" s="242"/>
      <c r="B37" s="242"/>
      <c r="C37" s="242"/>
      <c r="D37" s="242"/>
      <c r="E37" s="90"/>
      <c r="F37" s="90"/>
      <c r="G37" s="90"/>
      <c r="H37" s="90"/>
      <c r="I37" s="90"/>
      <c r="J37" s="243"/>
      <c r="K37" s="54"/>
      <c r="L37" s="54"/>
      <c r="M37" s="54"/>
      <c r="N37" s="90"/>
      <c r="O37" s="90"/>
      <c r="P37" s="17"/>
      <c r="Q37" s="4"/>
      <c r="R37" s="91"/>
      <c r="S37" s="91"/>
      <c r="T37" s="244"/>
      <c r="U37" s="91"/>
      <c r="V37" s="91"/>
      <c r="W37" s="91"/>
    </row>
    <row r="38" ht="17.25" customHeight="1">
      <c r="A38" s="94">
        <v>2014.0</v>
      </c>
      <c r="B38" s="245" t="s">
        <v>118</v>
      </c>
      <c r="S38" s="93"/>
      <c r="T38" s="92"/>
      <c r="U38" s="92"/>
      <c r="V38" s="93"/>
      <c r="W38" s="92"/>
    </row>
    <row r="39" ht="15.0" customHeight="1">
      <c r="A39" s="246">
        <v>2014.0</v>
      </c>
      <c r="B39" s="4" t="s">
        <v>119</v>
      </c>
      <c r="C39" s="4"/>
      <c r="D39" s="4"/>
      <c r="E39" s="54"/>
      <c r="F39" s="55"/>
      <c r="G39" s="54"/>
      <c r="H39" s="54"/>
      <c r="I39" s="54"/>
      <c r="J39" s="54"/>
      <c r="K39" s="54"/>
      <c r="L39" s="55"/>
      <c r="M39" s="54"/>
      <c r="N39" s="54"/>
      <c r="O39" s="55"/>
      <c r="P39" s="54"/>
      <c r="Q39" s="17"/>
      <c r="R39" s="54"/>
      <c r="S39" s="55"/>
      <c r="T39" s="54"/>
      <c r="U39" s="54"/>
      <c r="V39" s="55"/>
      <c r="W39" s="54"/>
    </row>
    <row r="40" ht="15.0" customHeight="1">
      <c r="A40" s="247"/>
      <c r="B40" s="4" t="s">
        <v>120</v>
      </c>
      <c r="C40" s="4"/>
      <c r="D40" s="4"/>
      <c r="E40" s="54"/>
      <c r="F40" s="55"/>
      <c r="G40" s="54"/>
      <c r="H40" s="54"/>
      <c r="I40" s="54"/>
      <c r="N40" s="54"/>
      <c r="O40" s="55"/>
      <c r="P40" s="54"/>
      <c r="Q40" s="17"/>
    </row>
    <row r="41" ht="15.0" customHeight="1">
      <c r="A41" s="17"/>
      <c r="B41" s="4"/>
      <c r="C41" s="4"/>
      <c r="D41" s="4"/>
      <c r="E41" s="54"/>
      <c r="F41" s="55"/>
      <c r="G41" s="54"/>
      <c r="H41" s="54"/>
      <c r="I41" s="54"/>
      <c r="J41" s="54"/>
      <c r="K41" s="54"/>
      <c r="L41" s="55"/>
      <c r="M41" s="54"/>
      <c r="N41" s="54"/>
      <c r="O41" s="55"/>
      <c r="P41" s="54"/>
      <c r="Q41" s="17"/>
    </row>
    <row r="42" ht="15.0" customHeight="1">
      <c r="A42" s="17"/>
      <c r="B42" s="4"/>
      <c r="C42" s="4"/>
      <c r="D42" s="4"/>
      <c r="E42" s="54"/>
      <c r="F42" s="55"/>
      <c r="G42" s="54"/>
      <c r="H42" s="54"/>
      <c r="I42" s="54"/>
      <c r="J42" s="54"/>
      <c r="K42" s="54"/>
      <c r="L42" s="55"/>
      <c r="M42" s="54"/>
      <c r="N42" s="54"/>
      <c r="O42" s="55"/>
      <c r="P42" s="54"/>
      <c r="Q42" s="17"/>
    </row>
    <row r="43" ht="15.0" customHeight="1">
      <c r="A43" s="8" t="s">
        <v>121</v>
      </c>
      <c r="Q43" s="17"/>
    </row>
    <row r="44" ht="15.0" customHeight="1">
      <c r="A44" s="8" t="s">
        <v>122</v>
      </c>
      <c r="B44" s="4"/>
      <c r="C44" s="4"/>
      <c r="D44" s="4"/>
      <c r="E44" s="54"/>
      <c r="F44" s="55"/>
      <c r="G44" s="54"/>
      <c r="H44" s="54"/>
      <c r="I44" s="54"/>
      <c r="J44" s="54"/>
      <c r="K44" s="54"/>
      <c r="L44" s="55"/>
      <c r="M44" s="54"/>
      <c r="N44" s="54"/>
      <c r="O44" s="55"/>
      <c r="P44" s="54"/>
      <c r="Q44" s="17"/>
    </row>
    <row r="45" ht="15.0" customHeight="1">
      <c r="B45" s="248" t="s">
        <v>123</v>
      </c>
      <c r="C45" s="4"/>
      <c r="D45" s="4"/>
      <c r="E45" s="82"/>
      <c r="F45" s="99"/>
      <c r="G45" s="82"/>
      <c r="H45" s="4"/>
      <c r="I45" s="4"/>
      <c r="J45" s="4"/>
      <c r="K45" s="82"/>
      <c r="L45" s="99"/>
      <c r="M45" s="82"/>
      <c r="N45" s="82"/>
      <c r="O45" s="99"/>
      <c r="P45" s="82"/>
      <c r="Q45" s="17"/>
    </row>
    <row r="46" ht="15.0" customHeight="1">
      <c r="A46" s="4"/>
      <c r="B46" s="4"/>
      <c r="C46" s="4"/>
      <c r="D46" s="4"/>
      <c r="E46" s="4"/>
      <c r="F46" s="4"/>
      <c r="G46" s="4"/>
      <c r="H46" s="4"/>
      <c r="I46" s="4"/>
      <c r="J46" s="4"/>
      <c r="K46" s="4"/>
      <c r="L46" s="4"/>
      <c r="M46" s="4"/>
      <c r="N46" s="4"/>
      <c r="O46" s="4"/>
      <c r="P46" s="4"/>
      <c r="Q46" s="4"/>
    </row>
    <row r="47" ht="15.0" customHeight="1">
      <c r="A47" s="89" t="s">
        <v>55</v>
      </c>
      <c r="B47" s="89" t="s">
        <v>56</v>
      </c>
    </row>
    <row r="48" ht="15.0" customHeight="1">
      <c r="B48" s="89" t="s">
        <v>57</v>
      </c>
    </row>
    <row r="49" ht="15.0" customHeight="1">
      <c r="B49" s="2" t="s">
        <v>58</v>
      </c>
    </row>
    <row r="50" ht="15.0" customHeight="1">
      <c r="B50" s="96" t="s">
        <v>124</v>
      </c>
    </row>
    <row r="51" ht="15.0" customHeight="1">
      <c r="A51" s="4" t="s">
        <v>59</v>
      </c>
    </row>
    <row r="52" ht="15.0" customHeight="1">
      <c r="A52" s="4" t="s">
        <v>60</v>
      </c>
    </row>
    <row r="53" ht="15.0" customHeight="1">
      <c r="B53" s="89" t="s">
        <v>61</v>
      </c>
    </row>
    <row r="54" ht="15.0" customHeight="1">
      <c r="A54" s="89" t="s">
        <v>125</v>
      </c>
    </row>
    <row r="55" ht="12.75" customHeight="1">
      <c r="A55" s="249" t="s">
        <v>126</v>
      </c>
      <c r="B55" s="250"/>
    </row>
    <row r="56" ht="12.75" customHeight="1">
      <c r="A56" s="251" t="s">
        <v>127</v>
      </c>
      <c r="B56" s="252"/>
    </row>
    <row r="57" ht="12.75" customHeight="1">
      <c r="A57" s="251" t="s">
        <v>94</v>
      </c>
      <c r="B57" s="253">
        <f>AVERAGE(M18:M22,M24:M25)</f>
        <v>0.6505177046</v>
      </c>
    </row>
    <row r="58" ht="12.75" customHeight="1">
      <c r="A58" s="251" t="s">
        <v>128</v>
      </c>
      <c r="B58" s="253">
        <f>MIN(M18:M22,M24:M25)</f>
        <v>0.4638478987</v>
      </c>
    </row>
    <row r="59" ht="12.75" customHeight="1">
      <c r="A59" s="254" t="s">
        <v>96</v>
      </c>
      <c r="B59" s="255">
        <f>MAX(M18:M22,M24:M25)</f>
        <v>0.827991453</v>
      </c>
      <c r="F59" s="89" t="s">
        <v>129</v>
      </c>
      <c r="I59" s="89" t="s">
        <v>130</v>
      </c>
    </row>
    <row r="60" ht="12.75" customHeight="1">
      <c r="A60" s="251" t="s">
        <v>131</v>
      </c>
      <c r="B60" s="171"/>
      <c r="C60" s="171"/>
      <c r="D60" s="171"/>
      <c r="F60" s="89" t="s">
        <v>132</v>
      </c>
      <c r="G60" s="54">
        <f>AVERAGE(M21:M25)</f>
        <v>0.4968124153</v>
      </c>
      <c r="I60" s="54">
        <f t="shared" ref="I60:I62" si="45">1-G60</f>
        <v>0.5031875847</v>
      </c>
      <c r="J60" s="54">
        <f>AVERAGE(T21:T25)</f>
        <v>0.5031875847</v>
      </c>
    </row>
    <row r="61" ht="12.75" customHeight="1">
      <c r="A61" s="251" t="s">
        <v>133</v>
      </c>
      <c r="B61" s="171"/>
      <c r="C61" s="171"/>
      <c r="D61" s="171"/>
      <c r="F61" s="89" t="s">
        <v>128</v>
      </c>
      <c r="G61" s="54">
        <f>MIN(M21:M25)</f>
        <v>0.0422575551</v>
      </c>
      <c r="I61" s="54">
        <f t="shared" si="45"/>
        <v>0.9577424449</v>
      </c>
      <c r="J61" s="54">
        <f>MIN(T21:T25)</f>
        <v>0.2834422734</v>
      </c>
    </row>
    <row r="62" ht="12.75" customHeight="1">
      <c r="A62" s="251" t="s">
        <v>134</v>
      </c>
      <c r="B62" s="171"/>
      <c r="C62" s="171"/>
      <c r="D62" s="171"/>
      <c r="F62" s="89" t="s">
        <v>96</v>
      </c>
      <c r="G62" s="54">
        <f>MAX(M21:M25)</f>
        <v>0.7165577266</v>
      </c>
      <c r="I62" s="54">
        <f t="shared" si="45"/>
        <v>0.2834422734</v>
      </c>
      <c r="J62" s="54">
        <f>MAX(T21:T25)</f>
        <v>0.9577424449</v>
      </c>
    </row>
    <row r="63" ht="12.75" customHeight="1">
      <c r="A63" s="251" t="s">
        <v>135</v>
      </c>
      <c r="B63" s="171"/>
      <c r="C63" s="171"/>
      <c r="D63" s="171"/>
    </row>
    <row r="64" ht="12.75" customHeight="1"/>
    <row r="65" ht="12.75" customHeight="1"/>
    <row r="66" ht="12.75" customHeight="1"/>
    <row r="67" ht="12.75" customHeight="1"/>
    <row r="68" ht="12.75" customHeight="1"/>
    <row r="69" ht="12.75" customHeight="1"/>
    <row r="70" ht="12.75" customHeight="1"/>
    <row r="71" ht="12.75" customHeight="1">
      <c r="C71" s="4"/>
    </row>
    <row r="72" ht="12.75" customHeight="1">
      <c r="C72" s="4"/>
      <c r="E72" s="4"/>
      <c r="F72" s="4"/>
      <c r="G72" s="4"/>
      <c r="H72" s="4"/>
      <c r="I72" s="4"/>
    </row>
    <row r="73" ht="12.75" customHeight="1">
      <c r="I73" s="54"/>
    </row>
    <row r="74" ht="12.75" customHeight="1"/>
    <row r="75" ht="12.75" customHeight="1"/>
    <row r="76" ht="12.75" customHeight="1">
      <c r="T76" s="54"/>
      <c r="U76" s="54"/>
    </row>
    <row r="77" ht="12.75" customHeight="1">
      <c r="T77" s="54"/>
      <c r="U77" s="54"/>
    </row>
    <row r="78" ht="12.75" customHeight="1">
      <c r="T78" s="54"/>
      <c r="U78" s="54"/>
    </row>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c r="R93" s="4"/>
    </row>
    <row r="94" ht="12.75" customHeight="1"/>
    <row r="95" ht="12.75" customHeight="1">
      <c r="P95" s="256"/>
      <c r="Q95" s="256"/>
      <c r="R95" s="256"/>
      <c r="S95" s="54"/>
      <c r="T95" s="54"/>
      <c r="U95" s="256"/>
      <c r="V95" s="256"/>
      <c r="W95" s="256"/>
      <c r="X95" s="54"/>
      <c r="Y95" s="54"/>
      <c r="Z95" s="4" t="s">
        <v>136</v>
      </c>
    </row>
    <row r="96" ht="12.75" customHeight="1">
      <c r="A96" s="257"/>
      <c r="B96" s="257"/>
      <c r="C96" s="257"/>
      <c r="D96" s="257"/>
      <c r="E96" s="257"/>
      <c r="F96" s="257"/>
      <c r="G96" s="257"/>
      <c r="H96" s="257"/>
      <c r="I96" s="257"/>
      <c r="J96" s="257"/>
      <c r="K96" s="257"/>
      <c r="L96" s="257"/>
      <c r="M96" s="257"/>
      <c r="N96" s="257"/>
      <c r="O96" s="257"/>
      <c r="P96" s="258"/>
      <c r="Q96" s="258"/>
      <c r="R96" s="258"/>
      <c r="S96" s="258"/>
      <c r="T96" s="258"/>
      <c r="U96" s="258"/>
      <c r="V96" s="258"/>
      <c r="W96" s="258"/>
      <c r="X96" s="258"/>
      <c r="Y96" s="258" t="s">
        <v>137</v>
      </c>
      <c r="Z96" s="258" t="s">
        <v>138</v>
      </c>
    </row>
    <row r="97" ht="12.75" customHeight="1">
      <c r="A97" s="132"/>
      <c r="B97" s="259"/>
      <c r="C97" s="259"/>
      <c r="D97" s="132"/>
      <c r="E97" s="132"/>
      <c r="F97" s="132"/>
      <c r="G97" s="132"/>
      <c r="H97" s="132"/>
      <c r="I97" s="132"/>
      <c r="J97" s="132"/>
      <c r="K97" s="132"/>
      <c r="L97" s="132"/>
      <c r="M97" s="132"/>
      <c r="N97" s="132"/>
      <c r="O97" s="132"/>
      <c r="P97" s="256"/>
      <c r="Q97" s="256"/>
      <c r="R97" s="256"/>
      <c r="S97" s="54"/>
      <c r="T97" s="54"/>
      <c r="U97" s="54"/>
      <c r="V97" s="256"/>
      <c r="W97" s="256"/>
      <c r="X97" s="54"/>
      <c r="Y97" s="260"/>
      <c r="Z97" s="54" t="str">
        <f t="shared" ref="Z97:Z109" si="46">O97/K97</f>
        <v>#DIV/0!</v>
      </c>
    </row>
    <row r="98" ht="12.75" customHeight="1">
      <c r="A98" s="132"/>
      <c r="B98" s="259"/>
      <c r="C98" s="259"/>
      <c r="D98" s="132"/>
      <c r="E98" s="132"/>
      <c r="F98" s="132"/>
      <c r="G98" s="132"/>
      <c r="H98" s="132"/>
      <c r="I98" s="132"/>
      <c r="J98" s="132"/>
      <c r="K98" s="132"/>
      <c r="L98" s="132"/>
      <c r="M98" s="132"/>
      <c r="N98" s="132"/>
      <c r="O98" s="132"/>
      <c r="P98" s="256"/>
      <c r="Q98" s="256"/>
      <c r="R98" s="256"/>
      <c r="S98" s="54"/>
      <c r="T98" s="54"/>
      <c r="U98" s="54"/>
      <c r="V98" s="256"/>
      <c r="W98" s="256"/>
      <c r="X98" s="54"/>
      <c r="Y98" s="260"/>
      <c r="Z98" s="54" t="str">
        <f t="shared" si="46"/>
        <v>#DIV/0!</v>
      </c>
    </row>
    <row r="99" ht="12.75" customHeight="1">
      <c r="A99" s="132"/>
      <c r="B99" s="259"/>
      <c r="C99" s="259"/>
      <c r="D99" s="132"/>
      <c r="E99" s="132"/>
      <c r="F99" s="132"/>
      <c r="G99" s="132"/>
      <c r="H99" s="132"/>
      <c r="I99" s="132"/>
      <c r="J99" s="132"/>
      <c r="K99" s="132"/>
      <c r="L99" s="132"/>
      <c r="M99" s="132"/>
      <c r="N99" s="132"/>
      <c r="O99" s="132"/>
      <c r="P99" s="256"/>
      <c r="Q99" s="256"/>
      <c r="R99" s="256"/>
      <c r="S99" s="54"/>
      <c r="T99" s="54"/>
      <c r="U99" s="54"/>
      <c r="V99" s="256"/>
      <c r="W99" s="256"/>
      <c r="X99" s="54"/>
      <c r="Y99" s="260"/>
      <c r="Z99" s="54" t="str">
        <f t="shared" si="46"/>
        <v>#DIV/0!</v>
      </c>
    </row>
    <row r="100" ht="12.75" customHeight="1">
      <c r="A100" s="132"/>
      <c r="B100" s="259"/>
      <c r="C100" s="259"/>
      <c r="D100" s="132"/>
      <c r="E100" s="132"/>
      <c r="F100" s="132"/>
      <c r="G100" s="132"/>
      <c r="H100" s="132"/>
      <c r="I100" s="132"/>
      <c r="J100" s="132"/>
      <c r="K100" s="132"/>
      <c r="L100" s="132"/>
      <c r="M100" s="132"/>
      <c r="N100" s="132"/>
      <c r="O100" s="132"/>
      <c r="P100" s="54"/>
      <c r="Q100" s="54"/>
      <c r="R100" s="54"/>
      <c r="S100" s="54"/>
      <c r="T100" s="54"/>
      <c r="U100" s="54"/>
      <c r="V100" s="256"/>
      <c r="W100" s="256"/>
      <c r="X100" s="54"/>
      <c r="Y100" s="54" t="str">
        <f t="shared" ref="Y100:Y109" si="47">L100/K100</f>
        <v>#DIV/0!</v>
      </c>
      <c r="Z100" s="54" t="str">
        <f t="shared" si="46"/>
        <v>#DIV/0!</v>
      </c>
    </row>
    <row r="101" ht="12.75" customHeight="1">
      <c r="A101" s="132"/>
      <c r="B101" s="259"/>
      <c r="C101" s="259"/>
      <c r="D101" s="132"/>
      <c r="E101" s="132"/>
      <c r="F101" s="132"/>
      <c r="G101" s="132"/>
      <c r="H101" s="132"/>
      <c r="I101" s="132"/>
      <c r="J101" s="132"/>
      <c r="K101" s="132"/>
      <c r="L101" s="132"/>
      <c r="M101" s="132"/>
      <c r="N101" s="132"/>
      <c r="O101" s="132"/>
      <c r="P101" s="54"/>
      <c r="Q101" s="54"/>
      <c r="R101" s="54"/>
      <c r="S101" s="54"/>
      <c r="T101" s="54"/>
      <c r="U101" s="54"/>
      <c r="V101" s="54"/>
      <c r="W101" s="54"/>
      <c r="X101" s="54"/>
      <c r="Y101" s="54" t="str">
        <f t="shared" si="47"/>
        <v>#DIV/0!</v>
      </c>
      <c r="Z101" s="54" t="str">
        <f t="shared" si="46"/>
        <v>#DIV/0!</v>
      </c>
    </row>
    <row r="102" ht="12.75" customHeight="1">
      <c r="A102" s="132"/>
      <c r="B102" s="259"/>
      <c r="C102" s="259"/>
      <c r="D102" s="132"/>
      <c r="E102" s="132"/>
      <c r="F102" s="132"/>
      <c r="G102" s="132"/>
      <c r="H102" s="132"/>
      <c r="I102" s="132"/>
      <c r="J102" s="132"/>
      <c r="K102" s="132"/>
      <c r="L102" s="132"/>
      <c r="M102" s="132"/>
      <c r="N102" s="132"/>
      <c r="O102" s="132"/>
      <c r="P102" s="54"/>
      <c r="Q102" s="54"/>
      <c r="R102" s="54"/>
      <c r="S102" s="54"/>
      <c r="T102" s="54"/>
      <c r="U102" s="54"/>
      <c r="V102" s="54"/>
      <c r="W102" s="54"/>
      <c r="X102" s="54"/>
      <c r="Y102" s="54" t="str">
        <f t="shared" si="47"/>
        <v>#DIV/0!</v>
      </c>
      <c r="Z102" s="54" t="str">
        <f t="shared" si="46"/>
        <v>#DIV/0!</v>
      </c>
    </row>
    <row r="103" ht="12.75" customHeight="1">
      <c r="A103" s="132"/>
      <c r="B103" s="259"/>
      <c r="C103" s="259"/>
      <c r="D103" s="132"/>
      <c r="E103" s="132"/>
      <c r="F103" s="132"/>
      <c r="G103" s="132"/>
      <c r="H103" s="132"/>
      <c r="I103" s="132"/>
      <c r="J103" s="132"/>
      <c r="K103" s="132"/>
      <c r="L103" s="132"/>
      <c r="M103" s="132"/>
      <c r="N103" s="132"/>
      <c r="O103" s="132"/>
      <c r="P103" s="54"/>
      <c r="Q103" s="54"/>
      <c r="R103" s="54"/>
      <c r="S103" s="54"/>
      <c r="T103" s="54"/>
      <c r="U103" s="54"/>
      <c r="V103" s="54"/>
      <c r="W103" s="54"/>
      <c r="X103" s="54"/>
      <c r="Y103" s="54" t="str">
        <f t="shared" si="47"/>
        <v>#DIV/0!</v>
      </c>
      <c r="Z103" s="54" t="str">
        <f t="shared" si="46"/>
        <v>#DIV/0!</v>
      </c>
    </row>
    <row r="104" ht="12.75" customHeight="1">
      <c r="A104" s="132"/>
      <c r="B104" s="259"/>
      <c r="C104" s="259"/>
      <c r="D104" s="132"/>
      <c r="E104" s="132"/>
      <c r="F104" s="132"/>
      <c r="G104" s="132"/>
      <c r="H104" s="132"/>
      <c r="I104" s="132"/>
      <c r="J104" s="132"/>
      <c r="K104" s="132"/>
      <c r="L104" s="132"/>
      <c r="M104" s="132"/>
      <c r="N104" s="132"/>
      <c r="O104" s="132"/>
      <c r="P104" s="54"/>
      <c r="Q104" s="54"/>
      <c r="R104" s="54"/>
      <c r="S104" s="54"/>
      <c r="T104" s="54"/>
      <c r="U104" s="54"/>
      <c r="V104" s="54"/>
      <c r="W104" s="54"/>
      <c r="X104" s="54"/>
      <c r="Y104" s="54" t="str">
        <f t="shared" si="47"/>
        <v>#DIV/0!</v>
      </c>
      <c r="Z104" s="54" t="str">
        <f t="shared" si="46"/>
        <v>#DIV/0!</v>
      </c>
    </row>
    <row r="105" ht="12.75" customHeight="1">
      <c r="A105" s="132"/>
      <c r="B105" s="259"/>
      <c r="C105" s="259"/>
      <c r="D105" s="132"/>
      <c r="E105" s="132"/>
      <c r="F105" s="132"/>
      <c r="G105" s="132"/>
      <c r="H105" s="132"/>
      <c r="I105" s="132"/>
      <c r="J105" s="132"/>
      <c r="K105" s="132"/>
      <c r="L105" s="132"/>
      <c r="M105" s="132"/>
      <c r="N105" s="132"/>
      <c r="O105" s="132"/>
      <c r="P105" s="54"/>
      <c r="Q105" s="54"/>
      <c r="R105" s="54"/>
      <c r="S105" s="54"/>
      <c r="T105" s="54"/>
      <c r="U105" s="54"/>
      <c r="V105" s="54"/>
      <c r="W105" s="54"/>
      <c r="X105" s="54"/>
      <c r="Y105" s="54" t="str">
        <f t="shared" si="47"/>
        <v>#DIV/0!</v>
      </c>
      <c r="Z105" s="54" t="str">
        <f t="shared" si="46"/>
        <v>#DIV/0!</v>
      </c>
    </row>
    <row r="106" ht="12.75" customHeight="1">
      <c r="A106" s="132"/>
      <c r="B106" s="259"/>
      <c r="C106" s="259"/>
      <c r="D106" s="132"/>
      <c r="E106" s="132"/>
      <c r="F106" s="132"/>
      <c r="G106" s="132"/>
      <c r="H106" s="132"/>
      <c r="I106" s="132"/>
      <c r="J106" s="132"/>
      <c r="K106" s="132"/>
      <c r="L106" s="132"/>
      <c r="M106" s="132"/>
      <c r="N106" s="132"/>
      <c r="O106" s="132"/>
      <c r="P106" s="54"/>
      <c r="Q106" s="54"/>
      <c r="R106" s="54"/>
      <c r="S106" s="54"/>
      <c r="T106" s="54"/>
      <c r="U106" s="54"/>
      <c r="V106" s="54"/>
      <c r="W106" s="54"/>
      <c r="X106" s="54"/>
      <c r="Y106" s="54" t="str">
        <f t="shared" si="47"/>
        <v>#DIV/0!</v>
      </c>
      <c r="Z106" s="54" t="str">
        <f t="shared" si="46"/>
        <v>#DIV/0!</v>
      </c>
    </row>
    <row r="107" ht="12.75" customHeight="1">
      <c r="A107" s="132"/>
      <c r="B107" s="259"/>
      <c r="C107" s="259"/>
      <c r="D107" s="132"/>
      <c r="E107" s="132"/>
      <c r="F107" s="132"/>
      <c r="G107" s="132"/>
      <c r="H107" s="132"/>
      <c r="I107" s="132"/>
      <c r="J107" s="132"/>
      <c r="K107" s="132"/>
      <c r="L107" s="132"/>
      <c r="M107" s="132"/>
      <c r="N107" s="132"/>
      <c r="O107" s="132"/>
      <c r="P107" s="54"/>
      <c r="Q107" s="54"/>
      <c r="R107" s="54"/>
      <c r="S107" s="54"/>
      <c r="T107" s="54"/>
      <c r="U107" s="54"/>
      <c r="V107" s="54"/>
      <c r="W107" s="54"/>
      <c r="X107" s="54"/>
      <c r="Y107" s="54" t="str">
        <f t="shared" si="47"/>
        <v>#DIV/0!</v>
      </c>
      <c r="Z107" s="54" t="str">
        <f t="shared" si="46"/>
        <v>#DIV/0!</v>
      </c>
    </row>
    <row r="108" ht="12.75" customHeight="1">
      <c r="A108" s="132"/>
      <c r="B108" s="259"/>
      <c r="C108" s="259"/>
      <c r="D108" s="132"/>
      <c r="E108" s="132"/>
      <c r="F108" s="132"/>
      <c r="G108" s="132"/>
      <c r="H108" s="132"/>
      <c r="I108" s="132"/>
      <c r="J108" s="132"/>
      <c r="K108" s="132"/>
      <c r="L108" s="132"/>
      <c r="M108" s="132"/>
      <c r="N108" s="132"/>
      <c r="O108" s="132"/>
      <c r="P108" s="54"/>
      <c r="Q108" s="54"/>
      <c r="R108" s="54"/>
      <c r="S108" s="54"/>
      <c r="T108" s="54"/>
      <c r="U108" s="54"/>
      <c r="V108" s="54"/>
      <c r="W108" s="54"/>
      <c r="X108" s="54"/>
      <c r="Y108" s="54" t="str">
        <f t="shared" si="47"/>
        <v>#DIV/0!</v>
      </c>
      <c r="Z108" s="54" t="str">
        <f t="shared" si="46"/>
        <v>#DIV/0!</v>
      </c>
    </row>
    <row r="109" ht="12.75" customHeight="1">
      <c r="A109" s="132"/>
      <c r="B109" s="259"/>
      <c r="C109" s="259"/>
      <c r="D109" s="132"/>
      <c r="E109" s="132"/>
      <c r="F109" s="132"/>
      <c r="G109" s="132"/>
      <c r="H109" s="132"/>
      <c r="I109" s="132"/>
      <c r="J109" s="132"/>
      <c r="K109" s="132"/>
      <c r="L109" s="132"/>
      <c r="M109" s="132"/>
      <c r="N109" s="132"/>
      <c r="O109" s="132"/>
      <c r="P109" s="54"/>
      <c r="Q109" s="54"/>
      <c r="R109" s="54"/>
      <c r="S109" s="54"/>
      <c r="T109" s="54"/>
      <c r="U109" s="54"/>
      <c r="V109" s="54"/>
      <c r="W109" s="54"/>
      <c r="X109" s="54"/>
      <c r="Y109" s="54" t="str">
        <f t="shared" si="47"/>
        <v>#DIV/0!</v>
      </c>
      <c r="Z109" s="54" t="str">
        <f t="shared" si="46"/>
        <v>#DIV/0!</v>
      </c>
    </row>
    <row r="110" ht="12.75" customHeight="1">
      <c r="A110" s="132"/>
      <c r="B110" s="259"/>
      <c r="D110" s="132"/>
      <c r="E110" s="132"/>
      <c r="F110" s="132"/>
      <c r="G110" s="132"/>
      <c r="H110" s="132"/>
      <c r="I110" s="132"/>
      <c r="J110" s="132"/>
      <c r="K110" s="132"/>
      <c r="L110" s="132"/>
      <c r="M110" s="132"/>
      <c r="N110" s="132"/>
      <c r="O110" s="132"/>
    </row>
    <row r="111" ht="12.75" customHeight="1">
      <c r="A111" s="132"/>
      <c r="B111" s="259"/>
      <c r="C111" s="259"/>
      <c r="D111" s="132"/>
      <c r="E111" s="132"/>
      <c r="F111" s="132"/>
      <c r="G111" s="132"/>
      <c r="H111" s="132"/>
      <c r="I111" s="132"/>
      <c r="J111" s="132"/>
      <c r="K111" s="132"/>
      <c r="L111" s="132"/>
      <c r="M111" s="132"/>
      <c r="N111" s="132"/>
      <c r="O111" s="132"/>
    </row>
    <row r="112" ht="12.75" customHeight="1">
      <c r="A112" s="132"/>
      <c r="B112" s="259"/>
      <c r="C112" s="259"/>
      <c r="D112" s="132"/>
      <c r="E112" s="132"/>
      <c r="F112" s="132"/>
      <c r="G112" s="132"/>
      <c r="H112" s="132"/>
      <c r="I112" s="132"/>
      <c r="J112" s="132"/>
      <c r="K112" s="132"/>
      <c r="L112" s="132"/>
      <c r="M112" s="132"/>
      <c r="N112" s="132"/>
      <c r="O112" s="132"/>
    </row>
    <row r="113" ht="12.75" customHeight="1">
      <c r="A113" s="132"/>
      <c r="B113" s="259"/>
      <c r="C113" s="259"/>
      <c r="D113" s="132"/>
      <c r="E113" s="132"/>
      <c r="F113" s="132"/>
      <c r="G113" s="132"/>
      <c r="H113" s="132"/>
      <c r="I113" s="132"/>
      <c r="J113" s="132"/>
      <c r="K113" s="132"/>
      <c r="L113" s="132"/>
      <c r="M113" s="132"/>
      <c r="N113" s="132"/>
      <c r="O113" s="132"/>
    </row>
    <row r="114" ht="12.75" customHeight="1">
      <c r="A114" s="132"/>
      <c r="B114" s="259"/>
      <c r="C114" s="259"/>
      <c r="D114" s="132"/>
      <c r="E114" s="132"/>
      <c r="F114" s="132"/>
      <c r="G114" s="132"/>
      <c r="H114" s="132"/>
      <c r="I114" s="132"/>
      <c r="J114" s="132"/>
      <c r="K114" s="132"/>
      <c r="L114" s="132"/>
      <c r="M114" s="132"/>
      <c r="N114" s="132"/>
      <c r="O114" s="132"/>
      <c r="P114" s="256"/>
      <c r="Q114" s="256"/>
      <c r="R114" s="256"/>
      <c r="S114" s="54"/>
      <c r="T114" s="54"/>
      <c r="U114" s="256"/>
      <c r="V114" s="256"/>
      <c r="W114" s="256"/>
      <c r="X114" s="54"/>
      <c r="Y114" s="54"/>
      <c r="Z114" s="4" t="s">
        <v>136</v>
      </c>
    </row>
    <row r="115" ht="12.75" customHeight="1">
      <c r="A115" s="261"/>
      <c r="B115" s="262"/>
      <c r="C115" s="263"/>
      <c r="D115" s="132"/>
      <c r="E115" s="132"/>
      <c r="F115" s="132"/>
      <c r="G115" s="132"/>
      <c r="H115" s="132"/>
      <c r="I115" s="132"/>
      <c r="J115" s="132"/>
      <c r="K115" s="132"/>
      <c r="L115" s="132"/>
      <c r="M115" s="132"/>
      <c r="N115" s="132"/>
      <c r="O115" s="132"/>
      <c r="P115" s="258"/>
      <c r="Q115" s="258"/>
      <c r="R115" s="258"/>
      <c r="S115" s="258"/>
      <c r="T115" s="258"/>
      <c r="U115" s="258"/>
      <c r="V115" s="258"/>
      <c r="W115" s="258"/>
      <c r="X115" s="258"/>
      <c r="Y115" s="258" t="s">
        <v>137</v>
      </c>
      <c r="Z115" s="258" t="s">
        <v>138</v>
      </c>
    </row>
    <row r="116" ht="12.75" customHeight="1">
      <c r="A116" s="132"/>
      <c r="B116" s="259"/>
      <c r="C116" s="259"/>
      <c r="D116" s="132"/>
      <c r="E116" s="132"/>
      <c r="F116" s="132"/>
      <c r="G116" s="132"/>
      <c r="H116" s="132"/>
      <c r="I116" s="132"/>
      <c r="J116" s="132"/>
      <c r="K116" s="132"/>
      <c r="L116" s="132"/>
      <c r="M116" s="132"/>
      <c r="N116" s="132"/>
      <c r="O116" s="132"/>
      <c r="P116" s="256"/>
      <c r="Q116" s="256"/>
      <c r="R116" s="256"/>
      <c r="S116" s="54"/>
      <c r="T116" s="54"/>
      <c r="U116" s="54"/>
      <c r="V116" s="256"/>
      <c r="W116" s="256"/>
      <c r="X116" s="54"/>
      <c r="Y116" s="260"/>
      <c r="Z116" s="54" t="str">
        <f t="shared" ref="Z116:Z123" si="48">O116/K116</f>
        <v>#DIV/0!</v>
      </c>
    </row>
    <row r="117" ht="12.75" customHeight="1">
      <c r="A117" s="132"/>
      <c r="B117" s="259"/>
      <c r="C117" s="259"/>
      <c r="D117" s="132"/>
      <c r="E117" s="132"/>
      <c r="F117" s="132"/>
      <c r="G117" s="132"/>
      <c r="H117" s="132"/>
      <c r="I117" s="132"/>
      <c r="J117" s="132"/>
      <c r="K117" s="132"/>
      <c r="L117" s="132"/>
      <c r="M117" s="132"/>
      <c r="N117" s="132"/>
      <c r="O117" s="132"/>
      <c r="P117" s="256"/>
      <c r="Q117" s="256"/>
      <c r="R117" s="256"/>
      <c r="S117" s="54"/>
      <c r="T117" s="54"/>
      <c r="U117" s="54"/>
      <c r="V117" s="256"/>
      <c r="W117" s="256"/>
      <c r="X117" s="54"/>
      <c r="Y117" s="260"/>
      <c r="Z117" s="54" t="str">
        <f t="shared" si="48"/>
        <v>#DIV/0!</v>
      </c>
    </row>
    <row r="118" ht="12.75" customHeight="1">
      <c r="A118" s="132"/>
      <c r="B118" s="259"/>
      <c r="C118" s="259"/>
      <c r="D118" s="132"/>
      <c r="E118" s="132"/>
      <c r="F118" s="132"/>
      <c r="G118" s="132"/>
      <c r="H118" s="132"/>
      <c r="I118" s="132"/>
      <c r="J118" s="132"/>
      <c r="K118" s="132"/>
      <c r="L118" s="132"/>
      <c r="M118" s="132"/>
      <c r="N118" s="132"/>
      <c r="O118" s="132"/>
      <c r="P118" s="256"/>
      <c r="Q118" s="256"/>
      <c r="R118" s="256"/>
      <c r="S118" s="54"/>
      <c r="T118" s="54"/>
      <c r="U118" s="54"/>
      <c r="V118" s="256"/>
      <c r="W118" s="256"/>
      <c r="X118" s="54"/>
      <c r="Y118" s="260"/>
      <c r="Z118" s="54" t="str">
        <f t="shared" si="48"/>
        <v>#DIV/0!</v>
      </c>
    </row>
    <row r="119" ht="12.75" customHeight="1">
      <c r="A119" s="132"/>
      <c r="B119" s="259"/>
      <c r="C119" s="259"/>
      <c r="D119" s="132"/>
      <c r="E119" s="132"/>
      <c r="F119" s="132"/>
      <c r="G119" s="132"/>
      <c r="H119" s="132"/>
      <c r="I119" s="132"/>
      <c r="J119" s="132"/>
      <c r="K119" s="132"/>
      <c r="L119" s="132"/>
      <c r="M119" s="132"/>
      <c r="N119" s="132"/>
      <c r="O119" s="132"/>
      <c r="P119" s="54"/>
      <c r="Q119" s="54"/>
      <c r="R119" s="54"/>
      <c r="S119" s="54"/>
      <c r="T119" s="54"/>
      <c r="U119" s="54"/>
      <c r="V119" s="256"/>
      <c r="W119" s="256"/>
      <c r="X119" s="54"/>
      <c r="Y119" s="54" t="str">
        <f t="shared" ref="Y119:Y123" si="49">L119/K119</f>
        <v>#DIV/0!</v>
      </c>
      <c r="Z119" s="54" t="str">
        <f t="shared" si="48"/>
        <v>#DIV/0!</v>
      </c>
    </row>
    <row r="120" ht="12.75" customHeight="1">
      <c r="A120" s="132"/>
      <c r="B120" s="259"/>
      <c r="C120" s="259"/>
      <c r="D120" s="132"/>
      <c r="E120" s="132"/>
      <c r="F120" s="132"/>
      <c r="G120" s="132"/>
      <c r="H120" s="132"/>
      <c r="I120" s="132"/>
      <c r="J120" s="132"/>
      <c r="K120" s="132"/>
      <c r="L120" s="132"/>
      <c r="M120" s="132"/>
      <c r="N120" s="132"/>
      <c r="O120" s="132"/>
      <c r="P120" s="54"/>
      <c r="Q120" s="54"/>
      <c r="R120" s="54"/>
      <c r="S120" s="54"/>
      <c r="T120" s="54"/>
      <c r="U120" s="54"/>
      <c r="V120" s="54"/>
      <c r="W120" s="54"/>
      <c r="X120" s="54"/>
      <c r="Y120" s="54" t="str">
        <f t="shared" si="49"/>
        <v>#DIV/0!</v>
      </c>
      <c r="Z120" s="54" t="str">
        <f t="shared" si="48"/>
        <v>#DIV/0!</v>
      </c>
    </row>
    <row r="121" ht="12.75" customHeight="1">
      <c r="A121" s="132"/>
      <c r="B121" s="259"/>
      <c r="C121" s="259"/>
      <c r="D121" s="132"/>
      <c r="E121" s="132"/>
      <c r="F121" s="132"/>
      <c r="G121" s="132"/>
      <c r="H121" s="132"/>
      <c r="I121" s="132"/>
      <c r="J121" s="132"/>
      <c r="K121" s="132"/>
      <c r="L121" s="132"/>
      <c r="M121" s="132"/>
      <c r="N121" s="132"/>
      <c r="O121" s="132"/>
      <c r="P121" s="54"/>
      <c r="Q121" s="54"/>
      <c r="R121" s="54"/>
      <c r="S121" s="54"/>
      <c r="T121" s="54"/>
      <c r="U121" s="54"/>
      <c r="V121" s="54"/>
      <c r="W121" s="54"/>
      <c r="X121" s="54"/>
      <c r="Y121" s="54" t="str">
        <f t="shared" si="49"/>
        <v>#DIV/0!</v>
      </c>
      <c r="Z121" s="54" t="str">
        <f t="shared" si="48"/>
        <v>#DIV/0!</v>
      </c>
    </row>
    <row r="122" ht="12.75" customHeight="1">
      <c r="A122" s="132"/>
      <c r="B122" s="259"/>
      <c r="C122" s="259"/>
      <c r="D122" s="132"/>
      <c r="E122" s="132"/>
      <c r="F122" s="132"/>
      <c r="G122" s="132"/>
      <c r="H122" s="132"/>
      <c r="I122" s="132"/>
      <c r="J122" s="132"/>
      <c r="K122" s="132"/>
      <c r="L122" s="132"/>
      <c r="M122" s="132"/>
      <c r="N122" s="132"/>
      <c r="O122" s="132"/>
      <c r="P122" s="54"/>
      <c r="Q122" s="54"/>
      <c r="R122" s="54"/>
      <c r="S122" s="54"/>
      <c r="T122" s="54"/>
      <c r="U122" s="54"/>
      <c r="V122" s="54"/>
      <c r="W122" s="54"/>
      <c r="X122" s="54"/>
      <c r="Y122" s="54" t="str">
        <f t="shared" si="49"/>
        <v>#DIV/0!</v>
      </c>
      <c r="Z122" s="54" t="str">
        <f t="shared" si="48"/>
        <v>#DIV/0!</v>
      </c>
    </row>
    <row r="123" ht="12.75" customHeight="1">
      <c r="A123" s="132"/>
      <c r="B123" s="259"/>
      <c r="C123" s="259"/>
      <c r="D123" s="132"/>
      <c r="E123" s="132"/>
      <c r="F123" s="132"/>
      <c r="G123" s="132"/>
      <c r="H123" s="132"/>
      <c r="I123" s="132"/>
      <c r="J123" s="132"/>
      <c r="K123" s="132"/>
      <c r="L123" s="132"/>
      <c r="M123" s="132"/>
      <c r="N123" s="132"/>
      <c r="O123" s="132"/>
      <c r="P123" s="54"/>
      <c r="Q123" s="54"/>
      <c r="R123" s="54"/>
      <c r="S123" s="54"/>
      <c r="T123" s="54"/>
      <c r="U123" s="54"/>
      <c r="V123" s="54"/>
      <c r="W123" s="54"/>
      <c r="X123" s="54"/>
      <c r="Y123" s="54" t="str">
        <f t="shared" si="49"/>
        <v>#DIV/0!</v>
      </c>
      <c r="Z123" s="54" t="str">
        <f t="shared" si="48"/>
        <v>#DIV/0!</v>
      </c>
    </row>
    <row r="124" ht="12.75" customHeight="1">
      <c r="A124" s="132"/>
      <c r="B124" s="259"/>
      <c r="C124" s="259"/>
      <c r="D124" s="132"/>
      <c r="E124" s="132"/>
      <c r="F124" s="132"/>
      <c r="G124" s="132"/>
      <c r="H124" s="132"/>
      <c r="I124" s="132"/>
      <c r="J124" s="132"/>
      <c r="K124" s="132"/>
      <c r="L124" s="132"/>
      <c r="M124" s="132"/>
      <c r="N124" s="132"/>
      <c r="O124" s="132"/>
      <c r="P124" s="54"/>
      <c r="Q124" s="54"/>
      <c r="R124" s="54"/>
      <c r="S124" s="54"/>
      <c r="T124" s="54"/>
      <c r="U124" s="54"/>
      <c r="V124" s="54"/>
      <c r="W124" s="54"/>
      <c r="X124" s="54"/>
      <c r="Y124" s="54"/>
      <c r="Z124" s="54"/>
    </row>
    <row r="125" ht="12.75" customHeight="1">
      <c r="A125" s="132"/>
      <c r="B125" s="259"/>
      <c r="C125" s="259"/>
      <c r="D125" s="132"/>
      <c r="E125" s="132"/>
      <c r="F125" s="132"/>
      <c r="G125" s="132"/>
      <c r="H125" s="132"/>
      <c r="I125" s="132"/>
      <c r="J125" s="132"/>
      <c r="K125" s="132"/>
      <c r="L125" s="132"/>
      <c r="M125" s="132"/>
      <c r="N125" s="132"/>
      <c r="O125" s="132"/>
      <c r="P125" s="54"/>
      <c r="Q125" s="54"/>
      <c r="R125" s="54"/>
      <c r="S125" s="54"/>
      <c r="T125" s="54"/>
      <c r="U125" s="54"/>
      <c r="V125" s="54"/>
      <c r="W125" s="54"/>
      <c r="X125" s="54"/>
      <c r="Y125" s="54" t="str">
        <f>L125/K125</f>
        <v>#DIV/0!</v>
      </c>
      <c r="Z125" s="54" t="str">
        <f>O125/K125</f>
        <v>#DIV/0!</v>
      </c>
    </row>
    <row r="126" ht="12.75" customHeight="1">
      <c r="A126" s="132"/>
      <c r="B126" s="259"/>
      <c r="C126" s="259"/>
      <c r="D126" s="132"/>
      <c r="E126" s="132"/>
      <c r="F126" s="132"/>
      <c r="G126" s="132"/>
      <c r="H126" s="132"/>
      <c r="I126" s="132"/>
      <c r="J126" s="132"/>
      <c r="K126" s="132"/>
      <c r="L126" s="132"/>
      <c r="M126" s="132"/>
      <c r="N126" s="132"/>
      <c r="O126" s="132"/>
      <c r="P126" s="54"/>
      <c r="Q126" s="54"/>
      <c r="R126" s="54"/>
      <c r="S126" s="54"/>
      <c r="T126" s="54"/>
      <c r="U126" s="54"/>
      <c r="V126" s="54"/>
      <c r="W126" s="54"/>
      <c r="X126" s="54"/>
      <c r="Y126" s="54"/>
      <c r="Z126" s="54"/>
    </row>
    <row r="127" ht="12.75" customHeight="1">
      <c r="A127" s="132"/>
      <c r="B127" s="259"/>
      <c r="C127" s="259"/>
      <c r="D127" s="132"/>
      <c r="E127" s="132"/>
      <c r="F127" s="132"/>
      <c r="G127" s="132"/>
      <c r="H127" s="132"/>
      <c r="I127" s="132"/>
      <c r="J127" s="132"/>
      <c r="K127" s="132"/>
      <c r="L127" s="132"/>
      <c r="M127" s="132"/>
      <c r="N127" s="132"/>
      <c r="O127" s="132"/>
      <c r="P127" s="54"/>
      <c r="Q127" s="54"/>
      <c r="R127" s="54"/>
      <c r="S127" s="54"/>
      <c r="T127" s="54"/>
      <c r="U127" s="54"/>
      <c r="V127" s="54"/>
      <c r="W127" s="54"/>
      <c r="X127" s="54"/>
      <c r="Y127" s="54" t="str">
        <f>L127/K127</f>
        <v>#DIV/0!</v>
      </c>
      <c r="Z127" s="54" t="str">
        <f>O127/K127</f>
        <v>#DIV/0!</v>
      </c>
    </row>
    <row r="128" ht="12.75" customHeight="1">
      <c r="P128" s="54"/>
      <c r="Q128" s="54"/>
      <c r="R128" s="54"/>
      <c r="S128" s="54"/>
      <c r="T128" s="54"/>
      <c r="U128" s="54"/>
      <c r="V128" s="54"/>
      <c r="W128" s="54"/>
      <c r="X128" s="54"/>
      <c r="Y128" s="54"/>
      <c r="Z128" s="54"/>
    </row>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c r="A139" s="257"/>
      <c r="B139" s="257"/>
      <c r="C139" s="257"/>
      <c r="D139" s="257"/>
      <c r="E139" s="257"/>
      <c r="F139" s="257"/>
      <c r="G139" s="257"/>
      <c r="H139" s="257"/>
      <c r="I139" s="257"/>
      <c r="J139" s="257"/>
      <c r="K139" s="257"/>
      <c r="L139" s="257"/>
      <c r="M139" s="257"/>
      <c r="N139" s="257"/>
      <c r="O139" s="257"/>
    </row>
    <row r="140" ht="12.75" customHeight="1">
      <c r="A140" s="132"/>
      <c r="B140" s="259"/>
      <c r="C140" s="259"/>
      <c r="D140" s="132"/>
      <c r="E140" s="132"/>
      <c r="F140" s="132"/>
      <c r="G140" s="132"/>
      <c r="H140" s="132"/>
      <c r="I140" s="132"/>
      <c r="J140" s="132"/>
      <c r="K140" s="132"/>
      <c r="L140" s="132"/>
      <c r="M140" s="132"/>
      <c r="N140" s="132"/>
      <c r="O140" s="132"/>
    </row>
    <row r="141" ht="12.75" customHeight="1">
      <c r="A141" s="132"/>
      <c r="B141" s="259"/>
      <c r="C141" s="259"/>
      <c r="D141" s="132"/>
      <c r="E141" s="132"/>
      <c r="F141" s="132"/>
      <c r="G141" s="132"/>
      <c r="H141" s="132"/>
      <c r="I141" s="132"/>
      <c r="J141" s="132"/>
      <c r="K141" s="132"/>
      <c r="L141" s="132"/>
      <c r="M141" s="132"/>
      <c r="N141" s="132"/>
      <c r="O141" s="132"/>
    </row>
    <row r="142" ht="12.75" customHeight="1">
      <c r="A142" s="132"/>
      <c r="B142" s="259"/>
      <c r="C142" s="259"/>
      <c r="D142" s="132"/>
      <c r="E142" s="132"/>
      <c r="F142" s="132"/>
      <c r="G142" s="132"/>
      <c r="H142" s="132"/>
      <c r="I142" s="132"/>
      <c r="J142" s="132"/>
      <c r="K142" s="132"/>
      <c r="L142" s="132"/>
      <c r="M142" s="132"/>
      <c r="N142" s="132"/>
      <c r="O142" s="132"/>
    </row>
    <row r="143" ht="12.75" customHeight="1">
      <c r="A143" s="132"/>
      <c r="B143" s="259"/>
      <c r="C143" s="259"/>
      <c r="D143" s="132"/>
      <c r="E143" s="132"/>
      <c r="F143" s="132"/>
      <c r="G143" s="132"/>
      <c r="H143" s="132"/>
      <c r="I143" s="132"/>
      <c r="J143" s="132"/>
      <c r="K143" s="132"/>
      <c r="L143" s="132"/>
      <c r="M143" s="132"/>
      <c r="N143" s="132"/>
      <c r="O143" s="132"/>
    </row>
    <row r="144" ht="12.75" customHeight="1">
      <c r="A144" s="132"/>
      <c r="B144" s="259"/>
      <c r="C144" s="259"/>
      <c r="D144" s="132"/>
      <c r="E144" s="132"/>
      <c r="F144" s="132"/>
      <c r="G144" s="132"/>
      <c r="H144" s="132"/>
      <c r="I144" s="132"/>
      <c r="J144" s="132"/>
      <c r="K144" s="132"/>
      <c r="L144" s="132"/>
      <c r="M144" s="132"/>
      <c r="N144" s="132"/>
      <c r="O144" s="132"/>
    </row>
    <row r="145" ht="12.75" customHeight="1">
      <c r="A145" s="132"/>
      <c r="B145" s="259"/>
      <c r="C145" s="259"/>
      <c r="D145" s="132"/>
      <c r="E145" s="132"/>
      <c r="F145" s="132"/>
      <c r="G145" s="132"/>
      <c r="H145" s="132"/>
      <c r="I145" s="132"/>
      <c r="J145" s="132"/>
      <c r="K145" s="132"/>
      <c r="L145" s="132"/>
      <c r="M145" s="132"/>
      <c r="N145" s="132"/>
      <c r="O145" s="132"/>
    </row>
    <row r="146" ht="12.75" customHeight="1">
      <c r="A146" s="132"/>
      <c r="B146" s="259"/>
      <c r="C146" s="259"/>
      <c r="D146" s="132"/>
      <c r="E146" s="132"/>
      <c r="F146" s="132"/>
      <c r="G146" s="132"/>
      <c r="H146" s="132"/>
      <c r="I146" s="132"/>
      <c r="J146" s="132"/>
      <c r="K146" s="132"/>
      <c r="L146" s="132"/>
      <c r="M146" s="132"/>
      <c r="N146" s="132"/>
      <c r="O146" s="132"/>
    </row>
    <row r="147" ht="12.75" customHeight="1">
      <c r="A147" s="132"/>
      <c r="B147" s="259"/>
      <c r="C147" s="259"/>
      <c r="D147" s="132"/>
      <c r="E147" s="132"/>
      <c r="F147" s="132"/>
      <c r="G147" s="132"/>
      <c r="H147" s="132"/>
      <c r="I147" s="132"/>
      <c r="J147" s="132"/>
      <c r="K147" s="132"/>
      <c r="L147" s="132"/>
      <c r="M147" s="132"/>
      <c r="N147" s="132"/>
      <c r="O147" s="132"/>
    </row>
    <row r="148" ht="12.75" customHeight="1">
      <c r="A148" s="132"/>
      <c r="B148" s="259"/>
      <c r="C148" s="259"/>
      <c r="D148" s="132"/>
      <c r="E148" s="132"/>
      <c r="F148" s="132"/>
      <c r="G148" s="132"/>
      <c r="H148" s="132"/>
      <c r="I148" s="132"/>
      <c r="J148" s="132"/>
      <c r="K148" s="132"/>
      <c r="L148" s="132"/>
      <c r="M148" s="132"/>
      <c r="N148" s="132"/>
      <c r="O148" s="132"/>
    </row>
    <row r="149" ht="12.75" customHeight="1">
      <c r="A149" s="132"/>
      <c r="B149" s="259"/>
      <c r="C149" s="259"/>
      <c r="D149" s="132"/>
      <c r="E149" s="132"/>
      <c r="F149" s="132"/>
      <c r="G149" s="132"/>
      <c r="H149" s="132"/>
      <c r="I149" s="132"/>
      <c r="J149" s="132"/>
      <c r="K149" s="132"/>
      <c r="L149" s="132"/>
      <c r="M149" s="132"/>
      <c r="N149" s="132"/>
      <c r="O149" s="132"/>
    </row>
    <row r="150" ht="12.75" customHeight="1">
      <c r="A150" s="132"/>
      <c r="B150" s="259"/>
      <c r="C150" s="259"/>
      <c r="D150" s="132"/>
      <c r="E150" s="132"/>
      <c r="F150" s="132"/>
      <c r="G150" s="132"/>
      <c r="H150" s="132"/>
      <c r="I150" s="132"/>
      <c r="J150" s="132"/>
      <c r="K150" s="132"/>
      <c r="L150" s="132"/>
      <c r="M150" s="132"/>
      <c r="N150" s="132"/>
      <c r="O150" s="132"/>
    </row>
    <row r="151" ht="12.75" customHeight="1">
      <c r="A151" s="132"/>
      <c r="B151" s="259"/>
      <c r="C151" s="259"/>
      <c r="D151" s="132"/>
      <c r="E151" s="132"/>
      <c r="F151" s="132"/>
      <c r="G151" s="132"/>
      <c r="H151" s="132"/>
      <c r="I151" s="132"/>
      <c r="J151" s="132"/>
      <c r="K151" s="132"/>
      <c r="L151" s="132"/>
      <c r="M151" s="132"/>
      <c r="N151" s="132"/>
      <c r="O151" s="132"/>
    </row>
    <row r="152" ht="12.75" customHeight="1">
      <c r="A152" s="132"/>
      <c r="B152" s="259"/>
      <c r="C152" s="259"/>
      <c r="D152" s="132"/>
      <c r="E152" s="132"/>
      <c r="F152" s="132"/>
      <c r="G152" s="132"/>
      <c r="H152" s="132"/>
      <c r="I152" s="132"/>
      <c r="J152" s="132"/>
      <c r="K152" s="132"/>
      <c r="L152" s="132"/>
      <c r="M152" s="132"/>
      <c r="N152" s="132"/>
      <c r="O152" s="132"/>
    </row>
    <row r="153" ht="12.75" customHeight="1">
      <c r="A153" s="132"/>
      <c r="B153" s="259"/>
      <c r="C153" s="259"/>
      <c r="D153" s="132"/>
      <c r="E153" s="132"/>
      <c r="F153" s="132"/>
      <c r="G153" s="132"/>
      <c r="H153" s="132"/>
      <c r="I153" s="132"/>
      <c r="J153" s="132"/>
      <c r="K153" s="132"/>
      <c r="L153" s="132"/>
      <c r="M153" s="132"/>
      <c r="N153" s="132"/>
      <c r="O153" s="132"/>
    </row>
    <row r="154" ht="12.75" customHeight="1">
      <c r="A154" s="132"/>
      <c r="B154" s="259"/>
      <c r="C154" s="259"/>
      <c r="D154" s="132"/>
      <c r="E154" s="132"/>
      <c r="F154" s="132"/>
      <c r="G154" s="132"/>
      <c r="H154" s="132"/>
      <c r="I154" s="132"/>
      <c r="J154" s="132"/>
      <c r="K154" s="132"/>
      <c r="L154" s="132"/>
      <c r="M154" s="132"/>
      <c r="N154" s="132"/>
      <c r="O154" s="132"/>
    </row>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c r="A167" s="257"/>
      <c r="B167" s="257"/>
      <c r="C167" s="257"/>
      <c r="D167" s="257"/>
      <c r="E167" s="257"/>
      <c r="F167" s="257"/>
      <c r="G167" s="257"/>
      <c r="H167" s="257"/>
      <c r="I167" s="257"/>
      <c r="J167" s="257"/>
      <c r="K167" s="257"/>
      <c r="L167" s="257"/>
      <c r="M167" s="257"/>
      <c r="N167" s="257"/>
      <c r="O167" s="257"/>
    </row>
    <row r="168" ht="12.75" customHeight="1">
      <c r="A168" s="132"/>
      <c r="B168" s="259"/>
      <c r="C168" s="259"/>
      <c r="D168" s="132"/>
      <c r="E168" s="132"/>
      <c r="F168" s="132"/>
      <c r="G168" s="132"/>
      <c r="H168" s="132"/>
      <c r="I168" s="132"/>
      <c r="J168" s="132"/>
      <c r="K168" s="132"/>
      <c r="L168" s="132"/>
      <c r="M168" s="132"/>
      <c r="N168" s="132"/>
      <c r="O168" s="132"/>
    </row>
    <row r="169" ht="12.75" customHeight="1">
      <c r="A169" s="132"/>
      <c r="B169" s="259"/>
      <c r="C169" s="259"/>
      <c r="D169" s="132"/>
      <c r="E169" s="132"/>
      <c r="F169" s="132"/>
      <c r="G169" s="132"/>
      <c r="H169" s="132"/>
      <c r="I169" s="132"/>
      <c r="J169" s="132"/>
      <c r="K169" s="132"/>
      <c r="L169" s="132"/>
      <c r="M169" s="132"/>
      <c r="N169" s="132"/>
      <c r="O169" s="132"/>
    </row>
    <row r="170" ht="12.75" customHeight="1">
      <c r="A170" s="132"/>
      <c r="B170" s="259"/>
      <c r="C170" s="259"/>
      <c r="D170" s="132"/>
      <c r="E170" s="132"/>
      <c r="F170" s="132"/>
      <c r="G170" s="132"/>
      <c r="H170" s="132"/>
      <c r="I170" s="132"/>
      <c r="J170" s="132"/>
      <c r="K170" s="132"/>
      <c r="L170" s="132"/>
      <c r="M170" s="132"/>
      <c r="N170" s="132"/>
      <c r="O170" s="132"/>
    </row>
    <row r="171" ht="12.75" customHeight="1">
      <c r="A171" s="132"/>
      <c r="B171" s="259"/>
      <c r="C171" s="259"/>
      <c r="D171" s="132"/>
      <c r="E171" s="132"/>
      <c r="F171" s="132"/>
      <c r="G171" s="132"/>
      <c r="H171" s="132"/>
      <c r="I171" s="132"/>
      <c r="J171" s="132"/>
      <c r="K171" s="132"/>
      <c r="L171" s="132"/>
      <c r="M171" s="132"/>
      <c r="N171" s="132"/>
      <c r="O171" s="132"/>
    </row>
    <row r="172" ht="12.75" customHeight="1">
      <c r="A172" s="132"/>
      <c r="B172" s="259"/>
      <c r="C172" s="259"/>
      <c r="D172" s="132"/>
      <c r="E172" s="132"/>
      <c r="F172" s="132"/>
      <c r="G172" s="132"/>
      <c r="H172" s="132"/>
      <c r="I172" s="132"/>
      <c r="J172" s="132"/>
      <c r="K172" s="132"/>
      <c r="L172" s="132"/>
      <c r="M172" s="132"/>
      <c r="N172" s="132"/>
      <c r="O172" s="132"/>
    </row>
    <row r="173" ht="12.75" customHeight="1">
      <c r="A173" s="132"/>
      <c r="B173" s="259"/>
      <c r="C173" s="259"/>
      <c r="D173" s="132"/>
      <c r="E173" s="132"/>
      <c r="F173" s="132"/>
      <c r="G173" s="132"/>
      <c r="H173" s="132"/>
      <c r="I173" s="132"/>
      <c r="J173" s="132"/>
      <c r="K173" s="132"/>
      <c r="L173" s="132"/>
      <c r="M173" s="132"/>
      <c r="N173" s="132"/>
      <c r="O173" s="132"/>
    </row>
    <row r="174" ht="12.75" customHeight="1">
      <c r="A174" s="132"/>
      <c r="B174" s="259"/>
      <c r="C174" s="259"/>
      <c r="D174" s="132"/>
      <c r="E174" s="132"/>
      <c r="F174" s="132"/>
      <c r="G174" s="132"/>
      <c r="H174" s="132"/>
      <c r="I174" s="132"/>
      <c r="J174" s="132"/>
      <c r="K174" s="132"/>
      <c r="L174" s="132"/>
      <c r="M174" s="132"/>
      <c r="N174" s="132"/>
      <c r="O174" s="132"/>
    </row>
    <row r="175" ht="12.75" customHeight="1">
      <c r="A175" s="132"/>
      <c r="B175" s="259"/>
      <c r="C175" s="259"/>
      <c r="D175" s="132"/>
      <c r="E175" s="132"/>
      <c r="F175" s="132"/>
      <c r="G175" s="132"/>
      <c r="H175" s="132"/>
      <c r="I175" s="132"/>
      <c r="J175" s="132"/>
      <c r="K175" s="132"/>
      <c r="L175" s="132"/>
      <c r="M175" s="132"/>
      <c r="N175" s="132"/>
      <c r="O175" s="132"/>
    </row>
    <row r="176" ht="12.75" customHeight="1">
      <c r="A176" s="132"/>
      <c r="B176" s="259"/>
      <c r="C176" s="259"/>
      <c r="D176" s="132"/>
      <c r="E176" s="132"/>
      <c r="F176" s="132"/>
      <c r="G176" s="132"/>
      <c r="H176" s="132"/>
      <c r="I176" s="132"/>
      <c r="J176" s="132"/>
      <c r="K176" s="132"/>
      <c r="L176" s="132"/>
      <c r="M176" s="132"/>
      <c r="N176" s="132"/>
      <c r="O176" s="132"/>
    </row>
    <row r="177" ht="12.75" customHeight="1">
      <c r="A177" s="132"/>
      <c r="B177" s="259"/>
      <c r="C177" s="259"/>
      <c r="D177" s="132"/>
      <c r="E177" s="132"/>
      <c r="F177" s="132"/>
      <c r="G177" s="132"/>
      <c r="H177" s="132"/>
      <c r="I177" s="132"/>
      <c r="J177" s="132"/>
      <c r="K177" s="132"/>
      <c r="L177" s="132"/>
      <c r="M177" s="132"/>
      <c r="N177" s="132"/>
      <c r="O177" s="132"/>
    </row>
    <row r="178" ht="12.75" customHeight="1">
      <c r="A178" s="132"/>
      <c r="B178" s="259"/>
      <c r="C178" s="259"/>
      <c r="D178" s="132"/>
      <c r="E178" s="132"/>
      <c r="F178" s="132"/>
      <c r="G178" s="132"/>
      <c r="H178" s="132"/>
      <c r="I178" s="132"/>
      <c r="J178" s="132"/>
      <c r="K178" s="132"/>
      <c r="L178" s="132"/>
      <c r="M178" s="132"/>
      <c r="N178" s="132"/>
      <c r="O178" s="132"/>
    </row>
    <row r="179" ht="12.75" customHeight="1">
      <c r="A179" s="132"/>
      <c r="B179" s="259"/>
      <c r="C179" s="259"/>
      <c r="D179" s="132"/>
      <c r="E179" s="132"/>
      <c r="F179" s="132"/>
      <c r="G179" s="132"/>
      <c r="H179" s="132"/>
      <c r="I179" s="132"/>
      <c r="J179" s="132"/>
      <c r="K179" s="132"/>
      <c r="L179" s="132"/>
      <c r="M179" s="132"/>
      <c r="N179" s="132"/>
      <c r="O179" s="132"/>
    </row>
    <row r="180" ht="12.75" customHeight="1">
      <c r="A180" s="132"/>
      <c r="B180" s="259"/>
      <c r="C180" s="259"/>
      <c r="D180" s="132"/>
      <c r="E180" s="132"/>
      <c r="F180" s="132"/>
      <c r="G180" s="132"/>
      <c r="H180" s="132"/>
      <c r="I180" s="132"/>
      <c r="J180" s="132"/>
      <c r="K180" s="132"/>
      <c r="L180" s="132"/>
      <c r="M180" s="132"/>
      <c r="N180" s="132"/>
      <c r="O180" s="132"/>
    </row>
    <row r="181" ht="12.75" customHeight="1">
      <c r="A181" s="132"/>
      <c r="B181" s="259"/>
      <c r="C181" s="259"/>
      <c r="D181" s="132"/>
      <c r="E181" s="132"/>
      <c r="F181" s="132"/>
      <c r="G181" s="132"/>
      <c r="H181" s="132"/>
      <c r="I181" s="132"/>
      <c r="J181" s="132"/>
      <c r="K181" s="132"/>
      <c r="L181" s="132"/>
      <c r="M181" s="132"/>
      <c r="N181" s="132"/>
      <c r="O181" s="132"/>
    </row>
    <row r="182" ht="12.75" customHeight="1">
      <c r="A182" s="132"/>
      <c r="B182" s="259"/>
      <c r="C182" s="259"/>
      <c r="D182" s="132"/>
      <c r="E182" s="132"/>
      <c r="F182" s="132"/>
      <c r="G182" s="132"/>
      <c r="H182" s="132"/>
      <c r="I182" s="132"/>
      <c r="J182" s="132"/>
      <c r="K182" s="132"/>
      <c r="L182" s="132"/>
      <c r="M182" s="132"/>
      <c r="N182" s="132"/>
      <c r="O182" s="132"/>
    </row>
    <row r="183" ht="12.75" customHeight="1">
      <c r="A183" s="132"/>
      <c r="B183" s="259"/>
      <c r="C183" s="259"/>
      <c r="D183" s="132"/>
      <c r="E183" s="132"/>
      <c r="F183" s="132"/>
      <c r="G183" s="132"/>
      <c r="H183" s="132"/>
      <c r="I183" s="132"/>
      <c r="J183" s="132"/>
      <c r="K183" s="132"/>
      <c r="L183" s="132"/>
      <c r="M183" s="132"/>
      <c r="N183" s="132"/>
      <c r="O183" s="132"/>
    </row>
    <row r="184" ht="12.75" customHeight="1">
      <c r="A184" s="132"/>
      <c r="B184" s="259"/>
      <c r="C184" s="259"/>
      <c r="D184" s="132"/>
      <c r="E184" s="132"/>
      <c r="F184" s="132"/>
      <c r="G184" s="132"/>
      <c r="H184" s="132"/>
      <c r="I184" s="132"/>
      <c r="J184" s="132"/>
      <c r="K184" s="132"/>
      <c r="L184" s="132"/>
      <c r="M184" s="132"/>
      <c r="N184" s="132"/>
      <c r="O184" s="132"/>
    </row>
    <row r="185" ht="12.75" customHeight="1">
      <c r="A185" s="132"/>
      <c r="B185" s="259"/>
      <c r="C185" s="259"/>
      <c r="D185" s="132"/>
      <c r="E185" s="132"/>
      <c r="F185" s="132"/>
      <c r="G185" s="132"/>
      <c r="H185" s="132"/>
      <c r="I185" s="132"/>
      <c r="J185" s="132"/>
      <c r="K185" s="132"/>
      <c r="L185" s="132"/>
      <c r="M185" s="132"/>
      <c r="N185" s="132"/>
      <c r="O185" s="132"/>
    </row>
    <row r="186" ht="12.75" customHeight="1">
      <c r="A186" s="132"/>
      <c r="B186" s="259"/>
      <c r="C186" s="259"/>
      <c r="D186" s="132"/>
      <c r="E186" s="132"/>
      <c r="F186" s="132"/>
      <c r="G186" s="132"/>
      <c r="H186" s="132"/>
      <c r="I186" s="132"/>
      <c r="J186" s="132"/>
      <c r="K186" s="132"/>
      <c r="L186" s="132"/>
      <c r="M186" s="132"/>
      <c r="N186" s="132"/>
      <c r="O186" s="132"/>
    </row>
    <row r="187" ht="12.75" customHeight="1">
      <c r="A187" s="132"/>
      <c r="B187" s="259"/>
      <c r="C187" s="259"/>
      <c r="D187" s="132"/>
      <c r="E187" s="132"/>
      <c r="F187" s="132"/>
      <c r="G187" s="132"/>
      <c r="H187" s="132"/>
      <c r="I187" s="132"/>
      <c r="J187" s="132"/>
      <c r="K187" s="132"/>
      <c r="L187" s="132"/>
      <c r="M187" s="132"/>
      <c r="N187" s="132"/>
      <c r="O187" s="132"/>
    </row>
    <row r="188" ht="12.75" customHeight="1">
      <c r="A188" s="132"/>
      <c r="B188" s="259"/>
      <c r="C188" s="259"/>
      <c r="D188" s="132"/>
      <c r="E188" s="132"/>
      <c r="F188" s="132"/>
      <c r="G188" s="132"/>
      <c r="H188" s="132"/>
      <c r="I188" s="132"/>
      <c r="J188" s="132"/>
      <c r="K188" s="132"/>
      <c r="L188" s="132"/>
      <c r="M188" s="132"/>
      <c r="N188" s="132"/>
      <c r="O188" s="132"/>
    </row>
    <row r="189" ht="12.75" customHeight="1">
      <c r="A189" s="132"/>
      <c r="B189" s="259"/>
      <c r="C189" s="259"/>
      <c r="D189" s="132"/>
      <c r="E189" s="132"/>
      <c r="F189" s="132"/>
      <c r="G189" s="132"/>
      <c r="H189" s="132"/>
      <c r="I189" s="132"/>
      <c r="J189" s="132"/>
      <c r="K189" s="132"/>
      <c r="L189" s="132"/>
      <c r="M189" s="132"/>
      <c r="N189" s="132"/>
      <c r="O189" s="132"/>
    </row>
    <row r="190" ht="12.75" customHeight="1">
      <c r="A190" s="132"/>
      <c r="B190" s="259"/>
      <c r="C190" s="259"/>
      <c r="D190" s="132"/>
      <c r="E190" s="132"/>
      <c r="F190" s="132"/>
      <c r="G190" s="132"/>
      <c r="H190" s="132"/>
      <c r="I190" s="132"/>
      <c r="J190" s="132"/>
      <c r="K190" s="132"/>
      <c r="L190" s="132"/>
      <c r="M190" s="132"/>
      <c r="N190" s="132"/>
      <c r="O190" s="132"/>
    </row>
    <row r="191" ht="12.75" customHeight="1">
      <c r="A191" s="132"/>
      <c r="B191" s="259"/>
      <c r="C191" s="259"/>
      <c r="D191" s="132"/>
      <c r="E191" s="132"/>
      <c r="F191" s="132"/>
      <c r="G191" s="132"/>
      <c r="H191" s="132"/>
      <c r="I191" s="132"/>
      <c r="J191" s="132"/>
      <c r="K191" s="132"/>
      <c r="L191" s="132"/>
      <c r="M191" s="132"/>
      <c r="N191" s="132"/>
      <c r="O191" s="132"/>
    </row>
    <row r="192" ht="12.75" customHeight="1">
      <c r="A192" s="132"/>
      <c r="B192" s="259"/>
      <c r="C192" s="259"/>
      <c r="D192" s="132"/>
      <c r="E192" s="132"/>
      <c r="F192" s="132"/>
      <c r="G192" s="132"/>
      <c r="H192" s="132"/>
      <c r="I192" s="132"/>
      <c r="J192" s="132"/>
      <c r="K192" s="132"/>
      <c r="L192" s="132"/>
      <c r="M192" s="132"/>
      <c r="N192" s="132"/>
      <c r="O192" s="132"/>
    </row>
    <row r="193" ht="12.75" customHeight="1">
      <c r="A193" s="132"/>
      <c r="B193" s="259"/>
      <c r="C193" s="259"/>
      <c r="D193" s="132"/>
      <c r="E193" s="132"/>
      <c r="F193" s="132"/>
      <c r="G193" s="132"/>
      <c r="H193" s="132"/>
      <c r="I193" s="132"/>
      <c r="J193" s="132"/>
      <c r="K193" s="132"/>
      <c r="L193" s="132"/>
      <c r="M193" s="132"/>
      <c r="N193" s="132"/>
      <c r="O193" s="132"/>
    </row>
    <row r="194" ht="12.75" customHeight="1">
      <c r="A194" s="132"/>
      <c r="B194" s="259"/>
      <c r="C194" s="259"/>
      <c r="D194" s="132"/>
      <c r="E194" s="132"/>
      <c r="F194" s="132"/>
      <c r="G194" s="132"/>
      <c r="H194" s="132"/>
      <c r="I194" s="132"/>
      <c r="J194" s="132"/>
      <c r="K194" s="132"/>
      <c r="L194" s="132"/>
      <c r="M194" s="132"/>
      <c r="N194" s="132"/>
      <c r="O194" s="132"/>
    </row>
    <row r="195" ht="12.75" customHeight="1">
      <c r="A195" s="132"/>
      <c r="B195" s="259"/>
      <c r="C195" s="259"/>
      <c r="D195" s="132"/>
      <c r="E195" s="132"/>
      <c r="F195" s="132"/>
      <c r="G195" s="132"/>
      <c r="H195" s="132"/>
      <c r="I195" s="132"/>
      <c r="J195" s="132"/>
      <c r="K195" s="132"/>
      <c r="L195" s="132"/>
      <c r="M195" s="132"/>
      <c r="N195" s="132"/>
      <c r="O195" s="132"/>
    </row>
    <row r="196" ht="12.75" customHeight="1">
      <c r="A196" s="132"/>
      <c r="B196" s="259"/>
      <c r="C196" s="259"/>
      <c r="D196" s="132"/>
      <c r="E196" s="132"/>
      <c r="F196" s="132"/>
      <c r="G196" s="132"/>
      <c r="H196" s="132"/>
      <c r="I196" s="132"/>
      <c r="J196" s="132"/>
      <c r="K196" s="132"/>
      <c r="L196" s="132"/>
      <c r="M196" s="132"/>
      <c r="N196" s="132"/>
      <c r="O196" s="132"/>
    </row>
    <row r="197" ht="12.75" customHeight="1">
      <c r="A197" s="132"/>
      <c r="B197" s="259"/>
      <c r="C197" s="259"/>
      <c r="D197" s="132"/>
      <c r="E197" s="132"/>
      <c r="F197" s="132"/>
      <c r="G197" s="132"/>
      <c r="H197" s="132"/>
      <c r="I197" s="132"/>
      <c r="J197" s="132"/>
      <c r="K197" s="132"/>
      <c r="L197" s="132"/>
      <c r="M197" s="132"/>
      <c r="N197" s="132"/>
      <c r="O197" s="132"/>
    </row>
    <row r="198" ht="12.75" customHeight="1">
      <c r="A198" s="132"/>
      <c r="B198" s="259"/>
      <c r="C198" s="259"/>
      <c r="D198" s="132"/>
      <c r="E198" s="132"/>
      <c r="F198" s="132"/>
      <c r="G198" s="132"/>
      <c r="H198" s="132"/>
      <c r="I198" s="132"/>
      <c r="J198" s="132"/>
      <c r="K198" s="132"/>
      <c r="L198" s="132"/>
      <c r="M198" s="132"/>
      <c r="N198" s="132"/>
      <c r="O198" s="132"/>
    </row>
    <row r="199" ht="12.75" customHeight="1">
      <c r="A199" s="132"/>
      <c r="B199" s="259"/>
      <c r="C199" s="259"/>
      <c r="D199" s="132"/>
      <c r="E199" s="132"/>
      <c r="F199" s="132"/>
      <c r="G199" s="132"/>
      <c r="H199" s="132"/>
      <c r="I199" s="132"/>
      <c r="J199" s="132"/>
      <c r="K199" s="132"/>
      <c r="L199" s="132"/>
      <c r="M199" s="132"/>
      <c r="N199" s="132"/>
      <c r="O199" s="132"/>
    </row>
    <row r="200" ht="12.75" customHeight="1">
      <c r="A200" s="132"/>
      <c r="B200" s="259"/>
      <c r="C200" s="259"/>
      <c r="D200" s="132"/>
      <c r="E200" s="132"/>
      <c r="F200" s="132"/>
      <c r="G200" s="132"/>
      <c r="H200" s="132"/>
      <c r="I200" s="132"/>
      <c r="J200" s="132"/>
      <c r="K200" s="132"/>
      <c r="L200" s="132"/>
      <c r="M200" s="132"/>
      <c r="N200" s="132"/>
      <c r="O200" s="132"/>
    </row>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8">
    <mergeCell ref="B6:P6"/>
    <mergeCell ref="Q6:W6"/>
    <mergeCell ref="B7:D7"/>
    <mergeCell ref="E7:G7"/>
    <mergeCell ref="H7:J7"/>
    <mergeCell ref="K7:M7"/>
    <mergeCell ref="N7:P7"/>
    <mergeCell ref="N36:P36"/>
    <mergeCell ref="B38:R38"/>
    <mergeCell ref="A43:P43"/>
    <mergeCell ref="A115:C115"/>
    <mergeCell ref="R7:T7"/>
    <mergeCell ref="U7:W7"/>
    <mergeCell ref="Q34:W34"/>
    <mergeCell ref="A36:D36"/>
    <mergeCell ref="E36:G36"/>
    <mergeCell ref="R36:T36"/>
    <mergeCell ref="U36:W36"/>
  </mergeCells>
  <printOptions/>
  <pageMargins bottom="1.0" footer="0.0" header="0.0" left="0.75" right="0.75" top="1.0"/>
  <pageSetup orientation="landscape"/>
  <rowBreaks count="1" manualBreakCount="1">
    <brk id="53" man="1"/>
  </rowBreaks>
  <colBreaks count="1" manualBreakCount="1">
    <brk id="16" man="1"/>
  </col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fitToPage="1"/>
  </sheetPr>
  <sheetViews>
    <sheetView workbookViewId="0"/>
  </sheetViews>
  <sheetFormatPr customHeight="1" defaultColWidth="12.63" defaultRowHeight="15.0"/>
  <cols>
    <col customWidth="1" min="1" max="17" width="9.63"/>
    <col customWidth="1" min="18" max="18" width="12.63"/>
    <col customWidth="1" min="19" max="19" width="15.38"/>
    <col customWidth="1" min="20" max="23" width="9.63"/>
    <col customWidth="1" min="24" max="26" width="8.63"/>
  </cols>
  <sheetData>
    <row r="1" ht="15.0" customHeight="1">
      <c r="A1" s="10" t="s">
        <v>139</v>
      </c>
      <c r="B1" s="11"/>
      <c r="C1" s="11"/>
      <c r="D1" s="11"/>
      <c r="E1" s="11"/>
      <c r="F1" s="11"/>
      <c r="G1" s="11"/>
      <c r="H1" s="11"/>
      <c r="I1" s="11"/>
      <c r="J1" s="11"/>
      <c r="K1" s="11"/>
      <c r="M1" s="11"/>
      <c r="N1" s="11"/>
      <c r="O1" s="4"/>
      <c r="P1" s="12">
        <f>'SR Fall Chin'!P1</f>
        <v>39562</v>
      </c>
      <c r="Q1" s="13" t="s">
        <v>140</v>
      </c>
      <c r="W1" s="12">
        <f>P1</f>
        <v>39562</v>
      </c>
    </row>
    <row r="2" ht="26.25" customHeight="1">
      <c r="A2" s="14" t="s">
        <v>65</v>
      </c>
      <c r="B2" s="4"/>
      <c r="C2" s="4"/>
      <c r="D2" s="4"/>
      <c r="E2" s="4"/>
      <c r="F2" s="4"/>
      <c r="G2" s="4"/>
      <c r="H2" s="4"/>
      <c r="I2" s="4"/>
      <c r="J2" s="15" t="s">
        <v>17</v>
      </c>
      <c r="Q2" s="4"/>
    </row>
    <row r="3" ht="15.0" customHeight="1">
      <c r="A3" s="16" t="s">
        <v>18</v>
      </c>
    </row>
    <row r="4" ht="15.0" customHeight="1">
      <c r="A4" s="8" t="s">
        <v>19</v>
      </c>
      <c r="B4" s="17"/>
      <c r="C4" s="17"/>
      <c r="D4" s="17"/>
      <c r="E4" s="17"/>
      <c r="F4" s="17"/>
      <c r="G4" s="17"/>
      <c r="H4" s="17"/>
      <c r="I4" s="17"/>
      <c r="J4" s="17"/>
      <c r="K4" s="17"/>
      <c r="L4" s="17"/>
      <c r="M4" s="17"/>
      <c r="N4" s="17"/>
      <c r="O4" s="17"/>
      <c r="P4" s="17"/>
      <c r="Q4" s="17"/>
      <c r="R4" s="16" t="s">
        <v>20</v>
      </c>
      <c r="S4" s="16"/>
    </row>
    <row r="5" ht="15.0" customHeight="1">
      <c r="A5" s="18"/>
      <c r="B5" s="19"/>
      <c r="C5" s="19"/>
      <c r="D5" s="19"/>
      <c r="E5" s="19"/>
      <c r="F5" s="19"/>
      <c r="G5" s="19"/>
      <c r="H5" s="19"/>
      <c r="I5" s="19"/>
      <c r="J5" s="19"/>
      <c r="K5" s="19"/>
      <c r="L5" s="19"/>
      <c r="M5" s="19"/>
      <c r="N5" s="19"/>
      <c r="O5" s="19"/>
      <c r="P5" s="20"/>
      <c r="Q5" s="21"/>
      <c r="R5" s="22"/>
      <c r="S5" s="22"/>
      <c r="T5" s="22"/>
      <c r="U5" s="22"/>
      <c r="V5" s="22"/>
      <c r="W5" s="23"/>
    </row>
    <row r="6" ht="15.0" customHeight="1">
      <c r="A6" s="24"/>
      <c r="B6" s="264" t="s">
        <v>66</v>
      </c>
      <c r="C6" s="102"/>
      <c r="D6" s="102"/>
      <c r="E6" s="102"/>
      <c r="F6" s="102"/>
      <c r="G6" s="102"/>
      <c r="H6" s="102"/>
      <c r="I6" s="102"/>
      <c r="J6" s="102"/>
      <c r="K6" s="102"/>
      <c r="L6" s="102"/>
      <c r="M6" s="102"/>
      <c r="N6" s="102"/>
      <c r="O6" s="102"/>
      <c r="P6" s="103"/>
      <c r="Q6" s="100" t="s">
        <v>67</v>
      </c>
      <c r="R6" s="26"/>
      <c r="S6" s="26"/>
      <c r="T6" s="26"/>
      <c r="U6" s="26"/>
      <c r="V6" s="26"/>
      <c r="W6" s="101"/>
    </row>
    <row r="7" ht="30.0" customHeight="1">
      <c r="A7" s="28"/>
      <c r="B7" s="29" t="s">
        <v>22</v>
      </c>
      <c r="C7" s="30"/>
      <c r="D7" s="30"/>
      <c r="E7" s="29" t="s">
        <v>23</v>
      </c>
      <c r="F7" s="30"/>
      <c r="G7" s="31"/>
      <c r="H7" s="32" t="s">
        <v>24</v>
      </c>
      <c r="I7" s="26"/>
      <c r="J7" s="33"/>
      <c r="K7" s="34" t="s">
        <v>25</v>
      </c>
      <c r="M7" s="35"/>
      <c r="N7" s="29" t="s">
        <v>26</v>
      </c>
      <c r="O7" s="30"/>
      <c r="P7" s="36"/>
      <c r="Q7" s="37"/>
      <c r="R7" s="38" t="s">
        <v>27</v>
      </c>
      <c r="U7" s="38" t="s">
        <v>28</v>
      </c>
      <c r="W7" s="39"/>
    </row>
    <row r="8" ht="57.0" customHeight="1">
      <c r="A8" s="40" t="s">
        <v>29</v>
      </c>
      <c r="B8" s="41" t="s">
        <v>30</v>
      </c>
      <c r="C8" s="42" t="s">
        <v>31</v>
      </c>
      <c r="D8" s="43" t="s">
        <v>68</v>
      </c>
      <c r="E8" s="41" t="s">
        <v>32</v>
      </c>
      <c r="F8" s="42" t="s">
        <v>69</v>
      </c>
      <c r="G8" s="43" t="s">
        <v>70</v>
      </c>
      <c r="H8" s="41" t="s">
        <v>33</v>
      </c>
      <c r="I8" s="104" t="s">
        <v>71</v>
      </c>
      <c r="J8" s="43" t="s">
        <v>34</v>
      </c>
      <c r="K8" s="41" t="s">
        <v>32</v>
      </c>
      <c r="L8" s="42" t="s">
        <v>69</v>
      </c>
      <c r="M8" s="42" t="s">
        <v>70</v>
      </c>
      <c r="N8" s="41" t="s">
        <v>35</v>
      </c>
      <c r="O8" s="42" t="s">
        <v>72</v>
      </c>
      <c r="P8" s="45" t="s">
        <v>73</v>
      </c>
      <c r="Q8" s="40" t="s">
        <v>29</v>
      </c>
      <c r="R8" s="41" t="s">
        <v>32</v>
      </c>
      <c r="S8" s="42" t="s">
        <v>69</v>
      </c>
      <c r="T8" s="42" t="s">
        <v>70</v>
      </c>
      <c r="U8" s="41" t="s">
        <v>38</v>
      </c>
      <c r="V8" s="42" t="s">
        <v>74</v>
      </c>
      <c r="W8" s="45" t="s">
        <v>75</v>
      </c>
    </row>
    <row r="9" ht="15.0" customHeight="1">
      <c r="A9" s="46" t="s">
        <v>39</v>
      </c>
      <c r="B9" s="47">
        <v>766.0</v>
      </c>
      <c r="C9" s="47">
        <v>611.0</v>
      </c>
      <c r="D9" s="48">
        <v>580.0</v>
      </c>
      <c r="E9" s="49">
        <f t="shared" ref="E9:E14" si="2">C9/B9</f>
        <v>0.7976501305</v>
      </c>
      <c r="F9" s="111">
        <f t="shared" ref="F9:F14" si="3">G9/E9</f>
        <v>0.9492635025</v>
      </c>
      <c r="G9" s="51">
        <f t="shared" ref="G9:G14" si="4">D9/B9</f>
        <v>0.7571801567</v>
      </c>
      <c r="H9" s="110">
        <v>0.08108441066440716</v>
      </c>
      <c r="I9" s="265">
        <v>0.05318115628441467</v>
      </c>
      <c r="J9" s="53">
        <v>0.038</v>
      </c>
      <c r="K9" s="49">
        <f t="shared" ref="K9:K14" si="5">(C9/B9)/((1-H9)*(1-J9))</f>
        <v>0.9023224217</v>
      </c>
      <c r="L9" s="111">
        <f t="shared" ref="L9:L14" si="6">M9/K9</f>
        <v>1.002581971</v>
      </c>
      <c r="M9" s="51">
        <f t="shared" ref="M9:M14" si="7">(D9/B9)/((1-H9)*(1-I9)*(1-J9))</f>
        <v>0.9046521919</v>
      </c>
      <c r="N9" s="54">
        <f t="shared" ref="N9:N14" si="8">K9^(1/3)</f>
        <v>0.9663191429</v>
      </c>
      <c r="O9" s="54">
        <f t="shared" ref="O9:O14" si="9">L9^(1/4)</f>
        <v>1.000644869</v>
      </c>
      <c r="P9" s="56">
        <f t="shared" ref="P9:P14" si="10">M9^(1/7)</f>
        <v>0.9857870108</v>
      </c>
      <c r="Q9" s="46" t="s">
        <v>39</v>
      </c>
      <c r="R9" s="54">
        <f t="shared" ref="R9:W9" si="1">1-K9</f>
        <v>0.09767757835</v>
      </c>
      <c r="S9" s="54">
        <f t="shared" si="1"/>
        <v>-0.002581970939</v>
      </c>
      <c r="T9" s="54">
        <f t="shared" si="1"/>
        <v>0.09534780808</v>
      </c>
      <c r="U9" s="49">
        <f t="shared" si="1"/>
        <v>0.03368085706</v>
      </c>
      <c r="V9" s="111">
        <f t="shared" si="1"/>
        <v>-0.0006448686832</v>
      </c>
      <c r="W9" s="51">
        <f t="shared" si="1"/>
        <v>0.01421298917</v>
      </c>
    </row>
    <row r="10" ht="15.0" customHeight="1">
      <c r="A10" s="57">
        <v>2003.0</v>
      </c>
      <c r="B10" s="4">
        <v>99.0</v>
      </c>
      <c r="C10" s="4">
        <v>82.0</v>
      </c>
      <c r="D10" s="58">
        <v>78.0</v>
      </c>
      <c r="E10" s="59">
        <f t="shared" si="2"/>
        <v>0.8282828283</v>
      </c>
      <c r="F10" s="54">
        <f t="shared" si="3"/>
        <v>0.9512195122</v>
      </c>
      <c r="G10" s="53">
        <f t="shared" si="4"/>
        <v>0.7878787879</v>
      </c>
      <c r="H10" s="110">
        <v>0.10756359035366819</v>
      </c>
      <c r="I10" s="265">
        <v>0.041326563783095696</v>
      </c>
      <c r="J10" s="53">
        <v>0.053</v>
      </c>
      <c r="K10" s="59">
        <f t="shared" si="5"/>
        <v>0.9800571433</v>
      </c>
      <c r="L10" s="54">
        <f t="shared" si="6"/>
        <v>0.9922247517</v>
      </c>
      <c r="M10" s="53">
        <f t="shared" si="7"/>
        <v>0.9724369557</v>
      </c>
      <c r="N10" s="54">
        <f t="shared" si="8"/>
        <v>0.9933076941</v>
      </c>
      <c r="O10" s="54">
        <f t="shared" si="9"/>
        <v>0.9980504945</v>
      </c>
      <c r="P10" s="56">
        <f t="shared" si="10"/>
        <v>0.9960150991</v>
      </c>
      <c r="Q10" s="57">
        <v>2003.0</v>
      </c>
      <c r="R10" s="54">
        <f t="shared" ref="R10:W10" si="11">1-K10</f>
        <v>0.01994285668</v>
      </c>
      <c r="S10" s="54">
        <f t="shared" si="11"/>
        <v>0.007775248317</v>
      </c>
      <c r="T10" s="54">
        <f t="shared" si="11"/>
        <v>0.02756304434</v>
      </c>
      <c r="U10" s="59">
        <f t="shared" si="11"/>
        <v>0.006692305944</v>
      </c>
      <c r="V10" s="54">
        <f t="shared" si="11"/>
        <v>0.001949505531</v>
      </c>
      <c r="W10" s="53">
        <f t="shared" si="11"/>
        <v>0.003984900937</v>
      </c>
    </row>
    <row r="11" ht="15.0" customHeight="1">
      <c r="A11" s="57">
        <v>2004.0</v>
      </c>
      <c r="B11" s="4">
        <v>307.0</v>
      </c>
      <c r="C11" s="4">
        <v>250.0</v>
      </c>
      <c r="D11" s="58">
        <v>246.0</v>
      </c>
      <c r="E11" s="59">
        <f t="shared" si="2"/>
        <v>0.8143322476</v>
      </c>
      <c r="F11" s="54">
        <f t="shared" si="3"/>
        <v>0.984</v>
      </c>
      <c r="G11" s="53">
        <f t="shared" si="4"/>
        <v>0.8013029316</v>
      </c>
      <c r="H11" s="110">
        <v>0.09360984135353347</v>
      </c>
      <c r="I11" s="265">
        <v>0.030654912192214077</v>
      </c>
      <c r="J11" s="53">
        <v>0.047</v>
      </c>
      <c r="K11" s="59">
        <f t="shared" si="5"/>
        <v>0.9427435096</v>
      </c>
      <c r="L11" s="54">
        <f t="shared" si="6"/>
        <v>1.015118364</v>
      </c>
      <c r="M11" s="53">
        <f t="shared" si="7"/>
        <v>0.9569962494</v>
      </c>
      <c r="N11" s="54">
        <f t="shared" si="8"/>
        <v>0.9805381986</v>
      </c>
      <c r="O11" s="54">
        <f t="shared" si="9"/>
        <v>1.00375835</v>
      </c>
      <c r="P11" s="56">
        <f t="shared" si="10"/>
        <v>0.9937402733</v>
      </c>
      <c r="Q11" s="57">
        <v>2004.0</v>
      </c>
      <c r="R11" s="54">
        <f t="shared" ref="R11:W11" si="12">1-K11</f>
        <v>0.05725649043</v>
      </c>
      <c r="S11" s="54">
        <f t="shared" si="12"/>
        <v>-0.01511836432</v>
      </c>
      <c r="T11" s="54">
        <f t="shared" si="12"/>
        <v>0.04300375059</v>
      </c>
      <c r="U11" s="59">
        <f t="shared" si="12"/>
        <v>0.0194618014</v>
      </c>
      <c r="V11" s="54">
        <f t="shared" si="12"/>
        <v>-0.00375835015</v>
      </c>
      <c r="W11" s="53">
        <f t="shared" si="12"/>
        <v>0.006259726714</v>
      </c>
    </row>
    <row r="12" ht="15.0" customHeight="1">
      <c r="A12" s="57">
        <v>2005.0</v>
      </c>
      <c r="B12" s="4">
        <v>214.0</v>
      </c>
      <c r="C12" s="4">
        <v>172.0</v>
      </c>
      <c r="D12" s="58">
        <v>158.0</v>
      </c>
      <c r="E12" s="59">
        <f t="shared" si="2"/>
        <v>0.8037383178</v>
      </c>
      <c r="F12" s="54">
        <f t="shared" si="3"/>
        <v>0.9186046512</v>
      </c>
      <c r="G12" s="53">
        <f t="shared" si="4"/>
        <v>0.738317757</v>
      </c>
      <c r="H12" s="110">
        <v>0.0863099121157803</v>
      </c>
      <c r="I12" s="265">
        <v>0.03957662183467419</v>
      </c>
      <c r="J12" s="53">
        <v>0.047</v>
      </c>
      <c r="K12" s="59">
        <f t="shared" si="5"/>
        <v>0.9230449687</v>
      </c>
      <c r="L12" s="54">
        <f t="shared" si="6"/>
        <v>0.9564580289</v>
      </c>
      <c r="M12" s="53">
        <f t="shared" si="7"/>
        <v>0.8828537713</v>
      </c>
      <c r="N12" s="54">
        <f t="shared" si="8"/>
        <v>0.9736606528</v>
      </c>
      <c r="O12" s="54">
        <f t="shared" si="9"/>
        <v>0.988932112</v>
      </c>
      <c r="P12" s="56">
        <f t="shared" si="10"/>
        <v>0.9823580882</v>
      </c>
      <c r="Q12" s="57">
        <v>2005.0</v>
      </c>
      <c r="R12" s="54">
        <f t="shared" ref="R12:W12" si="13">1-K12</f>
        <v>0.0769550313</v>
      </c>
      <c r="S12" s="54">
        <f t="shared" si="13"/>
        <v>0.04354197113</v>
      </c>
      <c r="T12" s="54">
        <f t="shared" si="13"/>
        <v>0.1171462287</v>
      </c>
      <c r="U12" s="59">
        <f t="shared" si="13"/>
        <v>0.02633934724</v>
      </c>
      <c r="V12" s="54">
        <f t="shared" si="13"/>
        <v>0.01106788795</v>
      </c>
      <c r="W12" s="53">
        <f t="shared" si="13"/>
        <v>0.01764191185</v>
      </c>
    </row>
    <row r="13" ht="15.0" customHeight="1">
      <c r="A13" s="57">
        <v>2006.0</v>
      </c>
      <c r="B13" s="4">
        <v>94.0</v>
      </c>
      <c r="C13" s="4">
        <v>81.0</v>
      </c>
      <c r="D13" s="58">
        <v>72.0</v>
      </c>
      <c r="E13" s="59">
        <f t="shared" si="2"/>
        <v>0.8617021277</v>
      </c>
      <c r="F13" s="54">
        <f t="shared" si="3"/>
        <v>0.8888888889</v>
      </c>
      <c r="G13" s="53">
        <f t="shared" si="4"/>
        <v>0.7659574468</v>
      </c>
      <c r="H13" s="110">
        <v>0.11064584596240835</v>
      </c>
      <c r="I13" s="265">
        <v>0.05207035218988337</v>
      </c>
      <c r="J13" s="53">
        <v>0.047</v>
      </c>
      <c r="K13" s="59">
        <f t="shared" si="5"/>
        <v>1.016692282</v>
      </c>
      <c r="L13" s="54">
        <f t="shared" si="6"/>
        <v>0.9377160963</v>
      </c>
      <c r="M13" s="53">
        <f t="shared" si="7"/>
        <v>0.9533687178</v>
      </c>
      <c r="N13" s="54">
        <f t="shared" si="8"/>
        <v>1.005533419</v>
      </c>
      <c r="O13" s="54">
        <f t="shared" si="9"/>
        <v>0.9840515341</v>
      </c>
      <c r="P13" s="56">
        <f t="shared" si="10"/>
        <v>0.9932012812</v>
      </c>
      <c r="Q13" s="57">
        <v>2006.0</v>
      </c>
      <c r="R13" s="54">
        <f t="shared" ref="R13:W13" si="14">1-K13</f>
        <v>-0.01669228199</v>
      </c>
      <c r="S13" s="54">
        <f t="shared" si="14"/>
        <v>0.06228390372</v>
      </c>
      <c r="T13" s="54">
        <f t="shared" si="14"/>
        <v>0.04663128222</v>
      </c>
      <c r="U13" s="59">
        <f t="shared" si="14"/>
        <v>-0.005533418797</v>
      </c>
      <c r="V13" s="54">
        <f t="shared" si="14"/>
        <v>0.0159484659</v>
      </c>
      <c r="W13" s="53">
        <f t="shared" si="14"/>
        <v>0.006798718847</v>
      </c>
    </row>
    <row r="14" ht="15.0" customHeight="1">
      <c r="A14" s="57">
        <v>2007.0</v>
      </c>
      <c r="B14" s="4">
        <v>98.0</v>
      </c>
      <c r="C14" s="4">
        <v>81.0</v>
      </c>
      <c r="D14" s="4">
        <v>70.0</v>
      </c>
      <c r="E14" s="59">
        <f t="shared" si="2"/>
        <v>0.8265306122</v>
      </c>
      <c r="F14" s="54">
        <f t="shared" si="3"/>
        <v>0.8641975309</v>
      </c>
      <c r="G14" s="53">
        <f t="shared" si="4"/>
        <v>0.7142857143</v>
      </c>
      <c r="H14" s="52">
        <v>0.09352751282064702</v>
      </c>
      <c r="I14" s="54">
        <v>0.0446770115108421</v>
      </c>
      <c r="J14" s="54">
        <v>0.047</v>
      </c>
      <c r="K14" s="59">
        <f t="shared" si="5"/>
        <v>0.9567785172</v>
      </c>
      <c r="L14" s="54">
        <f t="shared" si="6"/>
        <v>0.9046129333</v>
      </c>
      <c r="M14" s="53">
        <f t="shared" si="7"/>
        <v>0.8655142209</v>
      </c>
      <c r="N14" s="54">
        <f t="shared" si="8"/>
        <v>0.9853801404</v>
      </c>
      <c r="O14" s="54">
        <f t="shared" si="9"/>
        <v>0.9752494143</v>
      </c>
      <c r="P14" s="54">
        <f t="shared" si="10"/>
        <v>0.9795783376</v>
      </c>
      <c r="Q14" s="57">
        <v>2007.0</v>
      </c>
      <c r="R14" s="54">
        <f t="shared" ref="R14:W14" si="15">1-K14</f>
        <v>0.04322148282</v>
      </c>
      <c r="S14" s="54">
        <f t="shared" si="15"/>
        <v>0.0953870667</v>
      </c>
      <c r="T14" s="54">
        <f t="shared" si="15"/>
        <v>0.1344857791</v>
      </c>
      <c r="U14" s="59">
        <f t="shared" si="15"/>
        <v>0.01461985962</v>
      </c>
      <c r="V14" s="54">
        <f t="shared" si="15"/>
        <v>0.02475058574</v>
      </c>
      <c r="W14" s="53">
        <f t="shared" si="15"/>
        <v>0.02042166239</v>
      </c>
    </row>
    <row r="15" ht="15.0" customHeight="1">
      <c r="A15" s="60" t="s">
        <v>40</v>
      </c>
      <c r="B15" s="61"/>
      <c r="C15" s="61"/>
      <c r="D15" s="61"/>
      <c r="E15" s="62">
        <f t="shared" ref="E15:P15" si="16">AVERAGE(E9:E14)</f>
        <v>0.8220393773</v>
      </c>
      <c r="F15" s="62">
        <f t="shared" si="16"/>
        <v>0.9260290143</v>
      </c>
      <c r="G15" s="62">
        <f t="shared" si="16"/>
        <v>0.7608204657</v>
      </c>
      <c r="H15" s="62">
        <f t="shared" si="16"/>
        <v>0.09545685221</v>
      </c>
      <c r="I15" s="62">
        <f t="shared" si="16"/>
        <v>0.04358110297</v>
      </c>
      <c r="J15" s="62">
        <f t="shared" si="16"/>
        <v>0.0465</v>
      </c>
      <c r="K15" s="62">
        <f t="shared" si="16"/>
        <v>0.9536064737</v>
      </c>
      <c r="L15" s="62">
        <f t="shared" si="16"/>
        <v>0.9681186909</v>
      </c>
      <c r="M15" s="62">
        <f t="shared" si="16"/>
        <v>0.9226370178</v>
      </c>
      <c r="N15" s="62">
        <f t="shared" si="16"/>
        <v>0.9841232079</v>
      </c>
      <c r="O15" s="62">
        <f t="shared" si="16"/>
        <v>0.991781129</v>
      </c>
      <c r="P15" s="62">
        <f t="shared" si="16"/>
        <v>0.9884466817</v>
      </c>
      <c r="Q15" s="266" t="s">
        <v>40</v>
      </c>
      <c r="R15" s="62">
        <f t="shared" ref="R15:W15" si="17">AVERAGE(R9:R14)</f>
        <v>0.04639352627</v>
      </c>
      <c r="S15" s="62">
        <f t="shared" si="17"/>
        <v>0.0318813091</v>
      </c>
      <c r="T15" s="62">
        <f t="shared" si="17"/>
        <v>0.07736298216</v>
      </c>
      <c r="U15" s="62">
        <f t="shared" si="17"/>
        <v>0.01587679208</v>
      </c>
      <c r="V15" s="62">
        <f t="shared" si="17"/>
        <v>0.008218871048</v>
      </c>
      <c r="W15" s="162">
        <f t="shared" si="17"/>
        <v>0.01155331832</v>
      </c>
    </row>
    <row r="16" ht="15.0" customHeight="1">
      <c r="A16" s="57">
        <v>2008.0</v>
      </c>
      <c r="B16" s="4">
        <v>585.0</v>
      </c>
      <c r="C16" s="4">
        <v>484.0</v>
      </c>
      <c r="D16" s="4">
        <v>376.0</v>
      </c>
      <c r="E16" s="59">
        <f t="shared" ref="E16:E31" si="19">C16/B16</f>
        <v>0.8273504274</v>
      </c>
      <c r="F16" s="54">
        <f t="shared" ref="F16:F31" si="20">G16/E16</f>
        <v>0.7768595041</v>
      </c>
      <c r="G16" s="53">
        <f t="shared" ref="G16:G31" si="21">D16/B16</f>
        <v>0.6427350427</v>
      </c>
      <c r="H16" s="54">
        <v>0.1319550068975275</v>
      </c>
      <c r="I16" s="54">
        <v>0.044</v>
      </c>
      <c r="J16" s="54">
        <v>0.047</v>
      </c>
      <c r="K16" s="59">
        <f t="shared" ref="K16:K33" si="22">(C16/B16)/((1-H16)*(1-J16))</f>
        <v>1.000125173</v>
      </c>
      <c r="L16" s="54">
        <f t="shared" ref="L16:L33" si="23">M16/K16</f>
        <v>0.8126145441</v>
      </c>
      <c r="M16" s="53">
        <f t="shared" ref="M16:M33" si="24">(D16/B16)/((1-H16)*(1-I16)*(1-J16))</f>
        <v>0.8127162614</v>
      </c>
      <c r="N16" s="54">
        <f t="shared" ref="N16:N33" si="25">K16^(1/3)</f>
        <v>1.000041723</v>
      </c>
      <c r="O16" s="54">
        <f t="shared" ref="O16:O33" si="26">L16^(1/4)</f>
        <v>0.9494479208</v>
      </c>
      <c r="P16" s="54">
        <f t="shared" ref="P16:P33" si="27">M16^(1/7)</f>
        <v>0.970809764</v>
      </c>
      <c r="Q16" s="57">
        <v>2008.0</v>
      </c>
      <c r="R16" s="54">
        <f t="shared" ref="R16:W16" si="18">1-K16</f>
        <v>-0.0001251729399</v>
      </c>
      <c r="S16" s="54">
        <f t="shared" si="18"/>
        <v>0.1873854559</v>
      </c>
      <c r="T16" s="54">
        <f t="shared" si="18"/>
        <v>0.1872837386</v>
      </c>
      <c r="U16" s="59">
        <f t="shared" si="18"/>
        <v>-0.00004172257249</v>
      </c>
      <c r="V16" s="54">
        <f t="shared" si="18"/>
        <v>0.05055207923</v>
      </c>
      <c r="W16" s="53">
        <f t="shared" si="18"/>
        <v>0.02919023597</v>
      </c>
    </row>
    <row r="17" ht="15.0" customHeight="1">
      <c r="A17" s="74">
        <v>2009.0</v>
      </c>
      <c r="B17" s="267">
        <v>6732.0</v>
      </c>
      <c r="C17" s="267">
        <v>5039.0</v>
      </c>
      <c r="D17" s="267">
        <v>4513.0</v>
      </c>
      <c r="E17" s="54">
        <f t="shared" si="19"/>
        <v>0.7485145573</v>
      </c>
      <c r="F17" s="54">
        <f t="shared" si="20"/>
        <v>0.8956142092</v>
      </c>
      <c r="G17" s="54">
        <f t="shared" si="21"/>
        <v>0.6703802733</v>
      </c>
      <c r="H17" s="54">
        <v>0.13329646864658393</v>
      </c>
      <c r="I17" s="97"/>
      <c r="J17" s="54">
        <v>0.047</v>
      </c>
      <c r="K17" s="59">
        <f t="shared" si="22"/>
        <v>0.9062265555</v>
      </c>
      <c r="L17" s="54">
        <f t="shared" si="23"/>
        <v>0.8956142092</v>
      </c>
      <c r="M17" s="53">
        <f t="shared" si="24"/>
        <v>0.8116293798</v>
      </c>
      <c r="N17" s="54">
        <f t="shared" si="25"/>
        <v>0.9677108152</v>
      </c>
      <c r="O17" s="54">
        <f t="shared" si="26"/>
        <v>0.9728149672</v>
      </c>
      <c r="P17" s="54">
        <f t="shared" si="27"/>
        <v>0.9706241852</v>
      </c>
      <c r="Q17" s="74">
        <v>2009.0</v>
      </c>
      <c r="R17" s="54">
        <f t="shared" ref="R17:W17" si="28">1-K17</f>
        <v>0.09377344449</v>
      </c>
      <c r="S17" s="54">
        <f t="shared" si="28"/>
        <v>0.1043857908</v>
      </c>
      <c r="T17" s="54">
        <f t="shared" si="28"/>
        <v>0.1883706202</v>
      </c>
      <c r="U17" s="59">
        <f t="shared" si="28"/>
        <v>0.03228918481</v>
      </c>
      <c r="V17" s="54">
        <f t="shared" si="28"/>
        <v>0.02718503282</v>
      </c>
      <c r="W17" s="53">
        <f t="shared" si="28"/>
        <v>0.0293758148</v>
      </c>
    </row>
    <row r="18" ht="15.0" customHeight="1">
      <c r="A18" s="74">
        <v>2010.0</v>
      </c>
      <c r="B18" s="4">
        <v>4421.0</v>
      </c>
      <c r="C18" s="4">
        <v>3395.0</v>
      </c>
      <c r="D18" s="4">
        <v>3062.0</v>
      </c>
      <c r="E18" s="118">
        <f t="shared" si="19"/>
        <v>0.7679258086</v>
      </c>
      <c r="F18" s="118">
        <f t="shared" si="20"/>
        <v>0.9019145803</v>
      </c>
      <c r="G18" s="118">
        <f t="shared" si="21"/>
        <v>0.6926034834</v>
      </c>
      <c r="H18" s="129">
        <v>0.12625279419018334</v>
      </c>
      <c r="I18" s="129">
        <v>0.031</v>
      </c>
      <c r="J18" s="54">
        <v>0.047</v>
      </c>
      <c r="K18" s="118">
        <f t="shared" si="22"/>
        <v>0.9222327978</v>
      </c>
      <c r="L18" s="118">
        <f t="shared" si="23"/>
        <v>0.9307684007</v>
      </c>
      <c r="M18" s="118">
        <f t="shared" si="24"/>
        <v>0.8583851462</v>
      </c>
      <c r="N18" s="120">
        <f t="shared" si="25"/>
        <v>0.973375</v>
      </c>
      <c r="O18" s="118">
        <f t="shared" si="26"/>
        <v>0.982223697</v>
      </c>
      <c r="P18" s="119">
        <f t="shared" si="27"/>
        <v>0.9784215908</v>
      </c>
      <c r="Q18" s="74">
        <v>2010.0</v>
      </c>
      <c r="R18" s="120">
        <f t="shared" ref="R18:W18" si="29">1-K18</f>
        <v>0.07776720223</v>
      </c>
      <c r="S18" s="118">
        <f t="shared" si="29"/>
        <v>0.06923159931</v>
      </c>
      <c r="T18" s="119">
        <f t="shared" si="29"/>
        <v>0.1416148538</v>
      </c>
      <c r="U18" s="120">
        <f t="shared" si="29"/>
        <v>0.02662499996</v>
      </c>
      <c r="V18" s="118">
        <f t="shared" si="29"/>
        <v>0.01777630295</v>
      </c>
      <c r="W18" s="119">
        <f t="shared" si="29"/>
        <v>0.02157840921</v>
      </c>
    </row>
    <row r="19" ht="15.0" customHeight="1">
      <c r="A19" s="74">
        <v>2011.0</v>
      </c>
      <c r="B19" s="4">
        <v>4806.0</v>
      </c>
      <c r="C19" s="4">
        <v>3705.0</v>
      </c>
      <c r="D19" s="4">
        <v>3304.0</v>
      </c>
      <c r="E19" s="118">
        <f t="shared" si="19"/>
        <v>0.7709113608</v>
      </c>
      <c r="F19" s="118">
        <f t="shared" si="20"/>
        <v>0.8917678812</v>
      </c>
      <c r="G19" s="118">
        <f t="shared" si="21"/>
        <v>0.6874739908</v>
      </c>
      <c r="H19" s="129">
        <v>0.1025537774448709</v>
      </c>
      <c r="I19" s="129">
        <v>0.01</v>
      </c>
      <c r="J19" s="54">
        <v>0.047</v>
      </c>
      <c r="K19" s="118">
        <f t="shared" si="22"/>
        <v>0.9013700245</v>
      </c>
      <c r="L19" s="118">
        <f t="shared" si="23"/>
        <v>0.9007756376</v>
      </c>
      <c r="M19" s="118">
        <f t="shared" si="24"/>
        <v>0.8119321585</v>
      </c>
      <c r="N19" s="120">
        <f t="shared" si="25"/>
        <v>0.9659790415</v>
      </c>
      <c r="O19" s="118">
        <f t="shared" si="26"/>
        <v>0.9742135325</v>
      </c>
      <c r="P19" s="119">
        <f t="shared" si="27"/>
        <v>0.9706759043</v>
      </c>
      <c r="Q19" s="74">
        <v>2011.0</v>
      </c>
      <c r="R19" s="120">
        <f t="shared" ref="R19:W19" si="30">1-K19</f>
        <v>0.0986299755</v>
      </c>
      <c r="S19" s="118">
        <f t="shared" si="30"/>
        <v>0.09922436238</v>
      </c>
      <c r="T19" s="119">
        <f t="shared" si="30"/>
        <v>0.1880678415</v>
      </c>
      <c r="U19" s="120">
        <f t="shared" si="30"/>
        <v>0.03402095855</v>
      </c>
      <c r="V19" s="118">
        <f t="shared" si="30"/>
        <v>0.02578646749</v>
      </c>
      <c r="W19" s="119">
        <f t="shared" si="30"/>
        <v>0.02932409567</v>
      </c>
    </row>
    <row r="20" ht="15.0" customHeight="1">
      <c r="A20" s="74">
        <v>2012.0</v>
      </c>
      <c r="B20" s="4">
        <v>2755.0</v>
      </c>
      <c r="C20" s="4">
        <v>2218.0</v>
      </c>
      <c r="D20" s="4">
        <v>1982.0</v>
      </c>
      <c r="E20" s="118">
        <f t="shared" si="19"/>
        <v>0.8050816697</v>
      </c>
      <c r="F20" s="118">
        <f t="shared" si="20"/>
        <v>0.8935978359</v>
      </c>
      <c r="G20" s="118">
        <f t="shared" si="21"/>
        <v>0.7194192377</v>
      </c>
      <c r="H20" s="129">
        <v>0.1447622772984258</v>
      </c>
      <c r="I20" s="129"/>
      <c r="J20" s="54">
        <v>0.047</v>
      </c>
      <c r="K20" s="118">
        <f t="shared" si="22"/>
        <v>0.9877799113</v>
      </c>
      <c r="L20" s="118">
        <f t="shared" si="23"/>
        <v>0.8935978359</v>
      </c>
      <c r="M20" s="118">
        <f t="shared" si="24"/>
        <v>0.8826779911</v>
      </c>
      <c r="N20" s="120">
        <f t="shared" si="25"/>
        <v>0.9959099312</v>
      </c>
      <c r="O20" s="118">
        <f t="shared" si="26"/>
        <v>0.9722669588</v>
      </c>
      <c r="P20" s="119">
        <f t="shared" si="27"/>
        <v>0.982330144</v>
      </c>
      <c r="Q20" s="74">
        <v>2012.0</v>
      </c>
      <c r="R20" s="120">
        <f t="shared" ref="R20:W20" si="31">1-K20</f>
        <v>0.01222008871</v>
      </c>
      <c r="S20" s="118">
        <f t="shared" si="31"/>
        <v>0.1064021641</v>
      </c>
      <c r="T20" s="119">
        <f t="shared" si="31"/>
        <v>0.1173220089</v>
      </c>
      <c r="U20" s="120">
        <f t="shared" si="31"/>
        <v>0.00409006876</v>
      </c>
      <c r="V20" s="118">
        <f t="shared" si="31"/>
        <v>0.0277330412</v>
      </c>
      <c r="W20" s="119">
        <f t="shared" si="31"/>
        <v>0.01766985595</v>
      </c>
    </row>
    <row r="21" ht="15.0" customHeight="1">
      <c r="A21" s="74">
        <v>2013.0</v>
      </c>
      <c r="B21" s="4">
        <v>2827.0</v>
      </c>
      <c r="C21" s="4">
        <v>2104.0</v>
      </c>
      <c r="D21" s="4">
        <v>1977.0</v>
      </c>
      <c r="E21" s="118">
        <f t="shared" si="19"/>
        <v>0.7442518571</v>
      </c>
      <c r="F21" s="118">
        <f t="shared" si="20"/>
        <v>0.9396387833</v>
      </c>
      <c r="G21" s="118">
        <f t="shared" si="21"/>
        <v>0.6993279094</v>
      </c>
      <c r="H21" s="129">
        <v>0.14202185428995723</v>
      </c>
      <c r="I21" s="129"/>
      <c r="J21" s="54">
        <v>0.047</v>
      </c>
      <c r="K21" s="118">
        <f t="shared" si="22"/>
        <v>0.9102292779</v>
      </c>
      <c r="L21" s="118">
        <f t="shared" si="23"/>
        <v>0.9396387833</v>
      </c>
      <c r="M21" s="118">
        <f t="shared" si="24"/>
        <v>0.8552867312</v>
      </c>
      <c r="N21" s="120">
        <f t="shared" si="25"/>
        <v>0.9691334869</v>
      </c>
      <c r="O21" s="118">
        <f t="shared" si="26"/>
        <v>0.9845555699</v>
      </c>
      <c r="P21" s="119">
        <f t="shared" si="27"/>
        <v>0.9779162804</v>
      </c>
      <c r="Q21" s="74">
        <v>2013.0</v>
      </c>
      <c r="R21" s="120">
        <f t="shared" ref="R21:W21" si="32">1-K21</f>
        <v>0.08977072212</v>
      </c>
      <c r="S21" s="118">
        <f t="shared" si="32"/>
        <v>0.06036121673</v>
      </c>
      <c r="T21" s="119">
        <f t="shared" si="32"/>
        <v>0.1447132688</v>
      </c>
      <c r="U21" s="120">
        <f t="shared" si="32"/>
        <v>0.03086651306</v>
      </c>
      <c r="V21" s="118">
        <f t="shared" si="32"/>
        <v>0.01544443007</v>
      </c>
      <c r="W21" s="119">
        <f t="shared" si="32"/>
        <v>0.02208371958</v>
      </c>
    </row>
    <row r="22" ht="15.0" customHeight="1">
      <c r="A22" s="74">
        <v>2014.0</v>
      </c>
      <c r="B22" s="4">
        <v>3852.0</v>
      </c>
      <c r="C22" s="4">
        <v>2977.0</v>
      </c>
      <c r="D22" s="4">
        <v>2964.0</v>
      </c>
      <c r="E22" s="54">
        <f t="shared" si="19"/>
        <v>0.7728452752</v>
      </c>
      <c r="F22" s="54">
        <f t="shared" si="20"/>
        <v>0.9956331878</v>
      </c>
      <c r="G22" s="54">
        <f t="shared" si="21"/>
        <v>0.769470405</v>
      </c>
      <c r="H22" s="129">
        <v>0.14226839026391092</v>
      </c>
      <c r="I22" s="129"/>
      <c r="J22" s="54">
        <v>0.047</v>
      </c>
      <c r="K22" s="118">
        <f t="shared" si="22"/>
        <v>0.9454710605</v>
      </c>
      <c r="L22" s="118">
        <f t="shared" si="23"/>
        <v>0.9956331878</v>
      </c>
      <c r="M22" s="118">
        <f t="shared" si="24"/>
        <v>0.9413423659</v>
      </c>
      <c r="N22" s="120">
        <f t="shared" si="25"/>
        <v>0.981482921</v>
      </c>
      <c r="O22" s="118">
        <f t="shared" si="26"/>
        <v>0.9989065047</v>
      </c>
      <c r="P22" s="119">
        <f t="shared" si="27"/>
        <v>0.9914016967</v>
      </c>
      <c r="Q22" s="74">
        <v>2014.0</v>
      </c>
      <c r="R22" s="120">
        <f t="shared" ref="R22:W22" si="33">1-K22</f>
        <v>0.05452893951</v>
      </c>
      <c r="S22" s="118">
        <f t="shared" si="33"/>
        <v>0.004366812227</v>
      </c>
      <c r="T22" s="119">
        <f t="shared" si="33"/>
        <v>0.0586576341</v>
      </c>
      <c r="U22" s="120">
        <f t="shared" si="33"/>
        <v>0.01851707899</v>
      </c>
      <c r="V22" s="118">
        <f t="shared" si="33"/>
        <v>0.001093495348</v>
      </c>
      <c r="W22" s="119">
        <f t="shared" si="33"/>
        <v>0.008598303261</v>
      </c>
    </row>
    <row r="23" ht="15.0" customHeight="1">
      <c r="A23" s="74">
        <v>2015.0</v>
      </c>
      <c r="B23" s="4">
        <v>2508.0</v>
      </c>
      <c r="C23" s="4">
        <v>2000.0</v>
      </c>
      <c r="D23" s="4">
        <v>1899.0</v>
      </c>
      <c r="E23" s="54">
        <f t="shared" si="19"/>
        <v>0.7974481659</v>
      </c>
      <c r="F23" s="54">
        <f t="shared" si="20"/>
        <v>0.9495</v>
      </c>
      <c r="G23" s="54">
        <f t="shared" si="21"/>
        <v>0.7571770335</v>
      </c>
      <c r="H23" s="129">
        <v>0.15062591320143742</v>
      </c>
      <c r="I23" s="129"/>
      <c r="J23" s="54">
        <v>0.047</v>
      </c>
      <c r="K23" s="118">
        <f t="shared" si="22"/>
        <v>0.9851685875</v>
      </c>
      <c r="L23" s="118">
        <f t="shared" si="23"/>
        <v>0.9495</v>
      </c>
      <c r="M23" s="118">
        <f t="shared" si="24"/>
        <v>0.9354175738</v>
      </c>
      <c r="N23" s="120">
        <f t="shared" si="25"/>
        <v>0.9950315512</v>
      </c>
      <c r="O23" s="118">
        <f t="shared" si="26"/>
        <v>0.9871286168</v>
      </c>
      <c r="P23" s="119">
        <f t="shared" si="27"/>
        <v>0.9905078736</v>
      </c>
      <c r="Q23" s="74">
        <v>2015.0</v>
      </c>
      <c r="R23" s="120">
        <f t="shared" ref="R23:W23" si="34">1-K23</f>
        <v>0.01483141253</v>
      </c>
      <c r="S23" s="118">
        <f t="shared" si="34"/>
        <v>0.0505</v>
      </c>
      <c r="T23" s="119">
        <f t="shared" si="34"/>
        <v>0.06458242619</v>
      </c>
      <c r="U23" s="120">
        <f t="shared" si="34"/>
        <v>0.004968448776</v>
      </c>
      <c r="V23" s="118">
        <f t="shared" si="34"/>
        <v>0.01287138319</v>
      </c>
      <c r="W23" s="119">
        <f t="shared" si="34"/>
        <v>0.009492126411</v>
      </c>
    </row>
    <row r="24" ht="26.25" customHeight="1">
      <c r="A24" s="74">
        <v>2016.0</v>
      </c>
      <c r="B24" s="4">
        <v>1647.0</v>
      </c>
      <c r="C24" s="4">
        <v>1278.0</v>
      </c>
      <c r="D24" s="4">
        <v>1161.0</v>
      </c>
      <c r="E24" s="54">
        <f t="shared" si="19"/>
        <v>0.7759562842</v>
      </c>
      <c r="F24" s="54">
        <f t="shared" si="20"/>
        <v>0.9084507042</v>
      </c>
      <c r="G24" s="54">
        <f t="shared" si="21"/>
        <v>0.7049180328</v>
      </c>
      <c r="H24" s="129">
        <v>0.16091754653504534</v>
      </c>
      <c r="I24" s="129"/>
      <c r="J24" s="54">
        <v>0.047</v>
      </c>
      <c r="K24" s="118">
        <f t="shared" si="22"/>
        <v>0.9703752579</v>
      </c>
      <c r="L24" s="118">
        <f t="shared" si="23"/>
        <v>0.9084507042</v>
      </c>
      <c r="M24" s="118">
        <f t="shared" si="24"/>
        <v>0.8815380864</v>
      </c>
      <c r="N24" s="120">
        <f t="shared" si="25"/>
        <v>0.9900259347</v>
      </c>
      <c r="O24" s="118">
        <f t="shared" si="26"/>
        <v>0.9762821333</v>
      </c>
      <c r="P24" s="119">
        <f t="shared" si="27"/>
        <v>0.9821488155</v>
      </c>
      <c r="Q24" s="74">
        <v>2016.0</v>
      </c>
      <c r="R24" s="120">
        <f t="shared" ref="R24:W24" si="35">1-K24</f>
        <v>0.02962474207</v>
      </c>
      <c r="S24" s="118">
        <f t="shared" si="35"/>
        <v>0.09154929577</v>
      </c>
      <c r="T24" s="119">
        <f t="shared" si="35"/>
        <v>0.1184619136</v>
      </c>
      <c r="U24" s="120">
        <f t="shared" si="35"/>
        <v>0.009974065254</v>
      </c>
      <c r="V24" s="118">
        <f t="shared" si="35"/>
        <v>0.02371786667</v>
      </c>
      <c r="W24" s="119">
        <f t="shared" si="35"/>
        <v>0.01785118448</v>
      </c>
    </row>
    <row r="25" ht="26.25" customHeight="1">
      <c r="A25" s="74">
        <v>2017.0</v>
      </c>
      <c r="B25" s="4">
        <v>1299.0</v>
      </c>
      <c r="C25" s="4">
        <v>1002.0</v>
      </c>
      <c r="D25" s="4">
        <v>962.0</v>
      </c>
      <c r="E25" s="54">
        <f t="shared" si="19"/>
        <v>0.7713625866</v>
      </c>
      <c r="F25" s="54">
        <f t="shared" si="20"/>
        <v>0.9600798403</v>
      </c>
      <c r="G25" s="54">
        <f t="shared" si="21"/>
        <v>0.740569669</v>
      </c>
      <c r="H25" s="129">
        <v>0.10504278782531981</v>
      </c>
      <c r="I25" s="129"/>
      <c r="J25" s="54">
        <v>0.047</v>
      </c>
      <c r="K25" s="118">
        <f t="shared" si="22"/>
        <v>0.9044059224</v>
      </c>
      <c r="L25" s="118">
        <f t="shared" si="23"/>
        <v>0.9600798403</v>
      </c>
      <c r="M25" s="118">
        <f t="shared" si="24"/>
        <v>0.8683018935</v>
      </c>
      <c r="N25" s="120">
        <f t="shared" si="25"/>
        <v>0.9670623285</v>
      </c>
      <c r="O25" s="118">
        <f t="shared" si="26"/>
        <v>0.9898669808</v>
      </c>
      <c r="P25" s="119">
        <f t="shared" si="27"/>
        <v>0.9800284386</v>
      </c>
      <c r="Q25" s="74">
        <v>2017.0</v>
      </c>
      <c r="R25" s="120">
        <f t="shared" ref="R25:W25" si="36">1-K25</f>
        <v>0.09559407765</v>
      </c>
      <c r="S25" s="118">
        <f t="shared" si="36"/>
        <v>0.03992015968</v>
      </c>
      <c r="T25" s="119">
        <f t="shared" si="36"/>
        <v>0.1316981065</v>
      </c>
      <c r="U25" s="120">
        <f t="shared" si="36"/>
        <v>0.0329376715</v>
      </c>
      <c r="V25" s="118">
        <f t="shared" si="36"/>
        <v>0.01013301924</v>
      </c>
      <c r="W25" s="119">
        <f t="shared" si="36"/>
        <v>0.01997156138</v>
      </c>
    </row>
    <row r="26" ht="26.25" customHeight="1">
      <c r="A26" s="74">
        <v>2018.0</v>
      </c>
      <c r="B26" s="4">
        <v>850.0</v>
      </c>
      <c r="C26" s="4">
        <v>676.0</v>
      </c>
      <c r="D26" s="4">
        <v>627.0</v>
      </c>
      <c r="E26" s="54">
        <f t="shared" si="19"/>
        <v>0.7952941176</v>
      </c>
      <c r="F26" s="54">
        <f t="shared" si="20"/>
        <v>0.9275147929</v>
      </c>
      <c r="G26" s="54">
        <f t="shared" si="21"/>
        <v>0.7376470588</v>
      </c>
      <c r="H26" s="129">
        <v>0.09</v>
      </c>
      <c r="I26" s="129"/>
      <c r="J26" s="54">
        <v>0.047</v>
      </c>
      <c r="K26" s="118">
        <f t="shared" si="22"/>
        <v>0.9170509757</v>
      </c>
      <c r="L26" s="118">
        <f t="shared" si="23"/>
        <v>0.9275147929</v>
      </c>
      <c r="M26" s="118">
        <f t="shared" si="24"/>
        <v>0.8505783458</v>
      </c>
      <c r="N26" s="120">
        <f t="shared" si="25"/>
        <v>0.9715485153</v>
      </c>
      <c r="O26" s="118">
        <f t="shared" si="26"/>
        <v>0.9813642006</v>
      </c>
      <c r="P26" s="119">
        <f t="shared" si="27"/>
        <v>0.9771453932</v>
      </c>
      <c r="Q26" s="74">
        <v>2018.0</v>
      </c>
      <c r="R26" s="120">
        <f t="shared" ref="R26:W26" si="37">1-K26</f>
        <v>0.08294902431</v>
      </c>
      <c r="S26" s="118">
        <f t="shared" si="37"/>
        <v>0.0724852071</v>
      </c>
      <c r="T26" s="119">
        <f t="shared" si="37"/>
        <v>0.1494216542</v>
      </c>
      <c r="U26" s="120">
        <f t="shared" si="37"/>
        <v>0.02845148472</v>
      </c>
      <c r="V26" s="118">
        <f t="shared" si="37"/>
        <v>0.01863579937</v>
      </c>
      <c r="W26" s="119">
        <f t="shared" si="37"/>
        <v>0.02285460676</v>
      </c>
    </row>
    <row r="27" ht="26.25" customHeight="1">
      <c r="A27" s="74">
        <v>2019.0</v>
      </c>
      <c r="B27" s="4">
        <v>515.0</v>
      </c>
      <c r="C27" s="132">
        <v>400.0</v>
      </c>
      <c r="D27" s="132">
        <v>389.0</v>
      </c>
      <c r="E27" s="54">
        <f t="shared" si="19"/>
        <v>0.7766990291</v>
      </c>
      <c r="F27" s="54">
        <f t="shared" si="20"/>
        <v>0.9725</v>
      </c>
      <c r="G27" s="54">
        <f t="shared" si="21"/>
        <v>0.7553398058</v>
      </c>
      <c r="H27" s="129"/>
      <c r="I27" s="129"/>
      <c r="J27" s="54">
        <v>0.047</v>
      </c>
      <c r="K27" s="118">
        <f t="shared" si="22"/>
        <v>0.8150042278</v>
      </c>
      <c r="L27" s="118">
        <f t="shared" si="23"/>
        <v>0.9725</v>
      </c>
      <c r="M27" s="118">
        <f t="shared" si="24"/>
        <v>0.7925916116</v>
      </c>
      <c r="N27" s="120">
        <f t="shared" si="25"/>
        <v>0.9340854786</v>
      </c>
      <c r="O27" s="118">
        <f t="shared" si="26"/>
        <v>0.9930529423</v>
      </c>
      <c r="P27" s="119">
        <f t="shared" si="27"/>
        <v>0.9673385511</v>
      </c>
      <c r="Q27" s="74"/>
      <c r="R27" s="120"/>
      <c r="S27" s="118"/>
      <c r="T27" s="119"/>
      <c r="U27" s="120"/>
      <c r="V27" s="118"/>
      <c r="W27" s="119"/>
    </row>
    <row r="28" ht="26.25" customHeight="1">
      <c r="A28" s="74">
        <v>2020.0</v>
      </c>
      <c r="B28" s="4">
        <v>639.0</v>
      </c>
      <c r="C28" s="132">
        <v>509.0</v>
      </c>
      <c r="D28" s="132">
        <v>477.0</v>
      </c>
      <c r="E28" s="54">
        <f t="shared" si="19"/>
        <v>0.7965571205</v>
      </c>
      <c r="F28" s="54">
        <f t="shared" si="20"/>
        <v>0.9371316306</v>
      </c>
      <c r="G28" s="54">
        <f t="shared" si="21"/>
        <v>0.7464788732</v>
      </c>
      <c r="H28" s="129">
        <v>0.058</v>
      </c>
      <c r="I28" s="129"/>
      <c r="J28" s="54">
        <v>0.047</v>
      </c>
      <c r="K28" s="118">
        <f t="shared" si="22"/>
        <v>0.8873053922</v>
      </c>
      <c r="L28" s="118">
        <f t="shared" si="23"/>
        <v>0.9371316306</v>
      </c>
      <c r="M28" s="118">
        <f t="shared" si="24"/>
        <v>0.8315219491</v>
      </c>
      <c r="N28" s="120">
        <f t="shared" si="25"/>
        <v>0.9609284248</v>
      </c>
      <c r="O28" s="118">
        <f t="shared" si="26"/>
        <v>0.9838981618</v>
      </c>
      <c r="P28" s="119">
        <f t="shared" si="27"/>
        <v>0.9739875111</v>
      </c>
      <c r="Q28" s="74"/>
      <c r="R28" s="120"/>
      <c r="S28" s="118"/>
      <c r="T28" s="119"/>
      <c r="U28" s="120"/>
      <c r="V28" s="118"/>
      <c r="W28" s="119"/>
    </row>
    <row r="29" ht="26.25" customHeight="1">
      <c r="A29" s="74">
        <v>2021.0</v>
      </c>
      <c r="B29" s="4">
        <v>630.0</v>
      </c>
      <c r="C29" s="132">
        <v>552.0</v>
      </c>
      <c r="D29" s="132">
        <v>545.0</v>
      </c>
      <c r="E29" s="54">
        <f t="shared" si="19"/>
        <v>0.8761904762</v>
      </c>
      <c r="F29" s="54">
        <f t="shared" si="20"/>
        <v>0.9873188406</v>
      </c>
      <c r="G29" s="54">
        <f t="shared" si="21"/>
        <v>0.8650793651</v>
      </c>
      <c r="H29" s="129">
        <v>0.056</v>
      </c>
      <c r="I29" s="129"/>
      <c r="J29" s="54">
        <v>0.047</v>
      </c>
      <c r="K29" s="118">
        <f t="shared" si="22"/>
        <v>0.9739432081</v>
      </c>
      <c r="L29" s="118">
        <f t="shared" si="23"/>
        <v>0.9873188406</v>
      </c>
      <c r="M29" s="118">
        <f t="shared" si="24"/>
        <v>0.961592479</v>
      </c>
      <c r="N29" s="120">
        <f t="shared" si="25"/>
        <v>0.9912378517</v>
      </c>
      <c r="O29" s="118">
        <f t="shared" si="26"/>
        <v>0.9968145215</v>
      </c>
      <c r="P29" s="119">
        <f t="shared" si="27"/>
        <v>0.9944206887</v>
      </c>
      <c r="Q29" s="74"/>
      <c r="R29" s="120"/>
      <c r="S29" s="118"/>
      <c r="T29" s="119"/>
      <c r="U29" s="120"/>
      <c r="V29" s="118"/>
      <c r="W29" s="119"/>
    </row>
    <row r="30" ht="26.25" customHeight="1">
      <c r="A30" s="74">
        <v>2022.0</v>
      </c>
      <c r="B30" s="4">
        <v>1253.0</v>
      </c>
      <c r="C30" s="132">
        <v>1018.0</v>
      </c>
      <c r="D30" s="132">
        <v>968.0</v>
      </c>
      <c r="E30" s="54">
        <f t="shared" si="19"/>
        <v>0.8124501197</v>
      </c>
      <c r="F30" s="54">
        <f t="shared" si="20"/>
        <v>0.9508840864</v>
      </c>
      <c r="G30" s="54">
        <f t="shared" si="21"/>
        <v>0.7725458899</v>
      </c>
      <c r="H30" s="76">
        <v>0.1365</v>
      </c>
      <c r="I30" s="129"/>
      <c r="J30" s="54">
        <v>0.047</v>
      </c>
      <c r="K30" s="118">
        <f t="shared" si="22"/>
        <v>0.9872825578</v>
      </c>
      <c r="L30" s="118">
        <f t="shared" si="23"/>
        <v>0.9508840864</v>
      </c>
      <c r="M30" s="118">
        <f t="shared" si="24"/>
        <v>0.9387912731</v>
      </c>
      <c r="N30" s="120">
        <f t="shared" si="25"/>
        <v>0.9957427542</v>
      </c>
      <c r="O30" s="118">
        <f t="shared" si="26"/>
        <v>0.9874881548</v>
      </c>
      <c r="P30" s="119">
        <f t="shared" si="27"/>
        <v>0.9910174278</v>
      </c>
      <c r="Q30" s="74"/>
      <c r="R30" s="120"/>
      <c r="S30" s="118"/>
      <c r="T30" s="119"/>
      <c r="U30" s="120"/>
      <c r="V30" s="118"/>
      <c r="W30" s="119"/>
    </row>
    <row r="31" ht="26.25" customHeight="1">
      <c r="A31" s="74">
        <v>2023.0</v>
      </c>
      <c r="B31" s="4">
        <v>1203.0</v>
      </c>
      <c r="C31" s="133">
        <v>1010.0</v>
      </c>
      <c r="D31" s="133">
        <v>957.0</v>
      </c>
      <c r="E31" s="54">
        <f t="shared" si="19"/>
        <v>0.8395677473</v>
      </c>
      <c r="F31" s="54">
        <f t="shared" si="20"/>
        <v>0.9475247525</v>
      </c>
      <c r="G31" s="54">
        <f t="shared" si="21"/>
        <v>0.7955112219</v>
      </c>
      <c r="H31" s="76">
        <v>0.091</v>
      </c>
      <c r="I31" s="129"/>
      <c r="J31" s="54">
        <v>0.047</v>
      </c>
      <c r="K31" s="118">
        <f t="shared" si="22"/>
        <v>0.9691677689</v>
      </c>
      <c r="L31" s="118">
        <f t="shared" si="23"/>
        <v>0.9475247525</v>
      </c>
      <c r="M31" s="118">
        <f t="shared" si="24"/>
        <v>0.9183104503</v>
      </c>
      <c r="N31" s="120">
        <f t="shared" si="25"/>
        <v>0.9896151171</v>
      </c>
      <c r="O31" s="118">
        <f t="shared" si="26"/>
        <v>0.9866148342</v>
      </c>
      <c r="P31" s="119">
        <f t="shared" si="27"/>
        <v>0.9878995543</v>
      </c>
      <c r="Q31" s="74"/>
      <c r="R31" s="120"/>
      <c r="S31" s="118"/>
      <c r="T31" s="119"/>
      <c r="U31" s="120"/>
      <c r="V31" s="118"/>
      <c r="W31" s="119"/>
    </row>
    <row r="32" ht="26.25" customHeight="1">
      <c r="A32" s="74"/>
      <c r="B32" s="4"/>
      <c r="C32" s="4"/>
      <c r="D32" s="4"/>
      <c r="E32" s="54"/>
      <c r="F32" s="54"/>
      <c r="G32" s="54"/>
      <c r="H32" s="129"/>
      <c r="I32" s="129"/>
      <c r="J32" s="54">
        <v>0.047</v>
      </c>
      <c r="K32" s="118" t="str">
        <f t="shared" si="22"/>
        <v>#DIV/0!</v>
      </c>
      <c r="L32" s="118" t="str">
        <f t="shared" si="23"/>
        <v>#DIV/0!</v>
      </c>
      <c r="M32" s="118" t="str">
        <f t="shared" si="24"/>
        <v>#DIV/0!</v>
      </c>
      <c r="N32" s="120" t="str">
        <f t="shared" si="25"/>
        <v>#DIV/0!</v>
      </c>
      <c r="O32" s="118" t="str">
        <f t="shared" si="26"/>
        <v>#DIV/0!</v>
      </c>
      <c r="P32" s="119" t="str">
        <f t="shared" si="27"/>
        <v>#DIV/0!</v>
      </c>
      <c r="Q32" s="74">
        <v>2019.0</v>
      </c>
      <c r="R32" s="120" t="str">
        <f t="shared" ref="R32:W32" si="38">1-K32</f>
        <v>#DIV/0!</v>
      </c>
      <c r="S32" s="118" t="str">
        <f t="shared" si="38"/>
        <v>#DIV/0!</v>
      </c>
      <c r="T32" s="119" t="str">
        <f t="shared" si="38"/>
        <v>#DIV/0!</v>
      </c>
      <c r="U32" s="120" t="str">
        <f t="shared" si="38"/>
        <v>#DIV/0!</v>
      </c>
      <c r="V32" s="118" t="str">
        <f t="shared" si="38"/>
        <v>#DIV/0!</v>
      </c>
      <c r="W32" s="119" t="str">
        <f t="shared" si="38"/>
        <v>#DIV/0!</v>
      </c>
    </row>
    <row r="33" ht="26.25" customHeight="1">
      <c r="A33" s="74">
        <v>2020.0</v>
      </c>
      <c r="B33" s="4"/>
      <c r="C33" s="4"/>
      <c r="D33" s="4"/>
      <c r="E33" s="54"/>
      <c r="F33" s="54"/>
      <c r="G33" s="54"/>
      <c r="H33" s="129"/>
      <c r="I33" s="129"/>
      <c r="J33" s="54">
        <v>0.047</v>
      </c>
      <c r="K33" s="118" t="str">
        <f t="shared" si="22"/>
        <v>#DIV/0!</v>
      </c>
      <c r="L33" s="118" t="str">
        <f t="shared" si="23"/>
        <v>#DIV/0!</v>
      </c>
      <c r="M33" s="118" t="str">
        <f t="shared" si="24"/>
        <v>#DIV/0!</v>
      </c>
      <c r="N33" s="120" t="str">
        <f t="shared" si="25"/>
        <v>#DIV/0!</v>
      </c>
      <c r="O33" s="118" t="str">
        <f t="shared" si="26"/>
        <v>#DIV/0!</v>
      </c>
      <c r="P33" s="119" t="str">
        <f t="shared" si="27"/>
        <v>#DIV/0!</v>
      </c>
      <c r="Q33" s="74">
        <v>2020.0</v>
      </c>
      <c r="R33" s="120" t="str">
        <f t="shared" ref="R33:W33" si="39">1-K33</f>
        <v>#DIV/0!</v>
      </c>
      <c r="S33" s="118" t="str">
        <f t="shared" si="39"/>
        <v>#DIV/0!</v>
      </c>
      <c r="T33" s="119" t="str">
        <f t="shared" si="39"/>
        <v>#DIV/0!</v>
      </c>
      <c r="U33" s="120" t="str">
        <f t="shared" si="39"/>
        <v>#DIV/0!</v>
      </c>
      <c r="V33" s="118" t="str">
        <f t="shared" si="39"/>
        <v>#DIV/0!</v>
      </c>
      <c r="W33" s="119" t="str">
        <f t="shared" si="39"/>
        <v>#DIV/0!</v>
      </c>
    </row>
    <row r="34" ht="26.25" customHeight="1">
      <c r="A34" s="78" t="s">
        <v>44</v>
      </c>
      <c r="B34" s="268">
        <f t="shared" ref="B34:L34" si="40">AVERAGE(B20:B24)</f>
        <v>2717.8</v>
      </c>
      <c r="C34" s="268">
        <f t="shared" si="40"/>
        <v>2115.4</v>
      </c>
      <c r="D34" s="268">
        <f t="shared" si="40"/>
        <v>1996.6</v>
      </c>
      <c r="E34" s="59">
        <f t="shared" si="40"/>
        <v>0.7791166504</v>
      </c>
      <c r="F34" s="59">
        <f t="shared" si="40"/>
        <v>0.9373641022</v>
      </c>
      <c r="G34" s="59">
        <f t="shared" si="40"/>
        <v>0.7300625237</v>
      </c>
      <c r="H34" s="59">
        <f t="shared" si="40"/>
        <v>0.1481191963</v>
      </c>
      <c r="I34" s="59" t="str">
        <f t="shared" si="40"/>
        <v>#DIV/0!</v>
      </c>
      <c r="J34" s="59">
        <f t="shared" si="40"/>
        <v>0.047</v>
      </c>
      <c r="K34" s="59">
        <f t="shared" si="40"/>
        <v>0.959804819</v>
      </c>
      <c r="L34" s="59">
        <f t="shared" si="40"/>
        <v>0.9373641022</v>
      </c>
      <c r="M34" s="59">
        <f>1-AVERAGE(M16:M25)</f>
        <v>0.1340772412</v>
      </c>
      <c r="N34" s="59">
        <f>AVERAGE(N22:N26)</f>
        <v>0.9810302502</v>
      </c>
      <c r="O34" s="59">
        <f t="shared" ref="O34:P34" si="41">AVERAGE(O20:O24)</f>
        <v>0.9838279567</v>
      </c>
      <c r="P34" s="59">
        <f t="shared" si="41"/>
        <v>0.9848609621</v>
      </c>
      <c r="Q34" s="78" t="s">
        <v>44</v>
      </c>
      <c r="R34" s="59">
        <f t="shared" ref="R34:T34" si="42">AVERAGE(R20:R24)</f>
        <v>0.04019518099</v>
      </c>
      <c r="S34" s="59">
        <f t="shared" si="42"/>
        <v>0.06263589777</v>
      </c>
      <c r="T34" s="59">
        <f t="shared" si="42"/>
        <v>0.1007474503</v>
      </c>
      <c r="U34" s="59">
        <f t="shared" ref="U34:U36" si="44">1-N34</f>
        <v>0.01896974985</v>
      </c>
      <c r="V34" s="59">
        <f t="shared" ref="V34:W34" si="43">AVERAGE(V20:V24)</f>
        <v>0.01617204329</v>
      </c>
      <c r="W34" s="59">
        <f t="shared" si="43"/>
        <v>0.01513903794</v>
      </c>
    </row>
    <row r="35" ht="26.25" customHeight="1">
      <c r="A35" s="78"/>
      <c r="B35" s="138"/>
      <c r="C35" s="138"/>
      <c r="D35" s="138"/>
      <c r="E35" s="54"/>
      <c r="F35" s="54"/>
      <c r="G35" s="54"/>
      <c r="H35" s="54"/>
      <c r="I35" s="54"/>
      <c r="J35" s="54"/>
      <c r="K35" s="54"/>
      <c r="L35" s="54"/>
      <c r="M35" s="269">
        <f>1-MIN(M16:M25)</f>
        <v>0.1883706202</v>
      </c>
      <c r="N35" s="54">
        <f>MAX(N22:N26)</f>
        <v>0.9950315512</v>
      </c>
      <c r="O35" s="54"/>
      <c r="P35" s="54"/>
      <c r="Q35" s="78"/>
      <c r="R35" s="54"/>
      <c r="S35" s="54"/>
      <c r="T35" s="54"/>
      <c r="U35" s="59">
        <f t="shared" si="44"/>
        <v>0.004968448776</v>
      </c>
      <c r="V35" s="54"/>
      <c r="W35" s="54"/>
    </row>
    <row r="36" ht="26.25" customHeight="1">
      <c r="A36" s="78"/>
      <c r="B36" s="138"/>
      <c r="C36" s="138"/>
      <c r="D36" s="138"/>
      <c r="E36" s="54"/>
      <c r="F36" s="54"/>
      <c r="G36" s="54"/>
      <c r="H36" s="54"/>
      <c r="I36" s="54"/>
      <c r="J36" s="54"/>
      <c r="K36" s="54"/>
      <c r="L36" s="54"/>
      <c r="M36" s="270">
        <f>1-MAX(M16:M25)</f>
        <v>0.0586576341</v>
      </c>
      <c r="N36" s="54">
        <f>MIN(N22:N26)</f>
        <v>0.9670623285</v>
      </c>
      <c r="O36" s="54"/>
      <c r="P36" s="54"/>
      <c r="Q36" s="78"/>
      <c r="R36" s="54"/>
      <c r="S36" s="54"/>
      <c r="T36" s="54"/>
      <c r="U36" s="59">
        <f t="shared" si="44"/>
        <v>0.0329376715</v>
      </c>
      <c r="V36" s="54"/>
      <c r="W36" s="54"/>
    </row>
    <row r="37" ht="26.25" customHeight="1">
      <c r="A37" s="78"/>
      <c r="B37" s="138"/>
      <c r="C37" s="138"/>
      <c r="D37" s="138"/>
      <c r="E37" s="54"/>
      <c r="F37" s="54"/>
      <c r="G37" s="54"/>
      <c r="H37" s="54"/>
      <c r="I37" s="54"/>
      <c r="J37" s="54"/>
      <c r="K37" s="54"/>
      <c r="L37" s="54"/>
      <c r="M37" s="54"/>
      <c r="N37" s="54"/>
      <c r="O37" s="54"/>
      <c r="P37" s="54"/>
      <c r="Q37" s="78"/>
      <c r="R37" s="54"/>
      <c r="S37" s="54"/>
      <c r="T37" s="54"/>
      <c r="U37" s="54"/>
      <c r="V37" s="54"/>
      <c r="W37" s="54"/>
    </row>
    <row r="38" ht="15.0" customHeight="1">
      <c r="A38" s="187"/>
      <c r="B38" s="17"/>
      <c r="C38" s="17"/>
      <c r="D38" s="17"/>
      <c r="E38" s="17"/>
      <c r="F38" s="17"/>
      <c r="G38" s="17"/>
      <c r="H38" s="17"/>
      <c r="I38" s="17"/>
      <c r="J38" s="17"/>
      <c r="K38" s="17"/>
      <c r="L38" s="17"/>
      <c r="M38" s="17"/>
      <c r="N38" s="17"/>
      <c r="O38" s="17"/>
      <c r="P38" s="142"/>
      <c r="Q38" s="271"/>
      <c r="R38" s="4"/>
      <c r="S38" s="4"/>
      <c r="T38" s="4"/>
      <c r="U38" s="4"/>
      <c r="V38" s="4"/>
      <c r="W38" s="143"/>
    </row>
    <row r="39" ht="15.0" customHeight="1">
      <c r="A39" s="144"/>
      <c r="B39" s="272" t="s">
        <v>85</v>
      </c>
      <c r="C39" s="273"/>
      <c r="D39" s="273"/>
      <c r="E39" s="273"/>
      <c r="F39" s="273"/>
      <c r="G39" s="273"/>
      <c r="H39" s="273"/>
      <c r="I39" s="273"/>
      <c r="J39" s="273"/>
      <c r="K39" s="273"/>
      <c r="L39" s="273"/>
      <c r="M39" s="273"/>
      <c r="N39" s="273"/>
      <c r="O39" s="273"/>
      <c r="P39" s="274"/>
      <c r="Q39" s="146" t="s">
        <v>86</v>
      </c>
      <c r="R39" s="26"/>
      <c r="S39" s="26"/>
      <c r="T39" s="26"/>
      <c r="U39" s="26"/>
      <c r="V39" s="26"/>
      <c r="W39" s="101"/>
    </row>
    <row r="40" ht="30.0" customHeight="1">
      <c r="A40" s="147"/>
      <c r="B40" s="29" t="s">
        <v>22</v>
      </c>
      <c r="C40" s="30"/>
      <c r="D40" s="30"/>
      <c r="E40" s="29" t="s">
        <v>23</v>
      </c>
      <c r="F40" s="30"/>
      <c r="G40" s="31"/>
      <c r="H40" s="32" t="s">
        <v>24</v>
      </c>
      <c r="I40" s="26"/>
      <c r="J40" s="33"/>
      <c r="K40" s="34" t="s">
        <v>25</v>
      </c>
      <c r="M40" s="35"/>
      <c r="N40" s="29" t="s">
        <v>26</v>
      </c>
      <c r="O40" s="30"/>
      <c r="P40" s="36"/>
      <c r="Q40" s="148"/>
      <c r="R40" s="38" t="s">
        <v>27</v>
      </c>
      <c r="U40" s="38" t="s">
        <v>28</v>
      </c>
      <c r="W40" s="39"/>
    </row>
    <row r="41" ht="57.0" customHeight="1">
      <c r="A41" s="149" t="s">
        <v>29</v>
      </c>
      <c r="B41" s="41" t="s">
        <v>30</v>
      </c>
      <c r="C41" s="42" t="s">
        <v>31</v>
      </c>
      <c r="D41" s="43" t="s">
        <v>68</v>
      </c>
      <c r="E41" s="41" t="s">
        <v>32</v>
      </c>
      <c r="F41" s="44" t="s">
        <v>69</v>
      </c>
      <c r="G41" s="43" t="s">
        <v>70</v>
      </c>
      <c r="H41" s="41" t="s">
        <v>33</v>
      </c>
      <c r="I41" s="104" t="s">
        <v>71</v>
      </c>
      <c r="J41" s="43" t="s">
        <v>34</v>
      </c>
      <c r="K41" s="41" t="s">
        <v>32</v>
      </c>
      <c r="L41" s="44" t="s">
        <v>69</v>
      </c>
      <c r="M41" s="42" t="s">
        <v>70</v>
      </c>
      <c r="N41" s="41" t="s">
        <v>35</v>
      </c>
      <c r="O41" s="44" t="s">
        <v>72</v>
      </c>
      <c r="P41" s="45" t="s">
        <v>73</v>
      </c>
      <c r="Q41" s="149" t="s">
        <v>29</v>
      </c>
      <c r="R41" s="41" t="s">
        <v>32</v>
      </c>
      <c r="S41" s="44" t="s">
        <v>69</v>
      </c>
      <c r="T41" s="42" t="s">
        <v>70</v>
      </c>
      <c r="U41" s="41" t="s">
        <v>38</v>
      </c>
      <c r="V41" s="44" t="s">
        <v>74</v>
      </c>
      <c r="W41" s="45" t="s">
        <v>75</v>
      </c>
    </row>
    <row r="42" ht="15.0" customHeight="1">
      <c r="A42" s="275" t="s">
        <v>39</v>
      </c>
      <c r="B42" s="47">
        <v>606.0</v>
      </c>
      <c r="C42" s="47">
        <v>448.0</v>
      </c>
      <c r="D42" s="47">
        <v>414.0</v>
      </c>
      <c r="E42" s="49">
        <f t="shared" ref="E42:E47" si="46">C42/B42</f>
        <v>0.7392739274</v>
      </c>
      <c r="F42" s="50">
        <f t="shared" ref="F42:F47" si="47">G42/E42</f>
        <v>0.9241071429</v>
      </c>
      <c r="G42" s="51">
        <f t="shared" ref="G42:G47" si="48">D42/B42</f>
        <v>0.6831683168</v>
      </c>
      <c r="H42" s="110">
        <v>0.08108441066440716</v>
      </c>
      <c r="I42" s="265">
        <v>0.05318115628441467</v>
      </c>
      <c r="J42" s="54">
        <v>0.038</v>
      </c>
      <c r="K42" s="49">
        <f t="shared" ref="K42:K47" si="49">(C42/B42)/((1-H42)*(1-J42))</f>
        <v>0.8362857535</v>
      </c>
      <c r="L42" s="50">
        <f t="shared" ref="L42:L47" si="50">M42/K42</f>
        <v>0.9760126227</v>
      </c>
      <c r="M42" s="51">
        <f t="shared" ref="M42:M47" si="51">(D42/B42)/((1-H42)*(1-I42)*(1-J42))</f>
        <v>0.8162254516</v>
      </c>
      <c r="N42" s="54">
        <f t="shared" ref="N42:N47" si="52">K42^(1/3)</f>
        <v>0.9421460525</v>
      </c>
      <c r="O42" s="55">
        <f t="shared" ref="O42:O47" si="53">L42^(1/4)</f>
        <v>0.993948445</v>
      </c>
      <c r="P42" s="54">
        <f t="shared" ref="P42:P47" si="54">M42^(1/7)</f>
        <v>0.9714074895</v>
      </c>
      <c r="Q42" s="275" t="s">
        <v>39</v>
      </c>
      <c r="R42" s="54">
        <f t="shared" ref="R42:W42" si="45">1-K42</f>
        <v>0.1637142465</v>
      </c>
      <c r="S42" s="55">
        <f t="shared" si="45"/>
        <v>0.02398737732</v>
      </c>
      <c r="T42" s="54">
        <f t="shared" si="45"/>
        <v>0.1837745484</v>
      </c>
      <c r="U42" s="49">
        <f t="shared" si="45"/>
        <v>0.0578539475</v>
      </c>
      <c r="V42" s="50">
        <f t="shared" si="45"/>
        <v>0.006051555027</v>
      </c>
      <c r="W42" s="51">
        <f t="shared" si="45"/>
        <v>0.02859251048</v>
      </c>
    </row>
    <row r="43" ht="15.0" customHeight="1">
      <c r="A43" s="276">
        <v>2003.0</v>
      </c>
      <c r="B43" s="4">
        <v>297.0</v>
      </c>
      <c r="C43" s="4">
        <v>248.0</v>
      </c>
      <c r="D43" s="4">
        <v>224.0</v>
      </c>
      <c r="E43" s="59">
        <f t="shared" si="46"/>
        <v>0.835016835</v>
      </c>
      <c r="F43" s="55">
        <f t="shared" si="47"/>
        <v>0.9032258065</v>
      </c>
      <c r="G43" s="53">
        <f t="shared" si="48"/>
        <v>0.7542087542</v>
      </c>
      <c r="H43" s="110">
        <v>0.10756359035366819</v>
      </c>
      <c r="I43" s="265">
        <v>0.041326563783095696</v>
      </c>
      <c r="J43" s="54">
        <v>0.053</v>
      </c>
      <c r="K43" s="59">
        <f t="shared" si="49"/>
        <v>0.9880250876</v>
      </c>
      <c r="L43" s="55">
        <f t="shared" si="50"/>
        <v>0.9421621298</v>
      </c>
      <c r="M43" s="53">
        <f t="shared" si="51"/>
        <v>0.9308798208</v>
      </c>
      <c r="N43" s="54">
        <f t="shared" si="52"/>
        <v>0.9959923225</v>
      </c>
      <c r="O43" s="55">
        <f t="shared" si="53"/>
        <v>0.9852158973</v>
      </c>
      <c r="P43" s="54">
        <f t="shared" si="54"/>
        <v>0.9898200138</v>
      </c>
      <c r="Q43" s="276">
        <v>2003.0</v>
      </c>
      <c r="R43" s="54">
        <f t="shared" ref="R43:W43" si="55">1-K43</f>
        <v>0.01197491243</v>
      </c>
      <c r="S43" s="55">
        <f t="shared" si="55"/>
        <v>0.0578378702</v>
      </c>
      <c r="T43" s="54">
        <f t="shared" si="55"/>
        <v>0.0691201792</v>
      </c>
      <c r="U43" s="59">
        <f t="shared" si="55"/>
        <v>0.004007677499</v>
      </c>
      <c r="V43" s="55">
        <f t="shared" si="55"/>
        <v>0.01478410267</v>
      </c>
      <c r="W43" s="53">
        <f t="shared" si="55"/>
        <v>0.01017998617</v>
      </c>
    </row>
    <row r="44" ht="15.0" customHeight="1">
      <c r="A44" s="276">
        <v>2004.0</v>
      </c>
      <c r="B44" s="4">
        <v>357.0</v>
      </c>
      <c r="C44" s="4">
        <v>270.0</v>
      </c>
      <c r="D44" s="4">
        <v>252.0</v>
      </c>
      <c r="E44" s="59">
        <f t="shared" si="46"/>
        <v>0.756302521</v>
      </c>
      <c r="F44" s="55">
        <f t="shared" si="47"/>
        <v>0.9333333333</v>
      </c>
      <c r="G44" s="53">
        <f t="shared" si="48"/>
        <v>0.7058823529</v>
      </c>
      <c r="H44" s="110">
        <v>0.09360984135353347</v>
      </c>
      <c r="I44" s="265">
        <v>0.030654912192214077</v>
      </c>
      <c r="J44" s="54">
        <v>0.047</v>
      </c>
      <c r="K44" s="59">
        <f t="shared" si="49"/>
        <v>0.8755631317</v>
      </c>
      <c r="L44" s="55">
        <f t="shared" si="50"/>
        <v>0.9628493971</v>
      </c>
      <c r="M44" s="53">
        <f t="shared" si="51"/>
        <v>0.8430354335</v>
      </c>
      <c r="N44" s="54">
        <f t="shared" si="52"/>
        <v>0.9566707345</v>
      </c>
      <c r="O44" s="55">
        <f t="shared" si="53"/>
        <v>0.9905800809</v>
      </c>
      <c r="P44" s="54">
        <f t="shared" si="54"/>
        <v>0.9759027616</v>
      </c>
      <c r="Q44" s="276">
        <v>2004.0</v>
      </c>
      <c r="R44" s="54">
        <f t="shared" ref="R44:W44" si="56">1-K44</f>
        <v>0.1244368683</v>
      </c>
      <c r="S44" s="55">
        <f t="shared" si="56"/>
        <v>0.03715060295</v>
      </c>
      <c r="T44" s="54">
        <f t="shared" si="56"/>
        <v>0.1569645665</v>
      </c>
      <c r="U44" s="59">
        <f t="shared" si="56"/>
        <v>0.04332926552</v>
      </c>
      <c r="V44" s="55">
        <f t="shared" si="56"/>
        <v>0.009419919145</v>
      </c>
      <c r="W44" s="53">
        <f t="shared" si="56"/>
        <v>0.0240972384</v>
      </c>
    </row>
    <row r="45" ht="15.0" customHeight="1">
      <c r="A45" s="276">
        <v>2005.0</v>
      </c>
      <c r="B45" s="4">
        <v>291.0</v>
      </c>
      <c r="C45" s="4">
        <v>232.0</v>
      </c>
      <c r="D45" s="4">
        <v>217.0</v>
      </c>
      <c r="E45" s="59">
        <f t="shared" si="46"/>
        <v>0.7972508591</v>
      </c>
      <c r="F45" s="55">
        <f t="shared" si="47"/>
        <v>0.9353448276</v>
      </c>
      <c r="G45" s="53">
        <f t="shared" si="48"/>
        <v>0.7457044674</v>
      </c>
      <c r="H45" s="110">
        <v>0.0863099121157803</v>
      </c>
      <c r="I45" s="265">
        <v>0.03957662183467419</v>
      </c>
      <c r="J45" s="54">
        <v>0.047</v>
      </c>
      <c r="K45" s="59">
        <f t="shared" si="49"/>
        <v>0.9155945138</v>
      </c>
      <c r="L45" s="55">
        <f t="shared" si="50"/>
        <v>0.9738880257</v>
      </c>
      <c r="M45" s="53">
        <f t="shared" si="51"/>
        <v>0.8916865334</v>
      </c>
      <c r="N45" s="54">
        <f t="shared" si="52"/>
        <v>0.9710339044</v>
      </c>
      <c r="O45" s="55">
        <f t="shared" si="53"/>
        <v>0.9934070929</v>
      </c>
      <c r="P45" s="54">
        <f t="shared" si="54"/>
        <v>0.9837561452</v>
      </c>
      <c r="Q45" s="276">
        <v>2005.0</v>
      </c>
      <c r="R45" s="54">
        <f t="shared" ref="R45:W45" si="57">1-K45</f>
        <v>0.08440548618</v>
      </c>
      <c r="S45" s="55">
        <f t="shared" si="57"/>
        <v>0.02611197431</v>
      </c>
      <c r="T45" s="54">
        <f t="shared" si="57"/>
        <v>0.1083134666</v>
      </c>
      <c r="U45" s="59">
        <f t="shared" si="57"/>
        <v>0.02896609556</v>
      </c>
      <c r="V45" s="55">
        <f t="shared" si="57"/>
        <v>0.006592907117</v>
      </c>
      <c r="W45" s="53">
        <f t="shared" si="57"/>
        <v>0.01624385483</v>
      </c>
    </row>
    <row r="46" ht="15.0" customHeight="1">
      <c r="A46" s="276">
        <v>2006.0</v>
      </c>
      <c r="B46" s="4">
        <v>128.0</v>
      </c>
      <c r="C46" s="4">
        <v>94.0</v>
      </c>
      <c r="D46" s="4">
        <v>86.0</v>
      </c>
      <c r="E46" s="59">
        <f t="shared" si="46"/>
        <v>0.734375</v>
      </c>
      <c r="F46" s="55">
        <f t="shared" si="47"/>
        <v>0.914893617</v>
      </c>
      <c r="G46" s="53">
        <f t="shared" si="48"/>
        <v>0.671875</v>
      </c>
      <c r="H46" s="110">
        <v>0.11064584596240835</v>
      </c>
      <c r="I46" s="265">
        <v>0.05207035218988337</v>
      </c>
      <c r="J46" s="54">
        <v>0.047</v>
      </c>
      <c r="K46" s="59">
        <f t="shared" si="49"/>
        <v>0.8664634456</v>
      </c>
      <c r="L46" s="55">
        <f t="shared" si="50"/>
        <v>0.9651492799</v>
      </c>
      <c r="M46" s="53">
        <f t="shared" si="51"/>
        <v>0.8362665706</v>
      </c>
      <c r="N46" s="54">
        <f t="shared" si="52"/>
        <v>0.953344975</v>
      </c>
      <c r="O46" s="55">
        <f t="shared" si="53"/>
        <v>0.991171082</v>
      </c>
      <c r="P46" s="54">
        <f t="shared" si="54"/>
        <v>0.9747795083</v>
      </c>
      <c r="Q46" s="276">
        <v>2006.0</v>
      </c>
      <c r="R46" s="54">
        <f t="shared" ref="R46:W46" si="58">1-K46</f>
        <v>0.1335365544</v>
      </c>
      <c r="S46" s="55">
        <f t="shared" si="58"/>
        <v>0.03485072006</v>
      </c>
      <c r="T46" s="54">
        <f t="shared" si="58"/>
        <v>0.1637334294</v>
      </c>
      <c r="U46" s="59">
        <f t="shared" si="58"/>
        <v>0.04665502497</v>
      </c>
      <c r="V46" s="55">
        <f t="shared" si="58"/>
        <v>0.008828918011</v>
      </c>
      <c r="W46" s="53">
        <f t="shared" si="58"/>
        <v>0.02522049172</v>
      </c>
    </row>
    <row r="47" ht="15.0" customHeight="1">
      <c r="A47" s="277">
        <v>2007.0</v>
      </c>
      <c r="B47" s="4">
        <v>141.0</v>
      </c>
      <c r="C47" s="4">
        <v>111.0</v>
      </c>
      <c r="D47" s="4">
        <v>87.0</v>
      </c>
      <c r="E47" s="59">
        <f t="shared" si="46"/>
        <v>0.7872340426</v>
      </c>
      <c r="F47" s="55">
        <f t="shared" si="47"/>
        <v>0.7837837838</v>
      </c>
      <c r="G47" s="53">
        <f t="shared" si="48"/>
        <v>0.6170212766</v>
      </c>
      <c r="H47" s="52">
        <v>0.09352751282064702</v>
      </c>
      <c r="I47" s="54">
        <v>0.0446770115108421</v>
      </c>
      <c r="J47" s="54">
        <v>0.047</v>
      </c>
      <c r="K47" s="59">
        <f t="shared" si="49"/>
        <v>0.9112894414</v>
      </c>
      <c r="L47" s="55">
        <f t="shared" si="50"/>
        <v>0.8204385252</v>
      </c>
      <c r="M47" s="53">
        <f t="shared" si="51"/>
        <v>0.7476569653</v>
      </c>
      <c r="N47" s="54">
        <f t="shared" si="52"/>
        <v>0.9695095978</v>
      </c>
      <c r="O47" s="55">
        <f t="shared" si="53"/>
        <v>0.951725074</v>
      </c>
      <c r="P47" s="54">
        <f t="shared" si="54"/>
        <v>0.9593067126</v>
      </c>
      <c r="Q47" s="276">
        <v>2007.0</v>
      </c>
      <c r="R47" s="54">
        <f t="shared" ref="R47:W47" si="59">1-K47</f>
        <v>0.08871055863</v>
      </c>
      <c r="S47" s="55">
        <f t="shared" si="59"/>
        <v>0.1795614748</v>
      </c>
      <c r="T47" s="54">
        <f t="shared" si="59"/>
        <v>0.2523430347</v>
      </c>
      <c r="U47" s="59">
        <f t="shared" si="59"/>
        <v>0.03049040222</v>
      </c>
      <c r="V47" s="55">
        <f t="shared" si="59"/>
        <v>0.04827492599</v>
      </c>
      <c r="W47" s="53">
        <f t="shared" si="59"/>
        <v>0.04069328743</v>
      </c>
    </row>
    <row r="48" ht="15.0" customHeight="1">
      <c r="A48" s="278" t="s">
        <v>40</v>
      </c>
      <c r="B48" s="61"/>
      <c r="C48" s="61"/>
      <c r="D48" s="61"/>
      <c r="E48" s="62">
        <f t="shared" ref="E48:P48" si="60">AVERAGE(E42:E47)</f>
        <v>0.7749088642</v>
      </c>
      <c r="F48" s="62">
        <f t="shared" si="60"/>
        <v>0.8991147518</v>
      </c>
      <c r="G48" s="62">
        <f t="shared" si="60"/>
        <v>0.696310028</v>
      </c>
      <c r="H48" s="62">
        <f t="shared" si="60"/>
        <v>0.09545685221</v>
      </c>
      <c r="I48" s="62">
        <f t="shared" si="60"/>
        <v>0.04358110297</v>
      </c>
      <c r="J48" s="62">
        <f t="shared" si="60"/>
        <v>0.0465</v>
      </c>
      <c r="K48" s="62">
        <f t="shared" si="60"/>
        <v>0.8988702289</v>
      </c>
      <c r="L48" s="62">
        <f t="shared" si="60"/>
        <v>0.9400833301</v>
      </c>
      <c r="M48" s="62">
        <f t="shared" si="60"/>
        <v>0.8442917959</v>
      </c>
      <c r="N48" s="62">
        <f t="shared" si="60"/>
        <v>0.9647829311</v>
      </c>
      <c r="O48" s="62">
        <f t="shared" si="60"/>
        <v>0.9843412787</v>
      </c>
      <c r="P48" s="62">
        <f t="shared" si="60"/>
        <v>0.9758287718</v>
      </c>
      <c r="Q48" s="279" t="s">
        <v>40</v>
      </c>
      <c r="R48" s="65">
        <f t="shared" ref="R48:W48" si="61">AVERAGE(R42:R47)</f>
        <v>0.1011297711</v>
      </c>
      <c r="S48" s="65">
        <f t="shared" si="61"/>
        <v>0.05991666994</v>
      </c>
      <c r="T48" s="65">
        <f t="shared" si="61"/>
        <v>0.1557082041</v>
      </c>
      <c r="U48" s="65">
        <f t="shared" si="61"/>
        <v>0.03521706888</v>
      </c>
      <c r="V48" s="65">
        <f t="shared" si="61"/>
        <v>0.01565872133</v>
      </c>
      <c r="W48" s="65">
        <f t="shared" si="61"/>
        <v>0.02417122817</v>
      </c>
    </row>
    <row r="49" ht="15.0" customHeight="1">
      <c r="A49" s="276">
        <v>2008.0</v>
      </c>
      <c r="B49" s="4">
        <v>1286.0</v>
      </c>
      <c r="C49" s="4">
        <v>845.0</v>
      </c>
      <c r="D49" s="4">
        <v>713.0</v>
      </c>
      <c r="E49" s="59">
        <f t="shared" ref="E49:E64" si="63">C49/B49</f>
        <v>0.6570762053</v>
      </c>
      <c r="F49" s="55">
        <f t="shared" ref="F49:F64" si="64">G49/E49</f>
        <v>0.8437869822</v>
      </c>
      <c r="G49" s="53">
        <f t="shared" ref="G49:G64" si="65">D49/B49</f>
        <v>0.5544323484</v>
      </c>
      <c r="H49" s="54">
        <v>0.1319550068975275</v>
      </c>
      <c r="I49" s="54">
        <v>0.044</v>
      </c>
      <c r="J49" s="54">
        <v>0.047</v>
      </c>
      <c r="K49" s="59">
        <f t="shared" ref="K49:K66" si="66">(C49/B49)/((1-H49)*(1-J49))</f>
        <v>0.7942927588</v>
      </c>
      <c r="L49" s="55">
        <f t="shared" ref="L49:L66" si="67">M49/K49</f>
        <v>0.8826223664</v>
      </c>
      <c r="M49" s="53">
        <f t="shared" ref="M49:M65" si="68">(D49/B49)/((1-H49)*(1-I49)*(1-J49))</f>
        <v>0.7010605544</v>
      </c>
      <c r="N49" s="54">
        <f t="shared" ref="N49:N59" si="69">K49^(1/3)</f>
        <v>0.9261049406</v>
      </c>
      <c r="O49" s="55">
        <f t="shared" ref="O49:O59" si="70">L49^(1/4)</f>
        <v>0.9692676814</v>
      </c>
      <c r="P49" s="54">
        <f t="shared" ref="P49:P59" si="71">M49^(1/7)</f>
        <v>0.9505283534</v>
      </c>
      <c r="Q49" s="276">
        <v>2008.0</v>
      </c>
      <c r="R49" s="54">
        <f t="shared" ref="R49:W49" si="62">1-K49</f>
        <v>0.2057072412</v>
      </c>
      <c r="S49" s="55">
        <f t="shared" si="62"/>
        <v>0.1173776336</v>
      </c>
      <c r="T49" s="54">
        <f t="shared" si="62"/>
        <v>0.2989394456</v>
      </c>
      <c r="U49" s="59">
        <f t="shared" si="62"/>
        <v>0.07389505937</v>
      </c>
      <c r="V49" s="55">
        <f t="shared" si="62"/>
        <v>0.03073231861</v>
      </c>
      <c r="W49" s="53">
        <f t="shared" si="62"/>
        <v>0.04947164663</v>
      </c>
    </row>
    <row r="50" ht="15.0" customHeight="1">
      <c r="A50" s="188">
        <v>2009.0</v>
      </c>
      <c r="B50" s="267">
        <v>1984.0</v>
      </c>
      <c r="C50" s="267">
        <v>1487.0</v>
      </c>
      <c r="D50" s="267">
        <v>1281.0</v>
      </c>
      <c r="E50" s="54">
        <f t="shared" si="63"/>
        <v>0.7494959677</v>
      </c>
      <c r="F50" s="55">
        <f t="shared" si="64"/>
        <v>0.861466039</v>
      </c>
      <c r="G50" s="54">
        <f t="shared" si="65"/>
        <v>0.6456653226</v>
      </c>
      <c r="H50" s="54">
        <v>0.13329646864658393</v>
      </c>
      <c r="I50" s="97"/>
      <c r="J50" s="54">
        <v>0.047</v>
      </c>
      <c r="K50" s="59">
        <f t="shared" si="66"/>
        <v>0.9074147491</v>
      </c>
      <c r="L50" s="55">
        <f t="shared" si="67"/>
        <v>0.861466039</v>
      </c>
      <c r="M50" s="53">
        <f t="shared" si="68"/>
        <v>0.7817069896</v>
      </c>
      <c r="N50" s="54">
        <f t="shared" si="69"/>
        <v>0.9681335666</v>
      </c>
      <c r="O50" s="55">
        <f t="shared" si="70"/>
        <v>0.9634064294</v>
      </c>
      <c r="P50" s="54">
        <f t="shared" si="71"/>
        <v>0.9654295125</v>
      </c>
      <c r="Q50" s="188">
        <v>2009.0</v>
      </c>
      <c r="R50" s="54">
        <f t="shared" ref="R50:W50" si="72">1-K50</f>
        <v>0.09258525094</v>
      </c>
      <c r="S50" s="55">
        <f t="shared" si="72"/>
        <v>0.138533961</v>
      </c>
      <c r="T50" s="54">
        <f t="shared" si="72"/>
        <v>0.2182930104</v>
      </c>
      <c r="U50" s="59">
        <f t="shared" si="72"/>
        <v>0.03186643343</v>
      </c>
      <c r="V50" s="55">
        <f t="shared" si="72"/>
        <v>0.03659357059</v>
      </c>
      <c r="W50" s="53">
        <f t="shared" si="72"/>
        <v>0.03457048754</v>
      </c>
    </row>
    <row r="51" ht="15.0" customHeight="1">
      <c r="A51" s="188">
        <v>2010.0</v>
      </c>
      <c r="B51" s="4">
        <v>1718.0</v>
      </c>
      <c r="C51" s="4">
        <v>1270.0</v>
      </c>
      <c r="D51" s="4">
        <v>1119.0</v>
      </c>
      <c r="E51" s="118">
        <f t="shared" si="63"/>
        <v>0.7392316647</v>
      </c>
      <c r="F51" s="118">
        <f t="shared" si="64"/>
        <v>0.8811023622</v>
      </c>
      <c r="G51" s="118">
        <f t="shared" si="65"/>
        <v>0.651338766</v>
      </c>
      <c r="H51" s="129">
        <v>0.12625279419018334</v>
      </c>
      <c r="I51" s="129">
        <v>0.031</v>
      </c>
      <c r="J51" s="54">
        <v>0.047</v>
      </c>
      <c r="K51" s="118">
        <f t="shared" si="66"/>
        <v>0.8877728534</v>
      </c>
      <c r="L51" s="118">
        <f t="shared" si="67"/>
        <v>0.9092903635</v>
      </c>
      <c r="M51" s="118">
        <f t="shared" si="68"/>
        <v>0.8072433006</v>
      </c>
      <c r="N51" s="120">
        <f t="shared" si="69"/>
        <v>0.9610971446</v>
      </c>
      <c r="O51" s="118">
        <f t="shared" si="70"/>
        <v>0.9765076437</v>
      </c>
      <c r="P51" s="119">
        <f t="shared" si="71"/>
        <v>0.9698731162</v>
      </c>
      <c r="Q51" s="188">
        <v>2010.0</v>
      </c>
      <c r="R51" s="120">
        <f t="shared" ref="R51:W51" si="73">1-K51</f>
        <v>0.1122271466</v>
      </c>
      <c r="S51" s="118">
        <f t="shared" si="73"/>
        <v>0.09070963653</v>
      </c>
      <c r="T51" s="119">
        <f t="shared" si="73"/>
        <v>0.1927566994</v>
      </c>
      <c r="U51" s="120">
        <f t="shared" si="73"/>
        <v>0.0389028554</v>
      </c>
      <c r="V51" s="118">
        <f t="shared" si="73"/>
        <v>0.02349235627</v>
      </c>
      <c r="W51" s="119">
        <f t="shared" si="73"/>
        <v>0.03012688378</v>
      </c>
    </row>
    <row r="52" ht="15.0" customHeight="1">
      <c r="A52" s="188">
        <v>2011.0</v>
      </c>
      <c r="B52" s="89">
        <v>1496.0</v>
      </c>
      <c r="C52" s="89">
        <v>1101.0</v>
      </c>
      <c r="D52" s="89">
        <v>947.0</v>
      </c>
      <c r="E52" s="118">
        <f t="shared" si="63"/>
        <v>0.7359625668</v>
      </c>
      <c r="F52" s="118">
        <f t="shared" si="64"/>
        <v>0.8601271571</v>
      </c>
      <c r="G52" s="118">
        <f t="shared" si="65"/>
        <v>0.6330213904</v>
      </c>
      <c r="H52" s="129">
        <v>0.1025537774448709</v>
      </c>
      <c r="I52" s="129">
        <v>0.01</v>
      </c>
      <c r="J52" s="54">
        <v>0.047</v>
      </c>
      <c r="K52" s="118">
        <f t="shared" si="66"/>
        <v>0.860506967</v>
      </c>
      <c r="L52" s="118">
        <f t="shared" si="67"/>
        <v>0.8688153102</v>
      </c>
      <c r="M52" s="118">
        <f t="shared" si="68"/>
        <v>0.7476216275</v>
      </c>
      <c r="N52" s="120">
        <f t="shared" si="69"/>
        <v>0.9511553688</v>
      </c>
      <c r="O52" s="118">
        <f t="shared" si="70"/>
        <v>0.9654546228</v>
      </c>
      <c r="P52" s="119">
        <f t="shared" si="71"/>
        <v>0.9593002351</v>
      </c>
      <c r="Q52" s="188">
        <v>2011.0</v>
      </c>
      <c r="R52" s="120">
        <f t="shared" ref="R52:W52" si="74">1-K52</f>
        <v>0.139493033</v>
      </c>
      <c r="S52" s="118">
        <f t="shared" si="74"/>
        <v>0.1311846898</v>
      </c>
      <c r="T52" s="119">
        <f t="shared" si="74"/>
        <v>0.2523783725</v>
      </c>
      <c r="U52" s="120">
        <f t="shared" si="74"/>
        <v>0.04884463119</v>
      </c>
      <c r="V52" s="118">
        <f t="shared" si="74"/>
        <v>0.03454537725</v>
      </c>
      <c r="W52" s="119">
        <f t="shared" si="74"/>
        <v>0.0406997649</v>
      </c>
    </row>
    <row r="53" ht="15.0" customHeight="1">
      <c r="A53" s="74">
        <v>2012.0</v>
      </c>
      <c r="B53" s="4">
        <v>882.0</v>
      </c>
      <c r="C53" s="4">
        <v>644.0</v>
      </c>
      <c r="D53" s="4">
        <v>521.0</v>
      </c>
      <c r="E53" s="118">
        <f t="shared" si="63"/>
        <v>0.7301587302</v>
      </c>
      <c r="F53" s="118">
        <f t="shared" si="64"/>
        <v>0.8090062112</v>
      </c>
      <c r="G53" s="118">
        <f t="shared" si="65"/>
        <v>0.5907029478</v>
      </c>
      <c r="H53" s="129">
        <v>0.1447622772984258</v>
      </c>
      <c r="I53" s="129"/>
      <c r="J53" s="54">
        <v>0.047</v>
      </c>
      <c r="K53" s="118">
        <f t="shared" si="66"/>
        <v>0.8958546106</v>
      </c>
      <c r="L53" s="118">
        <f t="shared" si="67"/>
        <v>0.8090062112</v>
      </c>
      <c r="M53" s="118">
        <f t="shared" si="68"/>
        <v>0.7247519443</v>
      </c>
      <c r="N53" s="120">
        <f t="shared" si="69"/>
        <v>0.9640047586</v>
      </c>
      <c r="O53" s="118">
        <f t="shared" si="70"/>
        <v>0.9483921792</v>
      </c>
      <c r="P53" s="119">
        <f t="shared" si="71"/>
        <v>0.9550520818</v>
      </c>
      <c r="Q53" s="74">
        <v>2012.0</v>
      </c>
      <c r="R53" s="120">
        <f t="shared" ref="R53:W53" si="75">1-K53</f>
        <v>0.1041453894</v>
      </c>
      <c r="S53" s="118">
        <f t="shared" si="75"/>
        <v>0.1909937888</v>
      </c>
      <c r="T53" s="119">
        <f t="shared" si="75"/>
        <v>0.2752480557</v>
      </c>
      <c r="U53" s="120">
        <f t="shared" si="75"/>
        <v>0.03599524137</v>
      </c>
      <c r="V53" s="118">
        <f t="shared" si="75"/>
        <v>0.05160782076</v>
      </c>
      <c r="W53" s="119">
        <f t="shared" si="75"/>
        <v>0.0449479182</v>
      </c>
    </row>
    <row r="54" ht="15.0" customHeight="1">
      <c r="A54" s="74">
        <v>2013.0</v>
      </c>
      <c r="B54" s="4">
        <v>501.0</v>
      </c>
      <c r="C54" s="4">
        <v>322.0</v>
      </c>
      <c r="D54" s="4">
        <v>315.0</v>
      </c>
      <c r="E54" s="118">
        <f t="shared" si="63"/>
        <v>0.6427145709</v>
      </c>
      <c r="F54" s="118">
        <f t="shared" si="64"/>
        <v>0.9782608696</v>
      </c>
      <c r="G54" s="118">
        <f t="shared" si="65"/>
        <v>0.628742515</v>
      </c>
      <c r="H54" s="129">
        <v>0.14202185428995723</v>
      </c>
      <c r="I54" s="129"/>
      <c r="J54" s="54">
        <v>0.047</v>
      </c>
      <c r="K54" s="118">
        <f t="shared" si="66"/>
        <v>0.7860479139</v>
      </c>
      <c r="L54" s="118">
        <f t="shared" si="67"/>
        <v>0.9782608696</v>
      </c>
      <c r="M54" s="118">
        <f t="shared" si="68"/>
        <v>0.7689599158</v>
      </c>
      <c r="N54" s="120">
        <f t="shared" si="69"/>
        <v>0.9228894325</v>
      </c>
      <c r="O54" s="118">
        <f t="shared" si="70"/>
        <v>0.9945203417</v>
      </c>
      <c r="P54" s="119">
        <f t="shared" si="71"/>
        <v>0.9631646368</v>
      </c>
      <c r="Q54" s="74">
        <v>2013.0</v>
      </c>
      <c r="R54" s="120">
        <f t="shared" ref="R54:W54" si="76">1-K54</f>
        <v>0.2139520861</v>
      </c>
      <c r="S54" s="118">
        <f t="shared" si="76"/>
        <v>0.02173913043</v>
      </c>
      <c r="T54" s="119">
        <f t="shared" si="76"/>
        <v>0.2310400842</v>
      </c>
      <c r="U54" s="120">
        <f t="shared" si="76"/>
        <v>0.07711056747</v>
      </c>
      <c r="V54" s="118">
        <f t="shared" si="76"/>
        <v>0.005479658281</v>
      </c>
      <c r="W54" s="119">
        <f t="shared" si="76"/>
        <v>0.03683536323</v>
      </c>
    </row>
    <row r="55" ht="15.0" customHeight="1">
      <c r="A55" s="74">
        <v>2014.0</v>
      </c>
      <c r="B55" s="4">
        <v>895.0</v>
      </c>
      <c r="C55" s="4">
        <v>670.0</v>
      </c>
      <c r="D55" s="4">
        <v>593.0</v>
      </c>
      <c r="E55" s="118">
        <f t="shared" si="63"/>
        <v>0.748603352</v>
      </c>
      <c r="F55" s="118">
        <f t="shared" si="64"/>
        <v>0.8850746269</v>
      </c>
      <c r="G55" s="118">
        <f t="shared" si="65"/>
        <v>0.6625698324</v>
      </c>
      <c r="H55" s="129">
        <v>0.14226839026391092</v>
      </c>
      <c r="I55" s="129"/>
      <c r="J55" s="54">
        <v>0.047</v>
      </c>
      <c r="K55" s="118">
        <f t="shared" si="66"/>
        <v>0.9158143652</v>
      </c>
      <c r="L55" s="118">
        <f t="shared" si="67"/>
        <v>0.8850746269</v>
      </c>
      <c r="M55" s="118">
        <f t="shared" si="68"/>
        <v>0.8105640575</v>
      </c>
      <c r="N55" s="120">
        <f t="shared" si="69"/>
        <v>0.9711116193</v>
      </c>
      <c r="O55" s="118">
        <f t="shared" si="70"/>
        <v>0.9699402296</v>
      </c>
      <c r="P55" s="119">
        <f t="shared" si="71"/>
        <v>0.9704420807</v>
      </c>
      <c r="Q55" s="74">
        <v>2014.0</v>
      </c>
      <c r="R55" s="120">
        <f t="shared" ref="R55:W55" si="77">1-K55</f>
        <v>0.08418563484</v>
      </c>
      <c r="S55" s="118">
        <f t="shared" si="77"/>
        <v>0.1149253731</v>
      </c>
      <c r="T55" s="119">
        <f t="shared" si="77"/>
        <v>0.1894359425</v>
      </c>
      <c r="U55" s="120">
        <f t="shared" si="77"/>
        <v>0.02888838066</v>
      </c>
      <c r="V55" s="118">
        <f t="shared" si="77"/>
        <v>0.03005977039</v>
      </c>
      <c r="W55" s="119">
        <f t="shared" si="77"/>
        <v>0.02955791934</v>
      </c>
    </row>
    <row r="56" ht="15.0" customHeight="1">
      <c r="A56" s="74">
        <v>2015.0</v>
      </c>
      <c r="B56" s="89">
        <v>957.0</v>
      </c>
      <c r="C56" s="89">
        <v>741.0</v>
      </c>
      <c r="D56" s="89">
        <v>668.0</v>
      </c>
      <c r="E56" s="118">
        <f t="shared" si="63"/>
        <v>0.7742946708</v>
      </c>
      <c r="F56" s="118">
        <f t="shared" si="64"/>
        <v>0.9014844804</v>
      </c>
      <c r="G56" s="118">
        <f t="shared" si="65"/>
        <v>0.698014629</v>
      </c>
      <c r="H56" s="129">
        <v>0.15062591320143742</v>
      </c>
      <c r="I56" s="129"/>
      <c r="J56" s="54">
        <v>0.047</v>
      </c>
      <c r="K56" s="118">
        <f t="shared" si="66"/>
        <v>0.9565647271</v>
      </c>
      <c r="L56" s="118">
        <f t="shared" si="67"/>
        <v>0.9014844804</v>
      </c>
      <c r="M56" s="118">
        <f t="shared" si="68"/>
        <v>0.862328256</v>
      </c>
      <c r="N56" s="120">
        <f t="shared" si="69"/>
        <v>0.9853067412</v>
      </c>
      <c r="O56" s="118">
        <f t="shared" si="70"/>
        <v>0.9744051342</v>
      </c>
      <c r="P56" s="119">
        <f t="shared" si="71"/>
        <v>0.9790624037</v>
      </c>
      <c r="Q56" s="74">
        <v>2015.0</v>
      </c>
      <c r="R56" s="120">
        <f t="shared" ref="R56:W56" si="78">1-K56</f>
        <v>0.04343527289</v>
      </c>
      <c r="S56" s="118">
        <f t="shared" si="78"/>
        <v>0.09851551957</v>
      </c>
      <c r="T56" s="119">
        <f t="shared" si="78"/>
        <v>0.137671744</v>
      </c>
      <c r="U56" s="120">
        <f t="shared" si="78"/>
        <v>0.01469325877</v>
      </c>
      <c r="V56" s="118">
        <f t="shared" si="78"/>
        <v>0.02559486579</v>
      </c>
      <c r="W56" s="119">
        <f t="shared" si="78"/>
        <v>0.0209375963</v>
      </c>
    </row>
    <row r="57" ht="15.0" customHeight="1">
      <c r="A57" s="74">
        <v>2016.0</v>
      </c>
      <c r="B57" s="89">
        <v>735.0</v>
      </c>
      <c r="C57" s="89">
        <v>522.0</v>
      </c>
      <c r="D57" s="89">
        <v>459.0</v>
      </c>
      <c r="E57" s="118">
        <f t="shared" si="63"/>
        <v>0.7102040816</v>
      </c>
      <c r="F57" s="118">
        <f t="shared" si="64"/>
        <v>0.8793103448</v>
      </c>
      <c r="G57" s="118">
        <f t="shared" si="65"/>
        <v>0.6244897959</v>
      </c>
      <c r="H57" s="129">
        <v>0.16091754653504534</v>
      </c>
      <c r="I57" s="129"/>
      <c r="J57" s="54">
        <v>0.047</v>
      </c>
      <c r="K57" s="118">
        <f t="shared" si="66"/>
        <v>0.8881485761</v>
      </c>
      <c r="L57" s="118">
        <f t="shared" si="67"/>
        <v>0.8793103448</v>
      </c>
      <c r="M57" s="118">
        <f t="shared" si="68"/>
        <v>0.7809582307</v>
      </c>
      <c r="N57" s="120">
        <f t="shared" si="69"/>
        <v>0.9612327105</v>
      </c>
      <c r="O57" s="118">
        <f t="shared" si="70"/>
        <v>0.96835711</v>
      </c>
      <c r="P57" s="119">
        <f t="shared" si="71"/>
        <v>0.9652973528</v>
      </c>
      <c r="Q57" s="74">
        <v>2016.0</v>
      </c>
      <c r="R57" s="120">
        <f t="shared" ref="R57:W57" si="79">1-K57</f>
        <v>0.1118514239</v>
      </c>
      <c r="S57" s="118">
        <f t="shared" si="79"/>
        <v>0.1206896552</v>
      </c>
      <c r="T57" s="119">
        <f t="shared" si="79"/>
        <v>0.2190417693</v>
      </c>
      <c r="U57" s="120">
        <f t="shared" si="79"/>
        <v>0.03876728955</v>
      </c>
      <c r="V57" s="118">
        <f t="shared" si="79"/>
        <v>0.03164289001</v>
      </c>
      <c r="W57" s="119">
        <f t="shared" si="79"/>
        <v>0.03470264719</v>
      </c>
    </row>
    <row r="58" ht="15.0" customHeight="1">
      <c r="A58" s="74">
        <v>2017.0</v>
      </c>
      <c r="B58" s="89">
        <v>598.0</v>
      </c>
      <c r="C58" s="89">
        <v>434.0</v>
      </c>
      <c r="D58" s="89">
        <v>379.0</v>
      </c>
      <c r="E58" s="118">
        <f t="shared" si="63"/>
        <v>0.7257525084</v>
      </c>
      <c r="F58" s="118">
        <f t="shared" si="64"/>
        <v>0.8732718894</v>
      </c>
      <c r="G58" s="118">
        <f t="shared" si="65"/>
        <v>0.6337792642</v>
      </c>
      <c r="H58" s="129">
        <v>0.10504278782531981</v>
      </c>
      <c r="I58" s="129"/>
      <c r="J58" s="54">
        <v>0.047</v>
      </c>
      <c r="K58" s="118">
        <f t="shared" si="66"/>
        <v>0.8509290937</v>
      </c>
      <c r="L58" s="118">
        <f t="shared" si="67"/>
        <v>0.8732718894</v>
      </c>
      <c r="M58" s="118">
        <f t="shared" si="68"/>
        <v>0.7430924574</v>
      </c>
      <c r="N58" s="120">
        <f t="shared" si="69"/>
        <v>0.9476132491</v>
      </c>
      <c r="O58" s="118">
        <f t="shared" si="70"/>
        <v>0.9666903207</v>
      </c>
      <c r="P58" s="119">
        <f t="shared" si="71"/>
        <v>0.9584678513</v>
      </c>
      <c r="Q58" s="74">
        <v>2017.0</v>
      </c>
      <c r="R58" s="120">
        <f t="shared" ref="R58:W58" si="80">1-K58</f>
        <v>0.1490709063</v>
      </c>
      <c r="S58" s="118">
        <f t="shared" si="80"/>
        <v>0.1267281106</v>
      </c>
      <c r="T58" s="119">
        <f t="shared" si="80"/>
        <v>0.2569075426</v>
      </c>
      <c r="U58" s="120">
        <f t="shared" si="80"/>
        <v>0.05238675087</v>
      </c>
      <c r="V58" s="118">
        <f t="shared" si="80"/>
        <v>0.03330967927</v>
      </c>
      <c r="W58" s="119">
        <f t="shared" si="80"/>
        <v>0.04153214873</v>
      </c>
    </row>
    <row r="59" ht="15.0" customHeight="1">
      <c r="A59" s="74">
        <v>2018.0</v>
      </c>
      <c r="B59" s="89">
        <v>111.0</v>
      </c>
      <c r="C59" s="89">
        <v>86.0</v>
      </c>
      <c r="D59" s="89">
        <v>73.0</v>
      </c>
      <c r="E59" s="118">
        <f t="shared" si="63"/>
        <v>0.7747747748</v>
      </c>
      <c r="F59" s="118">
        <f t="shared" si="64"/>
        <v>0.8488372093</v>
      </c>
      <c r="G59" s="118">
        <f t="shared" si="65"/>
        <v>0.6576576577</v>
      </c>
      <c r="H59" s="129">
        <v>0.09</v>
      </c>
      <c r="I59" s="129"/>
      <c r="J59" s="54">
        <v>0.047</v>
      </c>
      <c r="K59" s="118">
        <f t="shared" si="66"/>
        <v>0.8933901903</v>
      </c>
      <c r="L59" s="118">
        <f t="shared" si="67"/>
        <v>0.8488372093</v>
      </c>
      <c r="M59" s="118">
        <f t="shared" si="68"/>
        <v>0.758342836</v>
      </c>
      <c r="N59" s="120">
        <f t="shared" si="69"/>
        <v>0.9631199816</v>
      </c>
      <c r="O59" s="118">
        <f t="shared" si="70"/>
        <v>0.9598560403</v>
      </c>
      <c r="P59" s="119">
        <f t="shared" si="71"/>
        <v>0.9612535157</v>
      </c>
      <c r="Q59" s="74">
        <v>2018.0</v>
      </c>
      <c r="R59" s="120">
        <f t="shared" ref="R59:W59" si="81">1-K59</f>
        <v>0.1066098097</v>
      </c>
      <c r="S59" s="118">
        <f t="shared" si="81"/>
        <v>0.1511627907</v>
      </c>
      <c r="T59" s="119">
        <f t="shared" si="81"/>
        <v>0.241657164</v>
      </c>
      <c r="U59" s="120">
        <f t="shared" si="81"/>
        <v>0.03688001836</v>
      </c>
      <c r="V59" s="118">
        <f t="shared" si="81"/>
        <v>0.04014395969</v>
      </c>
      <c r="W59" s="119">
        <f t="shared" si="81"/>
        <v>0.03874648432</v>
      </c>
    </row>
    <row r="60" ht="15.0" customHeight="1">
      <c r="A60" s="74">
        <v>2019.0</v>
      </c>
      <c r="B60" s="89">
        <v>156.0</v>
      </c>
      <c r="C60" s="132">
        <v>117.0</v>
      </c>
      <c r="D60" s="132">
        <v>113.0</v>
      </c>
      <c r="E60" s="118">
        <f t="shared" si="63"/>
        <v>0.75</v>
      </c>
      <c r="F60" s="118">
        <f t="shared" si="64"/>
        <v>0.9658119658</v>
      </c>
      <c r="G60" s="118">
        <f t="shared" si="65"/>
        <v>0.7243589744</v>
      </c>
      <c r="H60" s="129"/>
      <c r="I60" s="129"/>
      <c r="J60" s="54">
        <v>0.047</v>
      </c>
      <c r="K60" s="118">
        <f t="shared" si="66"/>
        <v>0.7869884575</v>
      </c>
      <c r="L60" s="118">
        <f t="shared" si="67"/>
        <v>0.9658119658</v>
      </c>
      <c r="M60" s="118">
        <f t="shared" si="68"/>
        <v>0.7600828692</v>
      </c>
      <c r="N60" s="120"/>
      <c r="O60" s="118"/>
      <c r="P60" s="119"/>
      <c r="Q60" s="74"/>
      <c r="R60" s="120"/>
      <c r="S60" s="118"/>
      <c r="T60" s="119"/>
      <c r="U60" s="120"/>
      <c r="V60" s="118"/>
      <c r="W60" s="119"/>
    </row>
    <row r="61" ht="15.0" customHeight="1">
      <c r="A61" s="74">
        <v>2020.0</v>
      </c>
      <c r="B61" s="89">
        <v>510.0</v>
      </c>
      <c r="C61" s="132">
        <v>396.0</v>
      </c>
      <c r="D61" s="132">
        <v>343.0</v>
      </c>
      <c r="E61" s="118">
        <f t="shared" si="63"/>
        <v>0.7764705882</v>
      </c>
      <c r="F61" s="118">
        <f t="shared" si="64"/>
        <v>0.8661616162</v>
      </c>
      <c r="G61" s="118">
        <f t="shared" si="65"/>
        <v>0.6725490196</v>
      </c>
      <c r="H61" s="129">
        <v>0.058</v>
      </c>
      <c r="I61" s="129"/>
      <c r="J61" s="54">
        <v>0.047</v>
      </c>
      <c r="K61" s="118">
        <f t="shared" si="66"/>
        <v>0.8649304891</v>
      </c>
      <c r="L61" s="118">
        <f t="shared" si="67"/>
        <v>0.8661616162</v>
      </c>
      <c r="M61" s="118">
        <f t="shared" si="68"/>
        <v>0.7491695903</v>
      </c>
      <c r="N61" s="120"/>
      <c r="O61" s="118"/>
      <c r="P61" s="119"/>
      <c r="Q61" s="74"/>
      <c r="R61" s="120"/>
      <c r="S61" s="118"/>
      <c r="T61" s="119"/>
      <c r="U61" s="120"/>
      <c r="V61" s="118"/>
      <c r="W61" s="119"/>
    </row>
    <row r="62" ht="15.0" customHeight="1">
      <c r="A62" s="74">
        <v>2021.0</v>
      </c>
      <c r="B62" s="89">
        <v>177.0</v>
      </c>
      <c r="C62" s="132">
        <v>140.0</v>
      </c>
      <c r="D62" s="132">
        <v>126.0</v>
      </c>
      <c r="E62" s="118">
        <f t="shared" si="63"/>
        <v>0.790960452</v>
      </c>
      <c r="F62" s="118">
        <f t="shared" si="64"/>
        <v>0.9</v>
      </c>
      <c r="G62" s="118">
        <f t="shared" si="65"/>
        <v>0.7118644068</v>
      </c>
      <c r="H62" s="129">
        <v>0.056</v>
      </c>
      <c r="I62" s="129"/>
      <c r="J62" s="54">
        <v>0.047</v>
      </c>
      <c r="K62" s="118">
        <f t="shared" si="66"/>
        <v>0.8792044436</v>
      </c>
      <c r="L62" s="118">
        <f t="shared" si="67"/>
        <v>0.9</v>
      </c>
      <c r="M62" s="118">
        <f t="shared" si="68"/>
        <v>0.7912839992</v>
      </c>
      <c r="N62" s="120"/>
      <c r="O62" s="118"/>
      <c r="P62" s="119"/>
      <c r="Q62" s="74"/>
      <c r="R62" s="120"/>
      <c r="S62" s="118"/>
      <c r="T62" s="119"/>
      <c r="U62" s="120"/>
      <c r="V62" s="118"/>
      <c r="W62" s="119"/>
    </row>
    <row r="63" ht="15.0" customHeight="1">
      <c r="A63" s="74">
        <v>2022.0</v>
      </c>
      <c r="B63" s="89">
        <v>154.0</v>
      </c>
      <c r="C63" s="132">
        <v>115.0</v>
      </c>
      <c r="D63" s="132">
        <v>99.0</v>
      </c>
      <c r="E63" s="118">
        <f t="shared" si="63"/>
        <v>0.7467532468</v>
      </c>
      <c r="F63" s="118">
        <f t="shared" si="64"/>
        <v>0.8608695652</v>
      </c>
      <c r="G63" s="118">
        <f t="shared" si="65"/>
        <v>0.6428571429</v>
      </c>
      <c r="H63" s="76">
        <v>0.1365</v>
      </c>
      <c r="I63" s="129"/>
      <c r="J63" s="54">
        <v>0.047</v>
      </c>
      <c r="K63" s="118">
        <f t="shared" si="66"/>
        <v>0.9074482699</v>
      </c>
      <c r="L63" s="118">
        <f t="shared" si="67"/>
        <v>0.8608695652</v>
      </c>
      <c r="M63" s="118">
        <f t="shared" si="68"/>
        <v>0.7811945976</v>
      </c>
      <c r="N63" s="120"/>
      <c r="O63" s="118"/>
      <c r="P63" s="119"/>
      <c r="Q63" s="74"/>
      <c r="R63" s="120"/>
      <c r="S63" s="118"/>
      <c r="T63" s="119"/>
      <c r="U63" s="120"/>
      <c r="V63" s="118"/>
      <c r="W63" s="119"/>
    </row>
    <row r="64" ht="15.0" customHeight="1">
      <c r="A64" s="74">
        <v>2023.0</v>
      </c>
      <c r="B64" s="89">
        <v>182.0</v>
      </c>
      <c r="C64" s="133">
        <v>148.0</v>
      </c>
      <c r="D64" s="133">
        <v>129.0</v>
      </c>
      <c r="E64" s="118">
        <f t="shared" si="63"/>
        <v>0.8131868132</v>
      </c>
      <c r="F64" s="118">
        <f t="shared" si="64"/>
        <v>0.8716216216</v>
      </c>
      <c r="G64" s="118">
        <f t="shared" si="65"/>
        <v>0.7087912088</v>
      </c>
      <c r="H64" s="76">
        <v>0.091</v>
      </c>
      <c r="I64" s="129"/>
      <c r="J64" s="54">
        <v>0.047</v>
      </c>
      <c r="K64" s="118">
        <f t="shared" si="66"/>
        <v>0.9387145373</v>
      </c>
      <c r="L64" s="118">
        <f t="shared" si="67"/>
        <v>0.8716216216</v>
      </c>
      <c r="M64" s="118">
        <f t="shared" si="68"/>
        <v>0.8182038872</v>
      </c>
      <c r="N64" s="120">
        <f t="shared" ref="N64:N65" si="83">K64^(1/3)</f>
        <v>0.9791393726</v>
      </c>
      <c r="O64" s="118">
        <f t="shared" ref="O64:O66" si="84">L64^(1/4)</f>
        <v>0.9662332954</v>
      </c>
      <c r="P64" s="119">
        <f t="shared" ref="P64:P66" si="85">M64^(1/7)</f>
        <v>0.971743509</v>
      </c>
      <c r="Q64" s="74">
        <v>2019.0</v>
      </c>
      <c r="R64" s="120">
        <f t="shared" ref="R64:W64" si="82">1-K64</f>
        <v>0.06128546275</v>
      </c>
      <c r="S64" s="118">
        <f t="shared" si="82"/>
        <v>0.1283783784</v>
      </c>
      <c r="T64" s="119">
        <f t="shared" si="82"/>
        <v>0.1817961128</v>
      </c>
      <c r="U64" s="120">
        <f t="shared" si="82"/>
        <v>0.02086062742</v>
      </c>
      <c r="V64" s="118">
        <f t="shared" si="82"/>
        <v>0.03376670465</v>
      </c>
      <c r="W64" s="119">
        <f t="shared" si="82"/>
        <v>0.02825649097</v>
      </c>
    </row>
    <row r="65" ht="15.0" customHeight="1">
      <c r="A65" s="74">
        <v>2024.0</v>
      </c>
      <c r="E65" s="118"/>
      <c r="F65" s="118"/>
      <c r="G65" s="118"/>
      <c r="H65" s="129"/>
      <c r="I65" s="129"/>
      <c r="J65" s="54">
        <v>0.047</v>
      </c>
      <c r="K65" s="118" t="str">
        <f t="shared" si="66"/>
        <v>#DIV/0!</v>
      </c>
      <c r="L65" s="118" t="str">
        <f t="shared" si="67"/>
        <v>#DIV/0!</v>
      </c>
      <c r="M65" s="118" t="str">
        <f t="shared" si="68"/>
        <v>#DIV/0!</v>
      </c>
      <c r="N65" s="120" t="str">
        <f t="shared" si="83"/>
        <v>#DIV/0!</v>
      </c>
      <c r="O65" s="118" t="str">
        <f t="shared" si="84"/>
        <v>#DIV/0!</v>
      </c>
      <c r="P65" s="119" t="str">
        <f t="shared" si="85"/>
        <v>#DIV/0!</v>
      </c>
      <c r="Q65" s="74">
        <v>2020.0</v>
      </c>
      <c r="R65" s="120" t="str">
        <f t="shared" ref="R65:W65" si="86">1-K65</f>
        <v>#DIV/0!</v>
      </c>
      <c r="S65" s="118" t="str">
        <f t="shared" si="86"/>
        <v>#DIV/0!</v>
      </c>
      <c r="T65" s="119" t="str">
        <f t="shared" si="86"/>
        <v>#DIV/0!</v>
      </c>
      <c r="U65" s="120" t="str">
        <f t="shared" si="86"/>
        <v>#DIV/0!</v>
      </c>
      <c r="V65" s="118" t="str">
        <f t="shared" si="86"/>
        <v>#DIV/0!</v>
      </c>
      <c r="W65" s="119" t="str">
        <f t="shared" si="86"/>
        <v>#DIV/0!</v>
      </c>
    </row>
    <row r="66" ht="26.25" customHeight="1">
      <c r="A66" s="74">
        <v>2016.0</v>
      </c>
      <c r="B66" s="89">
        <v>784.0</v>
      </c>
      <c r="C66" s="89">
        <v>581.0</v>
      </c>
      <c r="D66" s="89">
        <v>509.0</v>
      </c>
      <c r="E66" s="118">
        <f>C66/B66</f>
        <v>0.7410714286</v>
      </c>
      <c r="F66" s="118">
        <f>G66/E66</f>
        <v>0.8760757315</v>
      </c>
      <c r="G66" s="118">
        <f>D66/B66</f>
        <v>0.6492346939</v>
      </c>
      <c r="H66" s="129">
        <v>0.159</v>
      </c>
      <c r="I66" s="129"/>
      <c r="J66" s="54">
        <v>0.047</v>
      </c>
      <c r="K66" s="118">
        <f t="shared" si="66"/>
        <v>0.9246367982</v>
      </c>
      <c r="L66" s="118">
        <f t="shared" si="67"/>
        <v>0.2456870277</v>
      </c>
      <c r="M66" s="59">
        <f t="shared" ref="M66:N66" si="87">1-AVERAGE(M49:M58)</f>
        <v>0.2271712666</v>
      </c>
      <c r="N66" s="59">
        <f t="shared" si="87"/>
        <v>0.04413504681</v>
      </c>
      <c r="O66" s="118">
        <f t="shared" si="84"/>
        <v>0.7040371181</v>
      </c>
      <c r="P66" s="119">
        <f t="shared" si="85"/>
        <v>0.80918996</v>
      </c>
      <c r="Q66" s="74">
        <v>2016.0</v>
      </c>
      <c r="R66" s="120">
        <f t="shared" ref="R66:W66" si="88">1-K66</f>
        <v>0.07536320179</v>
      </c>
      <c r="S66" s="118">
        <f t="shared" si="88"/>
        <v>0.7543129723</v>
      </c>
      <c r="T66" s="119">
        <f t="shared" si="88"/>
        <v>0.7728287334</v>
      </c>
      <c r="U66" s="120">
        <f t="shared" si="88"/>
        <v>0.9558649532</v>
      </c>
      <c r="V66" s="118">
        <f t="shared" si="88"/>
        <v>0.2959628819</v>
      </c>
      <c r="W66" s="119">
        <f t="shared" si="88"/>
        <v>0.19081004</v>
      </c>
    </row>
    <row r="67" ht="26.25" customHeight="1">
      <c r="A67" s="78" t="s">
        <v>44</v>
      </c>
      <c r="B67" s="268">
        <f t="shared" ref="B67:L67" si="89">AVERAGE(B53:B66)</f>
        <v>510.9230769</v>
      </c>
      <c r="C67" s="268">
        <f t="shared" si="89"/>
        <v>378.1538462</v>
      </c>
      <c r="D67" s="268">
        <f t="shared" si="89"/>
        <v>332.8461538</v>
      </c>
      <c r="E67" s="59">
        <f t="shared" si="89"/>
        <v>0.748072709</v>
      </c>
      <c r="F67" s="59">
        <f t="shared" si="89"/>
        <v>0.8858297025</v>
      </c>
      <c r="G67" s="59">
        <f t="shared" si="89"/>
        <v>0.6619701606</v>
      </c>
      <c r="H67" s="59">
        <f t="shared" si="89"/>
        <v>0.1196782308</v>
      </c>
      <c r="I67" s="59" t="str">
        <f t="shared" si="89"/>
        <v>#DIV/0!</v>
      </c>
      <c r="J67" s="59">
        <f t="shared" si="89"/>
        <v>0.047</v>
      </c>
      <c r="K67" s="59" t="str">
        <f t="shared" si="89"/>
        <v>#DIV/0!</v>
      </c>
      <c r="L67" s="59" t="str">
        <f t="shared" si="89"/>
        <v>#DIV/0!</v>
      </c>
      <c r="M67" s="54">
        <f t="shared" ref="M67:N67" si="90">1-MIN(M49:M58)</f>
        <v>0.2989394456</v>
      </c>
      <c r="N67" s="269">
        <f t="shared" si="90"/>
        <v>0.07711056747</v>
      </c>
      <c r="O67" s="59" t="str">
        <f t="shared" ref="O67:P67" si="91">AVERAGE(O53:O66)</f>
        <v>#DIV/0!</v>
      </c>
      <c r="P67" s="59" t="str">
        <f t="shared" si="91"/>
        <v>#DIV/0!</v>
      </c>
      <c r="Q67" s="78" t="s">
        <v>44</v>
      </c>
      <c r="R67" s="59" t="str">
        <f t="shared" ref="R67:W67" si="92">AVERAGE(R53:R66)</f>
        <v>#DIV/0!</v>
      </c>
      <c r="S67" s="59" t="str">
        <f t="shared" si="92"/>
        <v>#DIV/0!</v>
      </c>
      <c r="T67" s="59" t="str">
        <f t="shared" si="92"/>
        <v>#DIV/0!</v>
      </c>
      <c r="U67" s="59" t="str">
        <f t="shared" si="92"/>
        <v>#DIV/0!</v>
      </c>
      <c r="V67" s="59" t="str">
        <f t="shared" si="92"/>
        <v>#DIV/0!</v>
      </c>
      <c r="W67" s="59" t="str">
        <f t="shared" si="92"/>
        <v>#DIV/0!</v>
      </c>
    </row>
    <row r="68" ht="15.0" customHeight="1">
      <c r="A68" s="89" t="s">
        <v>55</v>
      </c>
      <c r="B68" s="89" t="s">
        <v>56</v>
      </c>
      <c r="M68" s="54">
        <f t="shared" ref="M68:N68" si="93">1-MAX(M49:M58)</f>
        <v>0.137671744</v>
      </c>
      <c r="N68" s="270">
        <f t="shared" si="93"/>
        <v>0.01469325877</v>
      </c>
    </row>
    <row r="69" ht="15.0" customHeight="1">
      <c r="B69" s="89" t="s">
        <v>57</v>
      </c>
      <c r="R69" s="89" t="s">
        <v>141</v>
      </c>
      <c r="T69" s="89" t="s">
        <v>142</v>
      </c>
    </row>
    <row r="70" ht="15.0" customHeight="1">
      <c r="B70" s="2" t="s">
        <v>58</v>
      </c>
      <c r="R70" s="89" t="s">
        <v>143</v>
      </c>
      <c r="S70" s="89" t="s">
        <v>144</v>
      </c>
      <c r="T70" s="89" t="s">
        <v>145</v>
      </c>
      <c r="U70" s="89" t="s">
        <v>146</v>
      </c>
    </row>
    <row r="71" ht="15.0" customHeight="1">
      <c r="B71" s="2" t="s">
        <v>102</v>
      </c>
      <c r="L71" s="171"/>
      <c r="M71" s="4" t="s">
        <v>147</v>
      </c>
      <c r="P71" s="89" t="s">
        <v>148</v>
      </c>
      <c r="Q71" s="54">
        <f>SUM(T71:U71)/SUM(R71:S71)</f>
        <v>0.09142721974</v>
      </c>
      <c r="R71" s="89">
        <v>127403.0</v>
      </c>
      <c r="S71" s="89">
        <v>320713.0</v>
      </c>
      <c r="T71" s="89">
        <v>15419.0</v>
      </c>
      <c r="U71" s="89">
        <v>25551.0</v>
      </c>
    </row>
    <row r="72" ht="15.0" customHeight="1">
      <c r="B72" s="96" t="s">
        <v>149</v>
      </c>
      <c r="L72" s="280"/>
      <c r="M72" s="4" t="s">
        <v>150</v>
      </c>
    </row>
    <row r="73" ht="15.0" customHeight="1">
      <c r="B73" s="96" t="s">
        <v>151</v>
      </c>
    </row>
    <row r="74" ht="15.0" customHeight="1">
      <c r="A74" s="4" t="s">
        <v>59</v>
      </c>
    </row>
    <row r="75" ht="15.0" customHeight="1">
      <c r="A75" s="4" t="s">
        <v>60</v>
      </c>
    </row>
    <row r="76" ht="15.0" customHeight="1">
      <c r="B76" s="89" t="s">
        <v>61</v>
      </c>
      <c r="D76" s="4" t="s">
        <v>152</v>
      </c>
      <c r="E76" s="4"/>
      <c r="F76" s="4"/>
      <c r="G76" s="4"/>
      <c r="H76" s="4"/>
      <c r="I76" s="4"/>
      <c r="J76" s="4"/>
      <c r="K76" s="4"/>
      <c r="L76" s="4"/>
      <c r="M76" s="4"/>
      <c r="N76" s="4"/>
      <c r="O76" s="4"/>
      <c r="P76" s="4"/>
    </row>
    <row r="77" ht="15.0" customHeight="1">
      <c r="A77" s="89" t="s">
        <v>153</v>
      </c>
    </row>
    <row r="78" ht="15.0" customHeight="1">
      <c r="A78" s="89" t="s">
        <v>53</v>
      </c>
    </row>
    <row r="79" ht="12.75" customHeight="1">
      <c r="J79" s="97" t="s">
        <v>52</v>
      </c>
    </row>
    <row r="80" ht="15.75" customHeight="1">
      <c r="J80" s="97">
        <f>AVERAGE(H49:H53)</f>
        <v>0.1277640649</v>
      </c>
    </row>
    <row r="81" ht="12.75" customHeight="1">
      <c r="G81" s="89" t="s">
        <v>154</v>
      </c>
    </row>
    <row r="82" ht="12.75" customHeight="1">
      <c r="A82" s="281"/>
      <c r="B82" s="282" t="s">
        <v>155</v>
      </c>
      <c r="C82" s="283"/>
      <c r="D82" s="283"/>
      <c r="E82" s="283"/>
      <c r="F82" s="250"/>
      <c r="G82" s="281" t="s">
        <v>156</v>
      </c>
      <c r="H82" s="283"/>
      <c r="I82" s="284" t="s">
        <v>157</v>
      </c>
    </row>
    <row r="83" ht="12.75" customHeight="1">
      <c r="A83" s="251"/>
      <c r="B83" s="171"/>
      <c r="C83" s="171"/>
      <c r="D83" s="171"/>
      <c r="E83" s="171"/>
      <c r="F83" s="252"/>
      <c r="G83" s="251"/>
      <c r="H83" s="171"/>
      <c r="I83" s="252"/>
    </row>
    <row r="84" ht="12.75" customHeight="1">
      <c r="A84" s="251"/>
      <c r="B84" s="171"/>
      <c r="C84" s="171"/>
      <c r="D84" s="171"/>
      <c r="E84" s="171" t="s">
        <v>158</v>
      </c>
      <c r="F84" s="252" t="s">
        <v>97</v>
      </c>
      <c r="G84" s="251"/>
      <c r="H84" s="171"/>
      <c r="I84" s="252"/>
    </row>
    <row r="85" ht="12.75" customHeight="1">
      <c r="A85" s="251"/>
      <c r="B85" s="171"/>
      <c r="C85" s="171" t="s">
        <v>159</v>
      </c>
      <c r="D85" s="171" t="s">
        <v>94</v>
      </c>
      <c r="E85" s="129">
        <f>AVERAGE(M18:M26)</f>
        <v>0.8761622547</v>
      </c>
      <c r="F85" s="253">
        <f t="shared" ref="F85:F87" si="94">1-E85</f>
        <v>0.1238377453</v>
      </c>
      <c r="G85" s="251" t="s">
        <v>160</v>
      </c>
      <c r="H85" s="171" t="s">
        <v>161</v>
      </c>
      <c r="I85" s="252"/>
    </row>
    <row r="86" ht="12.75" customHeight="1">
      <c r="A86" s="251"/>
      <c r="B86" s="171"/>
      <c r="C86" s="171"/>
      <c r="D86" s="171" t="s">
        <v>96</v>
      </c>
      <c r="E86" s="129">
        <f>MAX(M18:M26)</f>
        <v>0.9413423659</v>
      </c>
      <c r="F86" s="253">
        <f t="shared" si="94"/>
        <v>0.0586576341</v>
      </c>
      <c r="G86" s="251" t="s">
        <v>94</v>
      </c>
      <c r="H86" s="129">
        <f>AVERAGE(U51:U59)</f>
        <v>0.04138544374</v>
      </c>
      <c r="I86" s="252"/>
      <c r="V86" s="54"/>
    </row>
    <row r="87" ht="12.75" customHeight="1">
      <c r="A87" s="251"/>
      <c r="B87" s="171"/>
      <c r="C87" s="171"/>
      <c r="D87" s="171" t="s">
        <v>128</v>
      </c>
      <c r="E87" s="129">
        <f>MIN(M18:M26)</f>
        <v>0.8119321585</v>
      </c>
      <c r="F87" s="253">
        <f t="shared" si="94"/>
        <v>0.1880678415</v>
      </c>
      <c r="G87" s="251" t="s">
        <v>128</v>
      </c>
      <c r="H87" s="129">
        <f>MIN(U18:U26)</f>
        <v>0.00409006876</v>
      </c>
      <c r="I87" s="253"/>
      <c r="V87" s="54"/>
    </row>
    <row r="88" ht="12.75" customHeight="1">
      <c r="A88" s="251"/>
      <c r="B88" s="171"/>
      <c r="C88" s="171"/>
      <c r="D88" s="171"/>
      <c r="E88" s="171"/>
      <c r="F88" s="252"/>
      <c r="G88" s="251" t="s">
        <v>96</v>
      </c>
      <c r="H88" s="129">
        <f>MAX(U18:U26)</f>
        <v>0.03402095855</v>
      </c>
      <c r="I88" s="253"/>
      <c r="V88" s="54"/>
    </row>
    <row r="89" ht="12.75" customHeight="1">
      <c r="A89" s="251"/>
      <c r="B89" s="171"/>
      <c r="C89" s="171"/>
      <c r="D89" s="171"/>
      <c r="E89" s="171"/>
      <c r="F89" s="252"/>
      <c r="G89" s="254"/>
      <c r="H89" s="285"/>
      <c r="I89" s="255"/>
    </row>
    <row r="90" ht="12.75" customHeight="1">
      <c r="A90" s="251"/>
      <c r="B90" s="171"/>
      <c r="C90" s="171"/>
      <c r="D90" s="171"/>
      <c r="E90" s="171"/>
      <c r="F90" s="252"/>
      <c r="G90" s="4"/>
      <c r="H90" s="4"/>
      <c r="I90" s="4"/>
    </row>
    <row r="91" ht="12.75" customHeight="1">
      <c r="A91" s="251"/>
      <c r="B91" s="171"/>
      <c r="C91" s="171"/>
      <c r="D91" s="171"/>
      <c r="E91" s="171"/>
      <c r="F91" s="252"/>
      <c r="G91" s="4"/>
      <c r="H91" s="54"/>
      <c r="I91" s="54"/>
    </row>
    <row r="92" ht="12.75" customHeight="1">
      <c r="A92" s="251"/>
      <c r="B92" s="171"/>
      <c r="C92" s="171"/>
      <c r="D92" s="171"/>
      <c r="E92" s="171"/>
      <c r="F92" s="252"/>
      <c r="G92" s="4"/>
      <c r="H92" s="54"/>
      <c r="I92" s="54"/>
    </row>
    <row r="93" ht="12.75" customHeight="1">
      <c r="A93" s="251"/>
      <c r="B93" s="171"/>
      <c r="C93" s="171"/>
      <c r="D93" s="171"/>
      <c r="E93" s="171"/>
      <c r="F93" s="252"/>
      <c r="G93" s="4"/>
      <c r="H93" s="54"/>
      <c r="I93" s="54"/>
    </row>
    <row r="94" ht="12.75" customHeight="1">
      <c r="A94" s="251"/>
      <c r="B94" s="171"/>
      <c r="C94" s="171"/>
      <c r="D94" s="171" t="s">
        <v>162</v>
      </c>
      <c r="E94" s="171"/>
      <c r="F94" s="252"/>
      <c r="G94" s="4"/>
      <c r="H94" s="4"/>
      <c r="I94" s="4"/>
    </row>
    <row r="95" ht="12.75" customHeight="1">
      <c r="A95" s="251"/>
      <c r="B95" s="171"/>
      <c r="C95" s="171"/>
      <c r="D95" s="171"/>
      <c r="E95" s="171" t="s">
        <v>158</v>
      </c>
      <c r="F95" s="252" t="s">
        <v>97</v>
      </c>
      <c r="G95" s="4"/>
      <c r="H95" s="4"/>
      <c r="I95" s="4"/>
    </row>
    <row r="96" ht="12.75" customHeight="1">
      <c r="A96" s="251"/>
      <c r="B96" s="171"/>
      <c r="C96" s="171"/>
      <c r="D96" s="171" t="s">
        <v>94</v>
      </c>
      <c r="E96" s="129">
        <f>AVERAGE(M51:M59)</f>
        <v>0.7782069584</v>
      </c>
      <c r="F96" s="253">
        <f t="shared" ref="F96:F98" si="95">1-E96</f>
        <v>0.2217930416</v>
      </c>
      <c r="G96" s="4"/>
      <c r="H96" s="54"/>
      <c r="I96" s="4"/>
    </row>
    <row r="97" ht="12.75" customHeight="1">
      <c r="A97" s="251"/>
      <c r="B97" s="171"/>
      <c r="C97" s="171"/>
      <c r="D97" s="171" t="s">
        <v>96</v>
      </c>
      <c r="E97" s="129">
        <f>MAX(M51:M59)</f>
        <v>0.862328256</v>
      </c>
      <c r="F97" s="253">
        <f t="shared" si="95"/>
        <v>0.137671744</v>
      </c>
      <c r="G97" s="4"/>
      <c r="H97" s="54"/>
      <c r="I97" s="4"/>
    </row>
    <row r="98" ht="12.75" customHeight="1">
      <c r="A98" s="251"/>
      <c r="B98" s="171"/>
      <c r="C98" s="171"/>
      <c r="D98" s="171" t="s">
        <v>128</v>
      </c>
      <c r="E98" s="129">
        <f>MIN(M51:M59)</f>
        <v>0.7247519443</v>
      </c>
      <c r="F98" s="253">
        <f t="shared" si="95"/>
        <v>0.2752480557</v>
      </c>
      <c r="G98" s="4"/>
      <c r="H98" s="54"/>
      <c r="I98" s="4"/>
    </row>
    <row r="99" ht="12.75" customHeight="1">
      <c r="A99" s="254"/>
      <c r="B99" s="285"/>
      <c r="C99" s="285"/>
      <c r="D99" s="285"/>
      <c r="E99" s="285"/>
      <c r="F99" s="286"/>
      <c r="G99" s="4"/>
      <c r="H99" s="4"/>
      <c r="I99" s="4"/>
    </row>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J2:P2"/>
    <mergeCell ref="Q6:W6"/>
    <mergeCell ref="B7:D7"/>
    <mergeCell ref="E7:G7"/>
    <mergeCell ref="H7:J7"/>
    <mergeCell ref="K7:M7"/>
    <mergeCell ref="N7:P7"/>
    <mergeCell ref="N40:P40"/>
    <mergeCell ref="R40:T40"/>
    <mergeCell ref="R7:T7"/>
    <mergeCell ref="U7:W7"/>
    <mergeCell ref="Q39:W39"/>
    <mergeCell ref="B40:D40"/>
    <mergeCell ref="E40:G40"/>
    <mergeCell ref="H40:J40"/>
    <mergeCell ref="K40:M40"/>
    <mergeCell ref="U40:W40"/>
  </mergeCells>
  <printOptions/>
  <pageMargins bottom="0.75" footer="0.0" header="0.0" left="0.7" right="0.7" top="0.75"/>
  <pageSetup paperSize="5"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22" width="9.75"/>
    <col customWidth="1" min="23" max="42" width="8.63"/>
  </cols>
  <sheetData>
    <row r="1" ht="15.0" customHeight="1">
      <c r="A1" s="10" t="s">
        <v>163</v>
      </c>
      <c r="B1" s="11"/>
      <c r="C1" s="11"/>
      <c r="D1" s="11"/>
      <c r="E1" s="11"/>
      <c r="F1" s="11"/>
      <c r="G1" s="11"/>
      <c r="H1" s="11"/>
      <c r="I1" s="11"/>
      <c r="J1" s="11"/>
      <c r="K1" s="11"/>
      <c r="L1" s="11"/>
      <c r="M1" s="11"/>
      <c r="N1" s="4"/>
      <c r="O1" s="12">
        <f>'SR Fall Chin'!P1</f>
        <v>39562</v>
      </c>
      <c r="P1" s="13" t="s">
        <v>164</v>
      </c>
      <c r="V1" s="12">
        <f>O1</f>
        <v>39562</v>
      </c>
    </row>
    <row r="2" ht="15.0" customHeight="1">
      <c r="A2" s="14" t="s">
        <v>65</v>
      </c>
      <c r="B2" s="4"/>
      <c r="C2" s="4"/>
      <c r="D2" s="4"/>
      <c r="E2" s="4"/>
      <c r="F2" s="4"/>
      <c r="G2" s="4"/>
      <c r="H2" s="4"/>
      <c r="I2" s="4"/>
      <c r="J2" s="4"/>
      <c r="K2" s="4"/>
      <c r="L2" s="4"/>
      <c r="M2" s="4"/>
      <c r="N2" s="4"/>
      <c r="O2" s="4"/>
      <c r="P2" s="4"/>
    </row>
    <row r="3" ht="15.0" customHeight="1">
      <c r="A3" s="16" t="s">
        <v>18</v>
      </c>
    </row>
    <row r="4" ht="15.0" customHeight="1">
      <c r="A4" s="8" t="s">
        <v>19</v>
      </c>
      <c r="B4" s="17"/>
      <c r="C4" s="17"/>
      <c r="D4" s="17"/>
      <c r="E4" s="17"/>
      <c r="F4" s="17"/>
      <c r="G4" s="17"/>
      <c r="H4" s="17"/>
      <c r="I4" s="17"/>
      <c r="J4" s="17"/>
      <c r="K4" s="17"/>
      <c r="L4" s="17"/>
      <c r="M4" s="17"/>
      <c r="N4" s="17"/>
      <c r="O4" s="17"/>
      <c r="P4" s="17"/>
      <c r="Q4" s="16" t="s">
        <v>20</v>
      </c>
      <c r="R4" s="16"/>
    </row>
    <row r="5" ht="15.0" customHeight="1">
      <c r="A5" s="18"/>
      <c r="B5" s="19"/>
      <c r="C5" s="19"/>
      <c r="D5" s="19"/>
      <c r="E5" s="19"/>
      <c r="F5" s="19"/>
      <c r="G5" s="19"/>
      <c r="H5" s="19"/>
      <c r="I5" s="19"/>
      <c r="J5" s="19"/>
      <c r="K5" s="19"/>
      <c r="L5" s="19"/>
      <c r="M5" s="19"/>
      <c r="N5" s="19"/>
      <c r="O5" s="20"/>
      <c r="P5" s="21"/>
      <c r="Q5" s="22"/>
      <c r="R5" s="22"/>
      <c r="S5" s="22"/>
      <c r="T5" s="22"/>
      <c r="U5" s="22"/>
      <c r="V5" s="23"/>
    </row>
    <row r="6" ht="15.0" customHeight="1">
      <c r="A6" s="24"/>
      <c r="B6" s="25" t="s">
        <v>21</v>
      </c>
      <c r="C6" s="26"/>
      <c r="D6" s="26"/>
      <c r="E6" s="26"/>
      <c r="F6" s="26"/>
      <c r="G6" s="26"/>
      <c r="H6" s="26"/>
      <c r="I6" s="26"/>
      <c r="J6" s="26"/>
      <c r="K6" s="26"/>
      <c r="L6" s="26"/>
      <c r="M6" s="26"/>
      <c r="N6" s="26"/>
      <c r="O6" s="27"/>
      <c r="P6" s="25" t="s">
        <v>165</v>
      </c>
      <c r="Q6" s="26"/>
      <c r="R6" s="26"/>
      <c r="S6" s="26"/>
      <c r="T6" s="26"/>
      <c r="U6" s="26"/>
      <c r="V6" s="26"/>
      <c r="W6" s="26"/>
      <c r="X6" s="26"/>
      <c r="Y6" s="26"/>
      <c r="Z6" s="26"/>
      <c r="AA6" s="26"/>
      <c r="AB6" s="26"/>
      <c r="AC6" s="27"/>
    </row>
    <row r="7" ht="30.0" customHeight="1">
      <c r="A7" s="28"/>
      <c r="B7" s="29" t="s">
        <v>22</v>
      </c>
      <c r="C7" s="30"/>
      <c r="D7" s="30"/>
      <c r="E7" s="29" t="s">
        <v>23</v>
      </c>
      <c r="F7" s="30"/>
      <c r="G7" s="31"/>
      <c r="H7" s="32" t="s">
        <v>24</v>
      </c>
      <c r="I7" s="33"/>
      <c r="J7" s="34" t="s">
        <v>25</v>
      </c>
      <c r="L7" s="35"/>
      <c r="M7" s="29" t="s">
        <v>26</v>
      </c>
      <c r="N7" s="30"/>
      <c r="O7" s="36"/>
      <c r="P7" s="37"/>
      <c r="Q7" s="38" t="s">
        <v>27</v>
      </c>
      <c r="T7" s="38" t="s">
        <v>28</v>
      </c>
      <c r="V7" s="39"/>
    </row>
    <row r="8" ht="57.0" customHeight="1">
      <c r="A8" s="287" t="s">
        <v>29</v>
      </c>
      <c r="B8" s="42" t="s">
        <v>30</v>
      </c>
      <c r="C8" s="42" t="s">
        <v>31</v>
      </c>
      <c r="D8" s="42" t="s">
        <v>166</v>
      </c>
      <c r="E8" s="41" t="s">
        <v>32</v>
      </c>
      <c r="F8" s="43" t="s">
        <v>167</v>
      </c>
      <c r="G8" s="92" t="s">
        <v>168</v>
      </c>
      <c r="H8" s="42" t="s">
        <v>33</v>
      </c>
      <c r="I8" s="43" t="s">
        <v>34</v>
      </c>
      <c r="J8" s="41" t="s">
        <v>32</v>
      </c>
      <c r="K8" s="44"/>
      <c r="L8" s="43"/>
      <c r="M8" s="42" t="s">
        <v>35</v>
      </c>
      <c r="N8" s="44"/>
      <c r="O8" s="45"/>
      <c r="P8" s="287" t="s">
        <v>29</v>
      </c>
      <c r="Q8" s="42" t="s">
        <v>32</v>
      </c>
      <c r="R8" s="44"/>
      <c r="S8" s="42"/>
      <c r="T8" s="41" t="s">
        <v>38</v>
      </c>
      <c r="U8" s="44"/>
      <c r="V8" s="43"/>
    </row>
    <row r="9" ht="15.0" customHeight="1">
      <c r="A9" s="57" t="s">
        <v>39</v>
      </c>
      <c r="B9" s="4">
        <v>83.0</v>
      </c>
      <c r="C9" s="4">
        <v>65.0</v>
      </c>
      <c r="D9" s="4"/>
      <c r="E9" s="59">
        <f t="shared" ref="E9:E14" si="1">C9/B9</f>
        <v>0.7831325301</v>
      </c>
      <c r="F9" s="53"/>
      <c r="H9" s="52">
        <v>0.11686878685608362</v>
      </c>
      <c r="I9" s="54">
        <v>0.02</v>
      </c>
      <c r="J9" s="59">
        <f t="shared" ref="J9:J14" si="2">(C9/B9)/((1-H9)*(1-I9))</f>
        <v>0.9048653414</v>
      </c>
      <c r="K9" s="55"/>
      <c r="L9" s="53"/>
      <c r="M9" s="54">
        <f t="shared" ref="M9:M14" si="3">J9^(1/3)</f>
        <v>0.9672260498</v>
      </c>
      <c r="N9" s="55"/>
      <c r="O9" s="54"/>
      <c r="P9" s="57" t="s">
        <v>39</v>
      </c>
      <c r="Q9" s="54">
        <f t="shared" ref="Q9:Q14" si="4">1-J9</f>
        <v>0.09513465863</v>
      </c>
      <c r="R9" s="55"/>
      <c r="S9" s="54"/>
      <c r="T9" s="59">
        <f t="shared" ref="T9:T14" si="5">1-M9</f>
        <v>0.03277395017</v>
      </c>
      <c r="U9" s="55"/>
      <c r="V9" s="53"/>
    </row>
    <row r="10" ht="15.0" customHeight="1">
      <c r="A10" s="57">
        <v>2003.0</v>
      </c>
      <c r="B10" s="4">
        <v>63.0</v>
      </c>
      <c r="C10" s="4">
        <v>51.0</v>
      </c>
      <c r="D10" s="4"/>
      <c r="E10" s="59">
        <f t="shared" si="1"/>
        <v>0.8095238095</v>
      </c>
      <c r="F10" s="53"/>
      <c r="H10" s="52">
        <v>0.09116096319377705</v>
      </c>
      <c r="I10" s="54">
        <v>0.02</v>
      </c>
      <c r="J10" s="59">
        <f t="shared" si="2"/>
        <v>0.9089009936</v>
      </c>
      <c r="K10" s="55"/>
      <c r="L10" s="53"/>
      <c r="M10" s="54">
        <f t="shared" si="3"/>
        <v>0.9686618433</v>
      </c>
      <c r="N10" s="55"/>
      <c r="O10" s="54"/>
      <c r="P10" s="57">
        <v>2003.0</v>
      </c>
      <c r="Q10" s="54">
        <f t="shared" si="4"/>
        <v>0.09109900638</v>
      </c>
      <c r="R10" s="55"/>
      <c r="S10" s="54"/>
      <c r="T10" s="59">
        <f t="shared" si="5"/>
        <v>0.03133815666</v>
      </c>
      <c r="U10" s="55"/>
      <c r="V10" s="53"/>
    </row>
    <row r="11" ht="15.0" customHeight="1">
      <c r="A11" s="57">
        <v>2004.0</v>
      </c>
      <c r="B11" s="4">
        <v>813.0</v>
      </c>
      <c r="C11" s="4">
        <v>690.0</v>
      </c>
      <c r="D11" s="4"/>
      <c r="E11" s="59">
        <f t="shared" si="1"/>
        <v>0.8487084871</v>
      </c>
      <c r="F11" s="53"/>
      <c r="H11" s="52">
        <v>0.09862666735806212</v>
      </c>
      <c r="I11" s="54">
        <v>0.02</v>
      </c>
      <c r="J11" s="59">
        <f t="shared" si="2"/>
        <v>0.9607884293</v>
      </c>
      <c r="K11" s="55"/>
      <c r="L11" s="53"/>
      <c r="M11" s="54">
        <f t="shared" si="3"/>
        <v>0.9867548161</v>
      </c>
      <c r="N11" s="55"/>
      <c r="O11" s="54"/>
      <c r="P11" s="57">
        <v>2004.0</v>
      </c>
      <c r="Q11" s="54">
        <f t="shared" si="4"/>
        <v>0.03921157073</v>
      </c>
      <c r="R11" s="55"/>
      <c r="S11" s="54"/>
      <c r="T11" s="59">
        <f t="shared" si="5"/>
        <v>0.01324518392</v>
      </c>
      <c r="U11" s="55"/>
      <c r="V11" s="53"/>
    </row>
    <row r="12" ht="15.0" customHeight="1">
      <c r="A12" s="57">
        <v>2005.0</v>
      </c>
      <c r="B12" s="4">
        <v>806.0</v>
      </c>
      <c r="C12" s="4">
        <v>656.0</v>
      </c>
      <c r="D12" s="4"/>
      <c r="E12" s="59">
        <f t="shared" si="1"/>
        <v>0.8138957816</v>
      </c>
      <c r="F12" s="53"/>
      <c r="H12" s="52">
        <v>0.0705926634349302</v>
      </c>
      <c r="I12" s="54">
        <v>0.02</v>
      </c>
      <c r="J12" s="59">
        <f t="shared" si="2"/>
        <v>0.8935865545</v>
      </c>
      <c r="K12" s="55"/>
      <c r="L12" s="53"/>
      <c r="M12" s="54">
        <f t="shared" si="3"/>
        <v>0.96319054</v>
      </c>
      <c r="N12" s="55"/>
      <c r="O12" s="54"/>
      <c r="P12" s="57">
        <v>2005.0</v>
      </c>
      <c r="Q12" s="54">
        <f t="shared" si="4"/>
        <v>0.1064134455</v>
      </c>
      <c r="R12" s="55"/>
      <c r="S12" s="54"/>
      <c r="T12" s="59">
        <f t="shared" si="5"/>
        <v>0.03680946001</v>
      </c>
      <c r="U12" s="55"/>
      <c r="V12" s="53"/>
    </row>
    <row r="13" ht="15.0" customHeight="1">
      <c r="A13" s="57">
        <v>2006.0</v>
      </c>
      <c r="B13" s="4">
        <v>647.0</v>
      </c>
      <c r="C13" s="4">
        <v>505.0</v>
      </c>
      <c r="D13" s="4"/>
      <c r="E13" s="59">
        <f t="shared" si="1"/>
        <v>0.7805255023</v>
      </c>
      <c r="F13" s="53"/>
      <c r="H13" s="52">
        <v>0.07494296425949867</v>
      </c>
      <c r="I13" s="54">
        <v>0.02</v>
      </c>
      <c r="J13" s="59">
        <f t="shared" si="2"/>
        <v>0.8609789055</v>
      </c>
      <c r="K13" s="55"/>
      <c r="L13" s="53"/>
      <c r="M13" s="54">
        <f t="shared" si="3"/>
        <v>0.9513292217</v>
      </c>
      <c r="N13" s="55"/>
      <c r="O13" s="54"/>
      <c r="P13" s="57">
        <v>2006.0</v>
      </c>
      <c r="Q13" s="54">
        <f t="shared" si="4"/>
        <v>0.1390210945</v>
      </c>
      <c r="R13" s="55"/>
      <c r="S13" s="54"/>
      <c r="T13" s="59">
        <f t="shared" si="5"/>
        <v>0.04867077831</v>
      </c>
      <c r="U13" s="55"/>
      <c r="V13" s="53"/>
    </row>
    <row r="14" ht="15.0" customHeight="1">
      <c r="A14" s="57">
        <v>2007.0</v>
      </c>
      <c r="B14" s="4">
        <v>154.0</v>
      </c>
      <c r="C14" s="4">
        <v>121.0</v>
      </c>
      <c r="D14" s="4"/>
      <c r="E14" s="59">
        <f t="shared" si="1"/>
        <v>0.7857142857</v>
      </c>
      <c r="F14" s="53"/>
      <c r="H14" s="52">
        <v>0.08395864619349062</v>
      </c>
      <c r="I14" s="54">
        <v>0.02</v>
      </c>
      <c r="J14" s="59">
        <f t="shared" si="2"/>
        <v>0.8752326167</v>
      </c>
      <c r="K14" s="55"/>
      <c r="L14" s="53"/>
      <c r="M14" s="54">
        <f t="shared" si="3"/>
        <v>0.9565503419</v>
      </c>
      <c r="N14" s="55"/>
      <c r="O14" s="54"/>
      <c r="P14" s="57">
        <v>2007.0</v>
      </c>
      <c r="Q14" s="54">
        <f t="shared" si="4"/>
        <v>0.1247673833</v>
      </c>
      <c r="R14" s="55"/>
      <c r="S14" s="54"/>
      <c r="T14" s="59">
        <f t="shared" si="5"/>
        <v>0.04344965806</v>
      </c>
      <c r="U14" s="55"/>
      <c r="V14" s="53"/>
    </row>
    <row r="15" ht="15.0" customHeight="1">
      <c r="A15" s="60" t="s">
        <v>40</v>
      </c>
      <c r="B15" s="61"/>
      <c r="C15" s="61"/>
      <c r="D15" s="61"/>
      <c r="E15" s="62"/>
      <c r="F15" s="64"/>
      <c r="H15" s="288">
        <f t="shared" ref="H15:J15" si="6">AVERAGE(H9:H14)</f>
        <v>0.08935844855</v>
      </c>
      <c r="I15" s="289">
        <f t="shared" si="6"/>
        <v>0.02</v>
      </c>
      <c r="J15" s="289">
        <f t="shared" si="6"/>
        <v>0.9007254735</v>
      </c>
      <c r="K15" s="65"/>
      <c r="L15" s="64"/>
      <c r="M15" s="289">
        <f>AVERAGE(M9:M14)</f>
        <v>0.9656188021</v>
      </c>
      <c r="N15" s="288"/>
      <c r="O15" s="288"/>
      <c r="P15" s="66" t="s">
        <v>40</v>
      </c>
      <c r="Q15" s="289">
        <f>AVERAGE(Q9:Q14)</f>
        <v>0.09927452649</v>
      </c>
      <c r="R15" s="63"/>
      <c r="S15" s="65"/>
      <c r="T15" s="289">
        <f>AVERAGE(T9:T14)</f>
        <v>0.03438119786</v>
      </c>
      <c r="U15" s="63"/>
      <c r="V15" s="67"/>
    </row>
    <row r="16" ht="15.0" customHeight="1">
      <c r="A16" s="57">
        <v>2008.0</v>
      </c>
      <c r="B16" s="75">
        <v>181.0</v>
      </c>
      <c r="C16" s="75">
        <v>132.0</v>
      </c>
      <c r="D16" s="4"/>
      <c r="E16" s="59">
        <f t="shared" ref="E16:E31" si="7">C16/B16</f>
        <v>0.729281768</v>
      </c>
      <c r="F16" s="53"/>
      <c r="H16" s="52">
        <v>0.13083194793251035</v>
      </c>
      <c r="I16" s="110">
        <v>0.02</v>
      </c>
      <c r="J16" s="59">
        <f t="shared" ref="J16:J31" si="8">(C16/B16)/((1-H16)*(1-I16))</f>
        <v>0.8561808819</v>
      </c>
      <c r="K16" s="55"/>
      <c r="L16" s="53"/>
      <c r="M16" s="54">
        <f t="shared" ref="M16:M30" si="9">J16^(1/3)</f>
        <v>0.9495587542</v>
      </c>
      <c r="N16" s="55"/>
      <c r="O16" s="54"/>
      <c r="P16" s="57">
        <v>2008.0</v>
      </c>
      <c r="Q16" s="54">
        <f t="shared" ref="Q16:Q30" si="10">1-J16</f>
        <v>0.1438191181</v>
      </c>
      <c r="R16" s="55"/>
      <c r="S16" s="54"/>
      <c r="T16" s="59">
        <f t="shared" ref="T16:T30" si="11">1-M16</f>
        <v>0.05044124576</v>
      </c>
      <c r="U16" s="55"/>
      <c r="V16" s="53"/>
    </row>
    <row r="17" ht="15.0" customHeight="1">
      <c r="A17" s="74">
        <v>2009.0</v>
      </c>
      <c r="B17" s="290">
        <v>148.0</v>
      </c>
      <c r="C17" s="291">
        <v>119.0</v>
      </c>
      <c r="D17" s="292">
        <v>108.0</v>
      </c>
      <c r="E17" s="59">
        <f t="shared" si="7"/>
        <v>0.8040540541</v>
      </c>
      <c r="F17" s="54">
        <f t="shared" ref="F17:F31" si="12">D17/C17</f>
        <v>0.9075630252</v>
      </c>
      <c r="H17" s="52">
        <v>0.13217691646745558</v>
      </c>
      <c r="I17" s="110">
        <v>0.02</v>
      </c>
      <c r="J17" s="59">
        <f t="shared" si="8"/>
        <v>0.9454269379</v>
      </c>
      <c r="K17" s="55"/>
      <c r="L17" s="54"/>
      <c r="M17" s="54">
        <f t="shared" si="9"/>
        <v>0.981467653</v>
      </c>
      <c r="N17" s="55"/>
      <c r="O17" s="54"/>
      <c r="P17" s="74">
        <v>2009.0</v>
      </c>
      <c r="Q17" s="54">
        <f t="shared" si="10"/>
        <v>0.05457306215</v>
      </c>
      <c r="R17" s="55"/>
      <c r="S17" s="54"/>
      <c r="T17" s="59">
        <f t="shared" si="11"/>
        <v>0.01853234697</v>
      </c>
      <c r="U17" s="55"/>
      <c r="V17" s="54"/>
    </row>
    <row r="18" ht="15.0" customHeight="1">
      <c r="A18" s="121">
        <v>2010.0</v>
      </c>
      <c r="B18" s="293">
        <v>461.0</v>
      </c>
      <c r="C18" s="293">
        <v>381.0</v>
      </c>
      <c r="D18" s="294">
        <v>364.0</v>
      </c>
      <c r="E18" s="295">
        <f t="shared" si="7"/>
        <v>0.8264642082</v>
      </c>
      <c r="F18" s="54">
        <f t="shared" si="12"/>
        <v>0.9553805774</v>
      </c>
      <c r="G18" s="125"/>
      <c r="H18" s="296">
        <v>0.13038767093097695</v>
      </c>
      <c r="I18" s="124">
        <v>0.02</v>
      </c>
      <c r="J18" s="295">
        <f t="shared" si="8"/>
        <v>0.9697779074</v>
      </c>
      <c r="K18" s="296"/>
      <c r="L18" s="124"/>
      <c r="M18" s="124">
        <f t="shared" si="9"/>
        <v>0.989822744</v>
      </c>
      <c r="N18" s="296"/>
      <c r="O18" s="124"/>
      <c r="P18" s="121">
        <v>2010.0</v>
      </c>
      <c r="Q18" s="124">
        <f t="shared" si="10"/>
        <v>0.0302220926</v>
      </c>
      <c r="R18" s="296"/>
      <c r="S18" s="124"/>
      <c r="T18" s="295">
        <f t="shared" si="11"/>
        <v>0.01017725603</v>
      </c>
      <c r="U18" s="296"/>
      <c r="V18" s="124"/>
    </row>
    <row r="19" ht="15.0" customHeight="1">
      <c r="A19" s="74">
        <v>2011.0</v>
      </c>
      <c r="B19" s="297">
        <v>464.0</v>
      </c>
      <c r="C19" s="297">
        <v>351.0</v>
      </c>
      <c r="D19" s="292">
        <v>308.0</v>
      </c>
      <c r="E19" s="59">
        <f t="shared" si="7"/>
        <v>0.7564655172</v>
      </c>
      <c r="F19" s="54">
        <f t="shared" si="12"/>
        <v>0.8774928775</v>
      </c>
      <c r="H19" s="55">
        <v>0.10669884349278133</v>
      </c>
      <c r="I19" s="110">
        <v>0.02</v>
      </c>
      <c r="J19" s="59">
        <f t="shared" si="8"/>
        <v>0.8641023057</v>
      </c>
      <c r="K19" s="55"/>
      <c r="L19" s="54"/>
      <c r="M19" s="54">
        <f t="shared" si="9"/>
        <v>0.9524782223</v>
      </c>
      <c r="N19" s="55"/>
      <c r="O19" s="54"/>
      <c r="P19" s="74">
        <v>2011.0</v>
      </c>
      <c r="Q19" s="54">
        <f t="shared" si="10"/>
        <v>0.1358976943</v>
      </c>
      <c r="R19" s="55"/>
      <c r="S19" s="54"/>
      <c r="T19" s="59">
        <f t="shared" si="11"/>
        <v>0.04752177767</v>
      </c>
      <c r="U19" s="55"/>
      <c r="V19" s="54"/>
    </row>
    <row r="20" ht="15.0" customHeight="1">
      <c r="A20" s="74">
        <v>2012.0</v>
      </c>
      <c r="B20" s="297">
        <v>470.0</v>
      </c>
      <c r="C20" s="297">
        <v>390.0</v>
      </c>
      <c r="D20" s="292">
        <v>287.0</v>
      </c>
      <c r="E20" s="59">
        <f t="shared" si="7"/>
        <v>0.829787234</v>
      </c>
      <c r="F20" s="54">
        <f t="shared" si="12"/>
        <v>0.7358974359</v>
      </c>
      <c r="H20" s="55">
        <v>0.1500384340730566</v>
      </c>
      <c r="I20" s="110">
        <v>0.02</v>
      </c>
      <c r="J20" s="59">
        <f t="shared" si="8"/>
        <v>0.9961881823</v>
      </c>
      <c r="K20" s="55"/>
      <c r="L20" s="54"/>
      <c r="M20" s="54">
        <f t="shared" si="9"/>
        <v>0.9987277762</v>
      </c>
      <c r="N20" s="55"/>
      <c r="O20" s="54"/>
      <c r="P20" s="74">
        <v>2012.0</v>
      </c>
      <c r="Q20" s="54">
        <f t="shared" si="10"/>
        <v>0.003811817694</v>
      </c>
      <c r="R20" s="55"/>
      <c r="S20" s="54"/>
      <c r="T20" s="59">
        <f t="shared" si="11"/>
        <v>0.001272223765</v>
      </c>
      <c r="U20" s="55"/>
      <c r="V20" s="54"/>
    </row>
    <row r="21" ht="15.0" customHeight="1">
      <c r="A21" s="74">
        <v>2013.0</v>
      </c>
      <c r="B21" s="89">
        <v>269.0</v>
      </c>
      <c r="C21" s="89">
        <v>229.0</v>
      </c>
      <c r="D21" s="292">
        <v>213.0</v>
      </c>
      <c r="E21" s="59">
        <f t="shared" si="7"/>
        <v>0.8513011152</v>
      </c>
      <c r="F21" s="54">
        <f t="shared" si="12"/>
        <v>0.9301310044</v>
      </c>
      <c r="H21" s="55">
        <v>0.14157412948555978</v>
      </c>
      <c r="I21" s="110">
        <v>0.02</v>
      </c>
      <c r="J21" s="59">
        <f t="shared" si="8"/>
        <v>1.011938989</v>
      </c>
      <c r="K21" s="55"/>
      <c r="L21" s="54"/>
      <c r="M21" s="54">
        <f t="shared" si="9"/>
        <v>1.003963929</v>
      </c>
      <c r="N21" s="55"/>
      <c r="O21" s="54"/>
      <c r="P21" s="74">
        <v>2013.0</v>
      </c>
      <c r="Q21" s="54">
        <f t="shared" si="10"/>
        <v>-0.01193898882</v>
      </c>
      <c r="R21" s="55"/>
      <c r="S21" s="54"/>
      <c r="T21" s="59">
        <f t="shared" si="11"/>
        <v>-0.003963929444</v>
      </c>
      <c r="U21" s="55"/>
      <c r="V21" s="54"/>
    </row>
    <row r="22" ht="15.0" customHeight="1">
      <c r="A22" s="74">
        <v>2014.0</v>
      </c>
      <c r="B22" s="297">
        <v>401.0</v>
      </c>
      <c r="C22" s="297">
        <v>340.0</v>
      </c>
      <c r="D22" s="298">
        <v>247.0</v>
      </c>
      <c r="E22" s="54">
        <f t="shared" si="7"/>
        <v>0.8478802993</v>
      </c>
      <c r="F22" s="54">
        <f t="shared" si="12"/>
        <v>0.7264705882</v>
      </c>
      <c r="H22" s="55">
        <v>0.1409532304426945</v>
      </c>
      <c r="I22" s="110">
        <v>0.02</v>
      </c>
      <c r="J22" s="54">
        <f t="shared" si="8"/>
        <v>1.007144209</v>
      </c>
      <c r="K22" s="55"/>
      <c r="L22" s="54"/>
      <c r="M22" s="54">
        <f t="shared" si="9"/>
        <v>1.002375754</v>
      </c>
      <c r="N22" s="55"/>
      <c r="O22" s="54"/>
      <c r="P22" s="74">
        <v>2014.0</v>
      </c>
      <c r="Q22" s="54">
        <f t="shared" si="10"/>
        <v>-0.007144208544</v>
      </c>
      <c r="R22" s="55"/>
      <c r="S22" s="54"/>
      <c r="T22" s="54">
        <f t="shared" si="11"/>
        <v>-0.002375754171</v>
      </c>
      <c r="U22" s="55"/>
      <c r="V22" s="54"/>
    </row>
    <row r="23" ht="15.0" customHeight="1">
      <c r="A23" s="299">
        <v>2015.0</v>
      </c>
      <c r="B23" s="300">
        <v>560.0</v>
      </c>
      <c r="C23" s="300">
        <v>505.0</v>
      </c>
      <c r="D23" s="301"/>
      <c r="E23" s="302">
        <f t="shared" si="7"/>
        <v>0.9017857143</v>
      </c>
      <c r="F23" s="54">
        <f t="shared" si="12"/>
        <v>0</v>
      </c>
      <c r="G23" s="75"/>
      <c r="H23" s="302">
        <v>0.1549855862259606</v>
      </c>
      <c r="I23" s="302">
        <v>0.02</v>
      </c>
      <c r="J23" s="302">
        <f t="shared" si="8"/>
        <v>1.088963087</v>
      </c>
      <c r="K23" s="302"/>
      <c r="L23" s="302"/>
      <c r="M23" s="302">
        <f t="shared" si="9"/>
        <v>1.028816023</v>
      </c>
      <c r="N23" s="302"/>
      <c r="O23" s="302"/>
      <c r="P23" s="299">
        <v>2015.0</v>
      </c>
      <c r="Q23" s="302">
        <f t="shared" si="10"/>
        <v>-0.08896308675</v>
      </c>
      <c r="R23" s="302"/>
      <c r="S23" s="302"/>
      <c r="T23" s="302">
        <f t="shared" si="11"/>
        <v>-0.02881602314</v>
      </c>
      <c r="U23" s="302"/>
      <c r="V23" s="302"/>
    </row>
    <row r="24" ht="15.0" customHeight="1">
      <c r="A24" s="74">
        <v>2016.0</v>
      </c>
      <c r="B24" s="297">
        <v>303.0</v>
      </c>
      <c r="C24" s="297">
        <v>225.0</v>
      </c>
      <c r="D24" s="298"/>
      <c r="E24" s="54">
        <f t="shared" si="7"/>
        <v>0.7425742574</v>
      </c>
      <c r="F24" s="54">
        <f t="shared" si="12"/>
        <v>0</v>
      </c>
      <c r="H24" s="55">
        <v>0.15696192216802674</v>
      </c>
      <c r="I24" s="110">
        <v>0.02</v>
      </c>
      <c r="J24" s="54">
        <f t="shared" si="8"/>
        <v>0.8988073659</v>
      </c>
      <c r="K24" s="55"/>
      <c r="L24" s="54"/>
      <c r="M24" s="54">
        <f t="shared" si="9"/>
        <v>0.9650627237</v>
      </c>
      <c r="N24" s="55"/>
      <c r="O24" s="54"/>
      <c r="P24" s="74">
        <v>2016.0</v>
      </c>
      <c r="Q24" s="54">
        <f t="shared" si="10"/>
        <v>0.1011926341</v>
      </c>
      <c r="R24" s="55"/>
      <c r="S24" s="54"/>
      <c r="T24" s="54">
        <f t="shared" si="11"/>
        <v>0.03493727634</v>
      </c>
      <c r="U24" s="55"/>
      <c r="V24" s="54"/>
    </row>
    <row r="25" ht="15.0" customHeight="1">
      <c r="A25" s="74">
        <v>2017.0</v>
      </c>
      <c r="B25" s="297">
        <v>270.0</v>
      </c>
      <c r="C25" s="297">
        <v>205.0</v>
      </c>
      <c r="D25" s="298"/>
      <c r="E25" s="54">
        <f t="shared" si="7"/>
        <v>0.7592592593</v>
      </c>
      <c r="F25" s="54">
        <f t="shared" si="12"/>
        <v>0</v>
      </c>
      <c r="H25" s="55">
        <v>0.08473753859726511</v>
      </c>
      <c r="I25" s="110">
        <v>0.02</v>
      </c>
      <c r="J25" s="54">
        <f t="shared" si="8"/>
        <v>0.8464832536</v>
      </c>
      <c r="K25" s="55"/>
      <c r="L25" s="54"/>
      <c r="M25" s="54">
        <f t="shared" si="9"/>
        <v>0.9459600383</v>
      </c>
      <c r="N25" s="55"/>
      <c r="O25" s="54"/>
      <c r="P25" s="74">
        <v>2017.0</v>
      </c>
      <c r="Q25" s="54">
        <f t="shared" si="10"/>
        <v>0.1535167464</v>
      </c>
      <c r="R25" s="55"/>
      <c r="S25" s="54"/>
      <c r="T25" s="54">
        <f t="shared" si="11"/>
        <v>0.05403996166</v>
      </c>
      <c r="U25" s="55"/>
      <c r="V25" s="54"/>
    </row>
    <row r="26" ht="15.0" customHeight="1">
      <c r="A26" s="74">
        <v>2018.0</v>
      </c>
      <c r="B26" s="303">
        <v>255.0</v>
      </c>
      <c r="C26" s="303">
        <v>195.0</v>
      </c>
      <c r="E26" s="54">
        <f t="shared" si="7"/>
        <v>0.7647058824</v>
      </c>
      <c r="F26" s="54">
        <f t="shared" si="12"/>
        <v>0</v>
      </c>
      <c r="H26" s="55">
        <v>0.1</v>
      </c>
      <c r="I26" s="110">
        <v>0.02</v>
      </c>
      <c r="J26" s="54">
        <f t="shared" si="8"/>
        <v>0.8670134721</v>
      </c>
      <c r="K26" s="55"/>
      <c r="L26" s="54"/>
      <c r="M26" s="54">
        <f t="shared" si="9"/>
        <v>0.9535466585</v>
      </c>
      <c r="N26" s="55"/>
      <c r="O26" s="54"/>
      <c r="P26" s="74">
        <v>2018.0</v>
      </c>
      <c r="Q26" s="54">
        <f t="shared" si="10"/>
        <v>0.1329865279</v>
      </c>
      <c r="R26" s="55"/>
      <c r="S26" s="54"/>
      <c r="T26" s="54">
        <f t="shared" si="11"/>
        <v>0.0464533415</v>
      </c>
      <c r="U26" s="55"/>
      <c r="V26" s="54"/>
    </row>
    <row r="27" ht="15.0" customHeight="1">
      <c r="A27" s="74">
        <v>2019.0</v>
      </c>
      <c r="B27" s="303" t="str">
        <f t="shared" ref="B27:B30" si="13">D66</f>
        <v/>
      </c>
      <c r="C27" s="303">
        <v>181.0</v>
      </c>
      <c r="D27" s="304" t="str">
        <f t="shared" ref="D27:D30" si="14">I66</f>
        <v/>
      </c>
      <c r="E27" s="54" t="str">
        <f t="shared" si="7"/>
        <v>#DIV/0!</v>
      </c>
      <c r="F27" s="54">
        <f t="shared" si="12"/>
        <v>0</v>
      </c>
      <c r="G27" s="89" t="str">
        <f t="shared" ref="G27:G31" si="15">D27/B27</f>
        <v>#DIV/0!</v>
      </c>
      <c r="H27" s="55">
        <v>0.066</v>
      </c>
      <c r="I27" s="110">
        <v>0.02</v>
      </c>
      <c r="J27" s="54" t="str">
        <f t="shared" si="8"/>
        <v>#DIV/0!</v>
      </c>
      <c r="K27" s="55"/>
      <c r="L27" s="54"/>
      <c r="M27" s="54" t="str">
        <f t="shared" si="9"/>
        <v>#DIV/0!</v>
      </c>
      <c r="N27" s="55"/>
      <c r="O27" s="54"/>
      <c r="P27" s="74">
        <v>2019.0</v>
      </c>
      <c r="Q27" s="54" t="str">
        <f t="shared" si="10"/>
        <v>#DIV/0!</v>
      </c>
      <c r="R27" s="55"/>
      <c r="S27" s="54"/>
      <c r="T27" s="54" t="str">
        <f t="shared" si="11"/>
        <v>#DIV/0!</v>
      </c>
      <c r="U27" s="55"/>
      <c r="V27" s="54"/>
    </row>
    <row r="28" ht="15.0" customHeight="1">
      <c r="A28" s="74">
        <v>2020.0</v>
      </c>
      <c r="B28" s="303" t="str">
        <f t="shared" si="13"/>
        <v/>
      </c>
      <c r="C28" s="303" t="str">
        <f t="shared" ref="C28:C30" si="16">G67</f>
        <v/>
      </c>
      <c r="D28" s="304" t="str">
        <f t="shared" si="14"/>
        <v/>
      </c>
      <c r="E28" s="54" t="str">
        <f t="shared" si="7"/>
        <v>#DIV/0!</v>
      </c>
      <c r="F28" s="54" t="str">
        <f t="shared" si="12"/>
        <v>#DIV/0!</v>
      </c>
      <c r="G28" s="89" t="str">
        <f t="shared" si="15"/>
        <v>#DIV/0!</v>
      </c>
      <c r="H28" s="55">
        <v>0.059</v>
      </c>
      <c r="I28" s="110">
        <v>0.02</v>
      </c>
      <c r="J28" s="54" t="str">
        <f t="shared" si="8"/>
        <v>#DIV/0!</v>
      </c>
      <c r="K28" s="55"/>
      <c r="L28" s="54"/>
      <c r="M28" s="54" t="str">
        <f t="shared" si="9"/>
        <v>#DIV/0!</v>
      </c>
      <c r="N28" s="55"/>
      <c r="O28" s="54"/>
      <c r="P28" s="74">
        <v>2020.0</v>
      </c>
      <c r="Q28" s="54" t="str">
        <f t="shared" si="10"/>
        <v>#DIV/0!</v>
      </c>
      <c r="R28" s="55"/>
      <c r="S28" s="54"/>
      <c r="T28" s="54" t="str">
        <f t="shared" si="11"/>
        <v>#DIV/0!</v>
      </c>
      <c r="U28" s="55"/>
      <c r="V28" s="54"/>
    </row>
    <row r="29" ht="15.0" customHeight="1">
      <c r="A29" s="74">
        <v>2021.0</v>
      </c>
      <c r="B29" s="303" t="str">
        <f t="shared" si="13"/>
        <v/>
      </c>
      <c r="C29" s="303" t="str">
        <f t="shared" si="16"/>
        <v/>
      </c>
      <c r="D29" s="304" t="str">
        <f t="shared" si="14"/>
        <v/>
      </c>
      <c r="E29" s="54" t="str">
        <f t="shared" si="7"/>
        <v>#DIV/0!</v>
      </c>
      <c r="F29" s="54" t="str">
        <f t="shared" si="12"/>
        <v>#DIV/0!</v>
      </c>
      <c r="G29" s="89" t="str">
        <f t="shared" si="15"/>
        <v>#DIV/0!</v>
      </c>
      <c r="H29" s="55">
        <v>0.063</v>
      </c>
      <c r="I29" s="110">
        <v>0.02</v>
      </c>
      <c r="J29" s="54" t="str">
        <f t="shared" si="8"/>
        <v>#DIV/0!</v>
      </c>
      <c r="K29" s="55"/>
      <c r="L29" s="54"/>
      <c r="M29" s="54" t="str">
        <f t="shared" si="9"/>
        <v>#DIV/0!</v>
      </c>
      <c r="N29" s="55"/>
      <c r="O29" s="54"/>
      <c r="P29" s="74">
        <v>2021.0</v>
      </c>
      <c r="Q29" s="54" t="str">
        <f t="shared" si="10"/>
        <v>#DIV/0!</v>
      </c>
      <c r="R29" s="55"/>
      <c r="S29" s="54"/>
      <c r="T29" s="54" t="str">
        <f t="shared" si="11"/>
        <v>#DIV/0!</v>
      </c>
      <c r="U29" s="55"/>
      <c r="V29" s="54"/>
    </row>
    <row r="30" ht="15.0" customHeight="1">
      <c r="A30" s="74">
        <v>2022.0</v>
      </c>
      <c r="B30" s="303" t="str">
        <f t="shared" si="13"/>
        <v/>
      </c>
      <c r="C30" s="303" t="str">
        <f t="shared" si="16"/>
        <v/>
      </c>
      <c r="D30" s="304" t="str">
        <f t="shared" si="14"/>
        <v/>
      </c>
      <c r="E30" s="54" t="str">
        <f t="shared" si="7"/>
        <v>#DIV/0!</v>
      </c>
      <c r="F30" s="54" t="str">
        <f t="shared" si="12"/>
        <v>#DIV/0!</v>
      </c>
      <c r="G30" s="89" t="str">
        <f t="shared" si="15"/>
        <v>#DIV/0!</v>
      </c>
      <c r="H30" s="55">
        <v>0.092</v>
      </c>
      <c r="I30" s="110">
        <v>0.02</v>
      </c>
      <c r="J30" s="54" t="str">
        <f t="shared" si="8"/>
        <v>#DIV/0!</v>
      </c>
      <c r="K30" s="55"/>
      <c r="L30" s="54"/>
      <c r="M30" s="54" t="str">
        <f t="shared" si="9"/>
        <v>#DIV/0!</v>
      </c>
      <c r="N30" s="55"/>
      <c r="O30" s="54"/>
      <c r="P30" s="74">
        <v>2022.0</v>
      </c>
      <c r="Q30" s="54" t="str">
        <f t="shared" si="10"/>
        <v>#DIV/0!</v>
      </c>
      <c r="R30" s="55"/>
      <c r="S30" s="54"/>
      <c r="T30" s="54" t="str">
        <f t="shared" si="11"/>
        <v>#DIV/0!</v>
      </c>
      <c r="U30" s="55"/>
      <c r="V30" s="54"/>
    </row>
    <row r="31" ht="15.0" customHeight="1">
      <c r="A31" s="74">
        <v>2023.0</v>
      </c>
      <c r="B31" s="303">
        <v>474.0</v>
      </c>
      <c r="C31" s="303">
        <v>364.0</v>
      </c>
      <c r="D31" s="304">
        <v>363.0</v>
      </c>
      <c r="E31" s="54">
        <f t="shared" si="7"/>
        <v>0.7679324895</v>
      </c>
      <c r="F31" s="54">
        <f t="shared" si="12"/>
        <v>0.9972527473</v>
      </c>
      <c r="G31" s="89">
        <f t="shared" si="15"/>
        <v>0.7658227848</v>
      </c>
      <c r="H31" s="55">
        <v>0.094</v>
      </c>
      <c r="I31" s="110">
        <v>0.02</v>
      </c>
      <c r="J31" s="54">
        <f t="shared" si="8"/>
        <v>0.8649057186</v>
      </c>
      <c r="K31" s="55"/>
      <c r="L31" s="54"/>
      <c r="M31" s="54"/>
      <c r="N31" s="55"/>
      <c r="O31" s="54"/>
      <c r="P31" s="74"/>
      <c r="Q31" s="54"/>
      <c r="R31" s="55"/>
      <c r="S31" s="54"/>
      <c r="T31" s="54"/>
      <c r="U31" s="55"/>
      <c r="V31" s="54"/>
    </row>
    <row r="32" ht="15.0" customHeight="1">
      <c r="A32" s="74">
        <v>2024.0</v>
      </c>
      <c r="B32" s="303" t="str">
        <f t="shared" ref="B32:B33" si="17">D71</f>
        <v/>
      </c>
      <c r="C32" s="303"/>
      <c r="D32" s="304"/>
      <c r="E32" s="54"/>
      <c r="F32" s="55"/>
      <c r="G32" s="54"/>
      <c r="H32" s="55"/>
      <c r="I32" s="110"/>
      <c r="J32" s="54"/>
      <c r="K32" s="55"/>
      <c r="L32" s="54"/>
      <c r="M32" s="54"/>
      <c r="N32" s="55"/>
      <c r="O32" s="54"/>
      <c r="P32" s="74"/>
      <c r="Q32" s="54"/>
      <c r="R32" s="55"/>
      <c r="S32" s="54"/>
      <c r="T32" s="54"/>
      <c r="U32" s="55"/>
      <c r="V32" s="54"/>
    </row>
    <row r="33" ht="15.0" customHeight="1">
      <c r="A33" s="74">
        <v>2025.0</v>
      </c>
      <c r="B33" s="303" t="str">
        <f t="shared" si="17"/>
        <v/>
      </c>
      <c r="C33" s="303"/>
      <c r="D33" s="304"/>
      <c r="E33" s="54"/>
      <c r="F33" s="55"/>
      <c r="G33" s="54"/>
      <c r="H33" s="55"/>
      <c r="I33" s="110"/>
      <c r="J33" s="54"/>
      <c r="K33" s="55"/>
      <c r="L33" s="54"/>
      <c r="M33" s="54"/>
      <c r="N33" s="55"/>
      <c r="O33" s="54"/>
      <c r="P33" s="74"/>
      <c r="Q33" s="54"/>
      <c r="R33" s="55"/>
      <c r="S33" s="54"/>
      <c r="T33" s="54"/>
      <c r="U33" s="55"/>
      <c r="V33" s="54"/>
    </row>
    <row r="34" ht="15.0" customHeight="1">
      <c r="A34" s="74">
        <v>2026.0</v>
      </c>
      <c r="B34" s="303"/>
      <c r="C34" s="303"/>
      <c r="D34" s="304"/>
      <c r="E34" s="54"/>
      <c r="F34" s="55"/>
      <c r="G34" s="54"/>
      <c r="H34" s="55"/>
      <c r="I34" s="110"/>
      <c r="J34" s="54" t="str">
        <f>(C34/B34)/((1-H34)*(1-I34))</f>
        <v>#DIV/0!</v>
      </c>
      <c r="K34" s="55"/>
      <c r="L34" s="54"/>
      <c r="M34" s="54" t="str">
        <f>J34^(1/3)</f>
        <v>#DIV/0!</v>
      </c>
      <c r="N34" s="55"/>
      <c r="O34" s="54"/>
      <c r="P34" s="74">
        <v>2020.0</v>
      </c>
      <c r="Q34" s="54" t="str">
        <f>1-J34</f>
        <v>#DIV/0!</v>
      </c>
      <c r="R34" s="55"/>
      <c r="S34" s="54"/>
      <c r="T34" s="54" t="str">
        <f>1-M34</f>
        <v>#DIV/0!</v>
      </c>
      <c r="U34" s="55"/>
      <c r="V34" s="54"/>
    </row>
    <row r="35" ht="30.0" customHeight="1">
      <c r="A35" s="78" t="s">
        <v>44</v>
      </c>
      <c r="B35" s="115">
        <f t="shared" ref="B35:E35" si="18">AVERAGE(B19:B24)</f>
        <v>411.1666667</v>
      </c>
      <c r="C35" s="115">
        <f t="shared" si="18"/>
        <v>340</v>
      </c>
      <c r="D35" s="115">
        <f t="shared" si="18"/>
        <v>263.75</v>
      </c>
      <c r="E35" s="59">
        <f t="shared" si="18"/>
        <v>0.8216323562</v>
      </c>
      <c r="F35" s="59"/>
      <c r="G35" s="59">
        <f>AVERAGE(F19:F24)</f>
        <v>0.544998651</v>
      </c>
      <c r="H35" s="59">
        <f t="shared" ref="H35:I35" si="19">AVERAGE(H19:H24)</f>
        <v>0.141868691</v>
      </c>
      <c r="I35" s="59">
        <f t="shared" si="19"/>
        <v>0.02</v>
      </c>
      <c r="J35" s="59">
        <f>1-AVERAGE(J16:J25)</f>
        <v>0.05149868812</v>
      </c>
      <c r="K35" s="59"/>
      <c r="L35" s="59"/>
      <c r="M35" s="59">
        <f>AVERAGE(M19:M24)</f>
        <v>0.9919040715</v>
      </c>
      <c r="N35" s="59"/>
      <c r="O35" s="59"/>
      <c r="P35" s="305" t="s">
        <v>44</v>
      </c>
      <c r="Q35" s="59">
        <f>AVERAGE(Q19:Q24)</f>
        <v>0.02214264366</v>
      </c>
      <c r="R35" s="59"/>
      <c r="S35" s="59"/>
      <c r="T35" s="59">
        <f>AVERAGE(T19:T24)</f>
        <v>0.008095928503</v>
      </c>
      <c r="U35" s="115"/>
      <c r="V35" s="115"/>
    </row>
    <row r="36" ht="15.0" customHeight="1">
      <c r="A36" s="83"/>
      <c r="B36" s="84"/>
      <c r="C36" s="84"/>
      <c r="D36" s="84"/>
      <c r="E36" s="85"/>
      <c r="F36" s="84"/>
      <c r="G36" s="86"/>
      <c r="H36" s="84"/>
      <c r="I36" s="84"/>
      <c r="J36" s="54">
        <f>1-MIN(J16:J25)</f>
        <v>0.1535167464</v>
      </c>
      <c r="K36" s="88"/>
      <c r="L36" s="86"/>
      <c r="M36" s="84"/>
      <c r="N36" s="84"/>
      <c r="O36" s="84"/>
      <c r="P36" s="83"/>
      <c r="Q36" s="84"/>
      <c r="R36" s="84"/>
      <c r="S36" s="84"/>
      <c r="T36" s="85"/>
      <c r="U36" s="84"/>
      <c r="V36" s="86"/>
    </row>
    <row r="37" ht="15.0" customHeight="1">
      <c r="A37" s="89" t="s">
        <v>46</v>
      </c>
      <c r="J37" s="54">
        <f>1-MAX(J16:J25)</f>
        <v>-0.08896308675</v>
      </c>
      <c r="K37" s="171"/>
      <c r="L37" s="4" t="s">
        <v>120</v>
      </c>
    </row>
    <row r="38" ht="15.0" customHeight="1">
      <c r="B38" s="280"/>
      <c r="C38" s="4" t="s">
        <v>169</v>
      </c>
      <c r="F38" s="131" t="s">
        <v>170</v>
      </c>
      <c r="W38" s="4"/>
      <c r="X38" s="4"/>
      <c r="Y38" s="4"/>
      <c r="Z38" s="4"/>
      <c r="AA38" s="4"/>
      <c r="AB38" s="4"/>
      <c r="AC38" s="4"/>
      <c r="AD38" s="4"/>
      <c r="AE38" s="4"/>
      <c r="AF38" s="4"/>
      <c r="AG38" s="4"/>
      <c r="AH38" s="4"/>
      <c r="AI38" s="4"/>
      <c r="AJ38" s="4"/>
      <c r="AK38" s="4"/>
      <c r="AL38" s="4"/>
      <c r="AM38" s="4"/>
      <c r="AN38" s="4"/>
      <c r="AO38" s="4"/>
      <c r="AP38" s="4"/>
    </row>
    <row r="39" ht="15.0" customHeight="1">
      <c r="W39" s="4"/>
      <c r="X39" s="4"/>
      <c r="Y39" s="4"/>
      <c r="Z39" s="4"/>
      <c r="AA39" s="4"/>
      <c r="AB39" s="4"/>
      <c r="AC39" s="4"/>
      <c r="AD39" s="4"/>
      <c r="AE39" s="4"/>
      <c r="AF39" s="4"/>
      <c r="AG39" s="4"/>
      <c r="AH39" s="4"/>
      <c r="AI39" s="4"/>
      <c r="AJ39" s="4"/>
      <c r="AK39" s="4"/>
      <c r="AL39" s="4"/>
      <c r="AM39" s="4"/>
      <c r="AN39" s="4"/>
      <c r="AO39" s="4"/>
      <c r="AP39" s="4"/>
    </row>
    <row r="40" ht="15.0" customHeight="1">
      <c r="H40" s="4"/>
      <c r="I40" s="4"/>
      <c r="J40" s="4"/>
      <c r="K40" s="4"/>
      <c r="L40" s="4"/>
      <c r="W40" s="4"/>
      <c r="X40" s="4"/>
      <c r="Y40" s="4"/>
      <c r="Z40" s="4"/>
      <c r="AA40" s="4"/>
      <c r="AB40" s="4"/>
      <c r="AC40" s="4"/>
      <c r="AD40" s="4"/>
      <c r="AE40" s="4"/>
      <c r="AF40" s="4"/>
      <c r="AG40" s="4"/>
      <c r="AH40" s="4"/>
      <c r="AI40" s="4"/>
      <c r="AJ40" s="4"/>
      <c r="AK40" s="4"/>
      <c r="AL40" s="4"/>
      <c r="AM40" s="4"/>
      <c r="AN40" s="4"/>
      <c r="AO40" s="4"/>
      <c r="AP40" s="4"/>
    </row>
    <row r="41" ht="15.0" customHeight="1">
      <c r="A41" s="306" t="s">
        <v>101</v>
      </c>
      <c r="B41" s="306"/>
      <c r="H41" s="4"/>
      <c r="I41" s="4"/>
      <c r="J41" s="4"/>
      <c r="K41" s="4"/>
      <c r="L41" s="4"/>
      <c r="W41" s="4"/>
      <c r="X41" s="4"/>
      <c r="Y41" s="4"/>
      <c r="Z41" s="4"/>
      <c r="AA41" s="4"/>
      <c r="AB41" s="4"/>
      <c r="AC41" s="4"/>
      <c r="AD41" s="4"/>
      <c r="AE41" s="4"/>
      <c r="AF41" s="4"/>
      <c r="AG41" s="4"/>
      <c r="AH41" s="4"/>
      <c r="AI41" s="4"/>
      <c r="AJ41" s="4"/>
      <c r="AK41" s="4"/>
      <c r="AL41" s="4"/>
      <c r="AM41" s="4"/>
      <c r="AN41" s="4"/>
      <c r="AO41" s="4"/>
      <c r="AP41" s="4"/>
    </row>
    <row r="42" ht="15.0" customHeight="1">
      <c r="H42" s="4"/>
      <c r="I42" s="4"/>
      <c r="J42" s="4"/>
      <c r="K42" s="4"/>
      <c r="L42" s="4"/>
      <c r="W42" s="4"/>
      <c r="X42" s="4"/>
      <c r="Y42" s="4"/>
      <c r="Z42" s="4"/>
      <c r="AA42" s="4"/>
      <c r="AB42" s="4"/>
      <c r="AC42" s="4"/>
      <c r="AD42" s="4"/>
      <c r="AE42" s="4"/>
      <c r="AF42" s="4"/>
      <c r="AG42" s="4"/>
      <c r="AH42" s="4"/>
      <c r="AI42" s="4"/>
      <c r="AJ42" s="4"/>
      <c r="AK42" s="4"/>
      <c r="AL42" s="4"/>
      <c r="AM42" s="4"/>
      <c r="AN42" s="4"/>
      <c r="AO42" s="4"/>
      <c r="AP42" s="4"/>
    </row>
    <row r="43" ht="15.0" customHeight="1">
      <c r="H43" s="4"/>
      <c r="I43" s="4"/>
      <c r="J43" s="4"/>
      <c r="K43" s="4"/>
      <c r="L43" s="4"/>
      <c r="W43" s="4"/>
      <c r="X43" s="4"/>
      <c r="Y43" s="4"/>
      <c r="Z43" s="4"/>
      <c r="AA43" s="4"/>
      <c r="AB43" s="4"/>
      <c r="AC43" s="4"/>
      <c r="AD43" s="4"/>
      <c r="AE43" s="4"/>
      <c r="AF43" s="4"/>
      <c r="AG43" s="4"/>
      <c r="AH43" s="4"/>
      <c r="AI43" s="4"/>
      <c r="AJ43" s="4"/>
      <c r="AK43" s="4"/>
      <c r="AL43" s="4"/>
      <c r="AM43" s="4"/>
      <c r="AN43" s="4"/>
      <c r="AO43" s="4"/>
      <c r="AP43" s="4"/>
    </row>
    <row r="44" ht="15.0" customHeight="1">
      <c r="G44" s="54"/>
      <c r="H44" s="4"/>
      <c r="I44" s="4"/>
      <c r="J44" s="4"/>
      <c r="K44" s="4"/>
      <c r="L44" s="4"/>
      <c r="W44" s="4"/>
      <c r="X44" s="4"/>
      <c r="Y44" s="4"/>
      <c r="Z44" s="4"/>
      <c r="AA44" s="4"/>
      <c r="AB44" s="4"/>
      <c r="AC44" s="4"/>
      <c r="AD44" s="4"/>
      <c r="AE44" s="4"/>
      <c r="AF44" s="4"/>
      <c r="AG44" s="4"/>
      <c r="AH44" s="4"/>
      <c r="AI44" s="4"/>
      <c r="AJ44" s="4"/>
      <c r="AK44" s="4"/>
      <c r="AL44" s="4"/>
      <c r="AM44" s="4"/>
      <c r="AN44" s="4"/>
      <c r="AO44" s="4"/>
      <c r="AP44" s="4"/>
    </row>
    <row r="45" ht="15.0" customHeight="1">
      <c r="F45" s="4"/>
      <c r="G45" s="4"/>
      <c r="H45" s="4"/>
      <c r="I45" s="4"/>
      <c r="J45" s="4"/>
      <c r="K45" s="4"/>
      <c r="L45" s="4"/>
      <c r="W45" s="4"/>
      <c r="X45" s="4"/>
      <c r="Y45" s="4"/>
      <c r="Z45" s="4"/>
      <c r="AA45" s="4"/>
      <c r="AB45" s="4"/>
      <c r="AC45" s="4"/>
      <c r="AD45" s="4"/>
      <c r="AE45" s="4"/>
      <c r="AF45" s="4"/>
      <c r="AG45" s="4"/>
      <c r="AH45" s="4"/>
      <c r="AI45" s="4"/>
      <c r="AJ45" s="4"/>
      <c r="AK45" s="4"/>
      <c r="AL45" s="4"/>
      <c r="AM45" s="4"/>
      <c r="AN45" s="4"/>
      <c r="AO45" s="4"/>
      <c r="AP45" s="4"/>
    </row>
    <row r="46" ht="15.0" customHeight="1">
      <c r="F46" s="4"/>
      <c r="G46" s="4"/>
      <c r="W46" s="4"/>
      <c r="X46" s="4"/>
      <c r="Y46" s="4"/>
      <c r="Z46" s="4"/>
      <c r="AA46" s="4"/>
      <c r="AB46" s="4"/>
      <c r="AC46" s="4"/>
      <c r="AD46" s="4"/>
      <c r="AE46" s="4"/>
      <c r="AF46" s="4"/>
      <c r="AG46" s="4"/>
      <c r="AH46" s="4"/>
      <c r="AI46" s="4"/>
      <c r="AJ46" s="4"/>
      <c r="AK46" s="4"/>
      <c r="AL46" s="4"/>
      <c r="AM46" s="4"/>
      <c r="AN46" s="4"/>
      <c r="AO46" s="4"/>
      <c r="AP46" s="4"/>
    </row>
    <row r="47" ht="15.0" customHeight="1">
      <c r="F47" s="4"/>
      <c r="G47" s="4"/>
      <c r="H47" s="4"/>
      <c r="I47" s="4"/>
      <c r="J47" s="4"/>
      <c r="W47" s="4"/>
      <c r="X47" s="4"/>
      <c r="Y47" s="4"/>
      <c r="Z47" s="4"/>
      <c r="AA47" s="4"/>
      <c r="AB47" s="4"/>
      <c r="AC47" s="4"/>
      <c r="AD47" s="4"/>
      <c r="AE47" s="4"/>
      <c r="AF47" s="4"/>
      <c r="AG47" s="4"/>
      <c r="AH47" s="4"/>
      <c r="AI47" s="4"/>
      <c r="AJ47" s="4"/>
      <c r="AK47" s="4"/>
      <c r="AL47" s="4"/>
      <c r="AM47" s="4"/>
      <c r="AN47" s="4"/>
      <c r="AO47" s="4"/>
      <c r="AP47" s="4"/>
    </row>
    <row r="48" ht="15.0" customHeight="1">
      <c r="F48" s="4"/>
      <c r="G48" s="4"/>
      <c r="H48" s="4"/>
      <c r="I48" s="4"/>
      <c r="J48" s="4"/>
      <c r="W48" s="4"/>
      <c r="X48" s="4"/>
      <c r="Y48" s="4"/>
      <c r="Z48" s="4"/>
      <c r="AA48" s="4"/>
      <c r="AB48" s="4"/>
      <c r="AC48" s="4"/>
      <c r="AD48" s="4"/>
      <c r="AE48" s="4"/>
      <c r="AF48" s="4"/>
      <c r="AG48" s="4"/>
      <c r="AH48" s="4"/>
      <c r="AI48" s="4"/>
      <c r="AJ48" s="4"/>
      <c r="AK48" s="4"/>
      <c r="AL48" s="4"/>
      <c r="AM48" s="4"/>
      <c r="AN48" s="4"/>
      <c r="AO48" s="4"/>
      <c r="AP48" s="4"/>
    </row>
    <row r="49" ht="15.0" customHeight="1"/>
    <row r="50" ht="15.0" customHeight="1"/>
    <row r="51" ht="15.0" customHeight="1"/>
    <row r="52" ht="15.0" customHeight="1"/>
    <row r="53" ht="15.0" customHeight="1"/>
    <row r="54" ht="15.0" customHeight="1"/>
    <row r="55" ht="15.0" customHeight="1"/>
    <row r="56" ht="15.0" customHeight="1"/>
    <row r="57" ht="15.0" customHeight="1"/>
    <row r="58" ht="15.0"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Q7:S7"/>
    <mergeCell ref="T7:V7"/>
    <mergeCell ref="B6:O6"/>
    <mergeCell ref="P6:AC6"/>
    <mergeCell ref="B7:D7"/>
    <mergeCell ref="E7:G7"/>
    <mergeCell ref="H7:I7"/>
    <mergeCell ref="J7:L7"/>
    <mergeCell ref="M7:O7"/>
  </mergeCells>
  <printOptions/>
  <pageMargins bottom="0.75" footer="0.0" header="0.0" left="0.7" right="0.7" top="0.75"/>
  <pageSetup orientation="landscape"/>
  <colBreaks count="1" manualBreakCount="1">
    <brk id="15" man="1"/>
  </colBrea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sheetPr>
  <sheetViews>
    <sheetView workbookViewId="0"/>
  </sheetViews>
  <sheetFormatPr customHeight="1" defaultColWidth="12.63" defaultRowHeight="15.0"/>
  <cols>
    <col customWidth="1" min="1" max="12" width="9.63"/>
    <col customWidth="1" min="13" max="13" width="9.75"/>
    <col customWidth="1" min="14" max="22" width="9.63"/>
    <col customWidth="1" min="23" max="30" width="8.63"/>
  </cols>
  <sheetData>
    <row r="1" ht="15.0" customHeight="1">
      <c r="A1" s="10" t="s">
        <v>171</v>
      </c>
      <c r="B1" s="11"/>
      <c r="C1" s="11"/>
      <c r="D1" s="11"/>
      <c r="E1" s="11"/>
      <c r="F1" s="11"/>
      <c r="G1" s="11"/>
      <c r="H1" s="11"/>
      <c r="I1" s="11"/>
      <c r="J1" s="11"/>
      <c r="K1" s="11"/>
      <c r="L1" s="11"/>
      <c r="M1" s="11"/>
      <c r="N1" s="4"/>
      <c r="O1" s="12">
        <f>'SR Fall Chin'!P1</f>
        <v>39562</v>
      </c>
      <c r="P1" s="13" t="s">
        <v>172</v>
      </c>
      <c r="V1" s="12">
        <f>O1</f>
        <v>39562</v>
      </c>
    </row>
    <row r="2" ht="41.25" customHeight="1">
      <c r="A2" s="14" t="s">
        <v>65</v>
      </c>
      <c r="B2" s="4"/>
      <c r="C2" s="4"/>
      <c r="D2" s="4"/>
      <c r="E2" s="4"/>
      <c r="F2" s="4"/>
      <c r="G2" s="4"/>
      <c r="H2" s="15" t="s">
        <v>17</v>
      </c>
      <c r="O2" s="4"/>
      <c r="P2" s="4"/>
    </row>
    <row r="3" ht="15.0" customHeight="1">
      <c r="A3" s="16" t="s">
        <v>18</v>
      </c>
    </row>
    <row r="4" ht="15.0" customHeight="1">
      <c r="A4" s="8" t="s">
        <v>19</v>
      </c>
      <c r="B4" s="17"/>
      <c r="C4" s="17"/>
      <c r="D4" s="17"/>
      <c r="E4" s="17"/>
      <c r="F4" s="17"/>
      <c r="G4" s="17"/>
      <c r="H4" s="17"/>
      <c r="I4" s="17"/>
      <c r="J4" s="17"/>
      <c r="K4" s="17"/>
      <c r="L4" s="17"/>
      <c r="M4" s="17"/>
      <c r="N4" s="17"/>
      <c r="O4" s="17"/>
      <c r="P4" s="17"/>
      <c r="Q4" s="16" t="s">
        <v>20</v>
      </c>
      <c r="R4" s="16"/>
    </row>
    <row r="5" ht="15.0" customHeight="1">
      <c r="A5" s="18"/>
      <c r="B5" s="19"/>
      <c r="C5" s="19"/>
      <c r="D5" s="19"/>
      <c r="E5" s="19"/>
      <c r="F5" s="19"/>
      <c r="G5" s="19"/>
      <c r="H5" s="19"/>
      <c r="I5" s="19"/>
      <c r="J5" s="19"/>
      <c r="K5" s="19"/>
      <c r="L5" s="19"/>
      <c r="M5" s="19"/>
      <c r="N5" s="19"/>
      <c r="O5" s="20"/>
      <c r="P5" s="21"/>
      <c r="Q5" s="22"/>
      <c r="R5" s="22"/>
      <c r="S5" s="22"/>
      <c r="T5" s="22"/>
      <c r="U5" s="22"/>
      <c r="V5" s="23"/>
    </row>
    <row r="6" ht="15.0" customHeight="1">
      <c r="A6" s="24"/>
      <c r="B6" s="25" t="s">
        <v>21</v>
      </c>
      <c r="C6" s="26"/>
      <c r="D6" s="26"/>
      <c r="E6" s="26"/>
      <c r="F6" s="26"/>
      <c r="G6" s="26"/>
      <c r="H6" s="26"/>
      <c r="I6" s="26"/>
      <c r="J6" s="26"/>
      <c r="K6" s="26"/>
      <c r="L6" s="26"/>
      <c r="M6" s="26"/>
      <c r="N6" s="26"/>
      <c r="O6" s="27"/>
      <c r="P6" s="25" t="s">
        <v>21</v>
      </c>
      <c r="Q6" s="26"/>
      <c r="R6" s="26"/>
      <c r="S6" s="26"/>
      <c r="T6" s="26"/>
      <c r="U6" s="26"/>
      <c r="V6" s="26"/>
      <c r="W6" s="26"/>
      <c r="X6" s="26"/>
      <c r="Y6" s="26"/>
      <c r="Z6" s="26"/>
      <c r="AA6" s="26"/>
      <c r="AB6" s="26"/>
      <c r="AC6" s="27"/>
    </row>
    <row r="7" ht="30.0" customHeight="1">
      <c r="A7" s="28"/>
      <c r="B7" s="29" t="s">
        <v>22</v>
      </c>
      <c r="C7" s="30"/>
      <c r="D7" s="30"/>
      <c r="E7" s="29" t="s">
        <v>23</v>
      </c>
      <c r="F7" s="30"/>
      <c r="G7" s="31"/>
      <c r="H7" s="32" t="s">
        <v>24</v>
      </c>
      <c r="I7" s="33"/>
      <c r="J7" s="34" t="s">
        <v>25</v>
      </c>
      <c r="L7" s="35"/>
      <c r="M7" s="29" t="s">
        <v>26</v>
      </c>
      <c r="N7" s="30"/>
      <c r="O7" s="36"/>
      <c r="P7" s="37"/>
      <c r="Q7" s="38" t="s">
        <v>27</v>
      </c>
      <c r="T7" s="38" t="s">
        <v>28</v>
      </c>
      <c r="V7" s="39"/>
      <c r="AD7" s="89" t="s">
        <v>173</v>
      </c>
    </row>
    <row r="8" ht="57.0" customHeight="1">
      <c r="A8" s="40" t="s">
        <v>29</v>
      </c>
      <c r="B8" s="41" t="s">
        <v>30</v>
      </c>
      <c r="C8" s="42" t="s">
        <v>31</v>
      </c>
      <c r="D8" s="42" t="s">
        <v>174</v>
      </c>
      <c r="E8" s="41" t="s">
        <v>32</v>
      </c>
      <c r="F8" s="41" t="s">
        <v>167</v>
      </c>
      <c r="G8" s="42" t="s">
        <v>175</v>
      </c>
      <c r="H8" s="33"/>
      <c r="I8" s="41" t="s">
        <v>33</v>
      </c>
      <c r="J8" s="43" t="s">
        <v>34</v>
      </c>
      <c r="K8" s="41" t="s">
        <v>32</v>
      </c>
      <c r="L8" s="44"/>
      <c r="M8" s="33"/>
      <c r="N8" s="41" t="s">
        <v>35</v>
      </c>
      <c r="O8" s="44"/>
      <c r="P8" s="45"/>
      <c r="Q8" s="40" t="s">
        <v>29</v>
      </c>
      <c r="R8" s="41" t="s">
        <v>32</v>
      </c>
      <c r="S8" s="44"/>
      <c r="T8" s="42"/>
      <c r="U8" s="41" t="s">
        <v>38</v>
      </c>
      <c r="V8" s="44"/>
      <c r="W8" s="45"/>
    </row>
    <row r="9" ht="15.0" customHeight="1">
      <c r="A9" s="46" t="s">
        <v>39</v>
      </c>
      <c r="B9" s="47">
        <v>294.0</v>
      </c>
      <c r="C9" s="47">
        <v>232.0</v>
      </c>
      <c r="D9" s="48"/>
      <c r="E9" s="49">
        <f t="shared" ref="E9:E14" si="2">C9/B9</f>
        <v>0.7891156463</v>
      </c>
      <c r="F9" s="50"/>
      <c r="G9" s="50" t="str">
        <f t="shared" ref="G9:H9" si="1">AC9</f>
        <v/>
      </c>
      <c r="H9" s="307" t="str">
        <f t="shared" si="1"/>
        <v/>
      </c>
      <c r="I9" s="52">
        <v>0.0889458518234017</v>
      </c>
      <c r="J9" s="53">
        <v>0.038</v>
      </c>
      <c r="K9" s="49">
        <f t="shared" ref="K9:K14" si="4">(C9/B9)/((1-I9)*(1-J9))</f>
        <v>0.9003707806</v>
      </c>
      <c r="L9" s="50"/>
      <c r="M9" s="50"/>
      <c r="N9" s="54">
        <f t="shared" ref="N9:N14" si="5">K9^(1/3)</f>
        <v>0.9656219533</v>
      </c>
      <c r="O9" s="55"/>
      <c r="P9" s="56"/>
      <c r="Q9" s="46" t="s">
        <v>39</v>
      </c>
      <c r="R9" s="54">
        <f t="shared" ref="R9:R14" si="6">1-K9</f>
        <v>0.09962921939</v>
      </c>
      <c r="S9" s="55"/>
      <c r="T9" s="54"/>
      <c r="U9" s="49">
        <f t="shared" ref="U9:U14" si="7">1-N9</f>
        <v>0.03437804666</v>
      </c>
      <c r="V9" s="50"/>
      <c r="W9" s="51"/>
    </row>
    <row r="10" ht="15.0" customHeight="1">
      <c r="A10" s="57">
        <v>2003.0</v>
      </c>
      <c r="B10" s="4">
        <v>44.0</v>
      </c>
      <c r="C10" s="4">
        <v>34.0</v>
      </c>
      <c r="D10" s="58"/>
      <c r="E10" s="59">
        <f t="shared" si="2"/>
        <v>0.7727272727</v>
      </c>
      <c r="F10" s="55"/>
      <c r="G10" s="50" t="str">
        <f t="shared" ref="G10:H10" si="3">AC10</f>
        <v/>
      </c>
      <c r="H10" s="307" t="str">
        <f t="shared" si="3"/>
        <v/>
      </c>
      <c r="I10" s="52">
        <v>0.10748990899092109</v>
      </c>
      <c r="J10" s="53">
        <v>0.053</v>
      </c>
      <c r="K10" s="59">
        <f t="shared" si="4"/>
        <v>0.9142461212</v>
      </c>
      <c r="L10" s="55"/>
      <c r="M10" s="53"/>
      <c r="N10" s="54">
        <f t="shared" si="5"/>
        <v>0.9705569909</v>
      </c>
      <c r="O10" s="55"/>
      <c r="P10" s="56"/>
      <c r="Q10" s="57">
        <v>2003.0</v>
      </c>
      <c r="R10" s="54">
        <f t="shared" si="6"/>
        <v>0.0857538788</v>
      </c>
      <c r="S10" s="55"/>
      <c r="T10" s="54"/>
      <c r="U10" s="59">
        <f t="shared" si="7"/>
        <v>0.02944300909</v>
      </c>
      <c r="V10" s="55"/>
      <c r="W10" s="53"/>
    </row>
    <row r="11" ht="15.0" customHeight="1">
      <c r="A11" s="57">
        <v>2004.0</v>
      </c>
      <c r="B11" s="4">
        <v>3448.0</v>
      </c>
      <c r="C11" s="4">
        <v>2468.0</v>
      </c>
      <c r="D11" s="58"/>
      <c r="E11" s="59">
        <f t="shared" si="2"/>
        <v>0.7157772622</v>
      </c>
      <c r="F11" s="55"/>
      <c r="G11" s="50" t="str">
        <f t="shared" ref="G11:H11" si="8">AC11</f>
        <v/>
      </c>
      <c r="H11" s="307" t="str">
        <f t="shared" si="8"/>
        <v/>
      </c>
      <c r="I11" s="52">
        <v>0.08406280193650209</v>
      </c>
      <c r="J11" s="53">
        <v>0.047</v>
      </c>
      <c r="K11" s="59">
        <f t="shared" si="4"/>
        <v>0.820010287</v>
      </c>
      <c r="L11" s="55"/>
      <c r="M11" s="53"/>
      <c r="N11" s="54">
        <f t="shared" si="5"/>
        <v>0.9359940763</v>
      </c>
      <c r="O11" s="55"/>
      <c r="P11" s="56"/>
      <c r="Q11" s="57">
        <v>2004.0</v>
      </c>
      <c r="R11" s="54">
        <f t="shared" si="6"/>
        <v>0.179989713</v>
      </c>
      <c r="S11" s="55"/>
      <c r="T11" s="54"/>
      <c r="U11" s="59">
        <f t="shared" si="7"/>
        <v>0.06400592367</v>
      </c>
      <c r="V11" s="55"/>
      <c r="W11" s="53"/>
    </row>
    <row r="12" ht="15.0" customHeight="1">
      <c r="A12" s="57">
        <v>2005.0</v>
      </c>
      <c r="B12" s="4">
        <v>6123.0</v>
      </c>
      <c r="C12" s="4">
        <v>4200.0</v>
      </c>
      <c r="D12" s="58"/>
      <c r="E12" s="59">
        <f t="shared" si="2"/>
        <v>0.6859382656</v>
      </c>
      <c r="F12" s="55"/>
      <c r="G12" s="50" t="str">
        <f t="shared" ref="G12:H12" si="9">AC12</f>
        <v/>
      </c>
      <c r="H12" s="307" t="str">
        <f t="shared" si="9"/>
        <v/>
      </c>
      <c r="I12" s="52">
        <v>0.08351521862437568</v>
      </c>
      <c r="J12" s="53">
        <v>0.047</v>
      </c>
      <c r="K12" s="59">
        <f t="shared" si="4"/>
        <v>0.7853565544</v>
      </c>
      <c r="L12" s="55"/>
      <c r="M12" s="53"/>
      <c r="N12" s="54">
        <f t="shared" si="5"/>
        <v>0.9226187808</v>
      </c>
      <c r="O12" s="55"/>
      <c r="P12" s="56"/>
      <c r="Q12" s="57">
        <v>2005.0</v>
      </c>
      <c r="R12" s="54">
        <f t="shared" si="6"/>
        <v>0.2146434456</v>
      </c>
      <c r="S12" s="55"/>
      <c r="T12" s="54"/>
      <c r="U12" s="59">
        <f t="shared" si="7"/>
        <v>0.07738121915</v>
      </c>
      <c r="V12" s="55"/>
      <c r="W12" s="53"/>
    </row>
    <row r="13" ht="15.0" customHeight="1">
      <c r="A13" s="57">
        <v>2006.0</v>
      </c>
      <c r="B13" s="4">
        <v>6790.0</v>
      </c>
      <c r="C13" s="4">
        <v>4944.0</v>
      </c>
      <c r="D13" s="58"/>
      <c r="E13" s="59">
        <f t="shared" si="2"/>
        <v>0.7281296024</v>
      </c>
      <c r="F13" s="55"/>
      <c r="G13" s="50" t="str">
        <f t="shared" ref="G13:H13" si="10">AC13</f>
        <v/>
      </c>
      <c r="H13" s="307" t="str">
        <f t="shared" si="10"/>
        <v/>
      </c>
      <c r="I13" s="52">
        <v>0.10617229669730416</v>
      </c>
      <c r="J13" s="53">
        <v>0.047</v>
      </c>
      <c r="K13" s="59">
        <f t="shared" si="4"/>
        <v>0.8547950058</v>
      </c>
      <c r="L13" s="55"/>
      <c r="M13" s="53"/>
      <c r="N13" s="54">
        <f t="shared" si="5"/>
        <v>0.9490461361</v>
      </c>
      <c r="O13" s="55"/>
      <c r="P13" s="56"/>
      <c r="Q13" s="57">
        <v>2006.0</v>
      </c>
      <c r="R13" s="54">
        <f t="shared" si="6"/>
        <v>0.1452049942</v>
      </c>
      <c r="S13" s="55"/>
      <c r="T13" s="54"/>
      <c r="U13" s="59">
        <f t="shared" si="7"/>
        <v>0.05095386387</v>
      </c>
      <c r="V13" s="55"/>
      <c r="W13" s="53"/>
    </row>
    <row r="14" ht="15.0" customHeight="1">
      <c r="A14" s="57">
        <v>2007.0</v>
      </c>
      <c r="B14" s="4">
        <v>1167.0</v>
      </c>
      <c r="C14" s="4">
        <v>856.0</v>
      </c>
      <c r="D14" s="4"/>
      <c r="E14" s="59">
        <f t="shared" si="2"/>
        <v>0.7335047129</v>
      </c>
      <c r="F14" s="55"/>
      <c r="G14" s="50" t="str">
        <f t="shared" ref="G14:H14" si="11">AC14</f>
        <v/>
      </c>
      <c r="H14" s="307" t="str">
        <f t="shared" si="11"/>
        <v/>
      </c>
      <c r="I14" s="52">
        <v>0.09741286631084958</v>
      </c>
      <c r="J14" s="54">
        <v>0.047</v>
      </c>
      <c r="K14" s="59">
        <f t="shared" si="4"/>
        <v>0.8527483144</v>
      </c>
      <c r="L14" s="55"/>
      <c r="M14" s="53"/>
      <c r="N14" s="54">
        <f t="shared" si="5"/>
        <v>0.9482880764</v>
      </c>
      <c r="O14" s="55"/>
      <c r="P14" s="54"/>
      <c r="Q14" s="57">
        <v>2007.0</v>
      </c>
      <c r="R14" s="54">
        <f t="shared" si="6"/>
        <v>0.1472516856</v>
      </c>
      <c r="S14" s="55"/>
      <c r="T14" s="54"/>
      <c r="U14" s="59">
        <f t="shared" si="7"/>
        <v>0.05171192357</v>
      </c>
      <c r="V14" s="55"/>
      <c r="W14" s="53"/>
    </row>
    <row r="15" ht="15.0" customHeight="1">
      <c r="A15" s="60" t="s">
        <v>40</v>
      </c>
      <c r="B15" s="61"/>
      <c r="C15" s="61"/>
      <c r="D15" s="61"/>
      <c r="E15" s="62">
        <f>AVERAGE(E9:E14)</f>
        <v>0.737532127</v>
      </c>
      <c r="F15" s="63"/>
      <c r="G15" s="50" t="str">
        <f t="shared" ref="G15:H15" si="12">AC15</f>
        <v/>
      </c>
      <c r="H15" s="307" t="str">
        <f t="shared" si="12"/>
        <v/>
      </c>
      <c r="I15" s="62">
        <f t="shared" ref="I15:K15" si="13">AVERAGE(I9:I14)</f>
        <v>0.09459982406</v>
      </c>
      <c r="J15" s="62">
        <f t="shared" si="13"/>
        <v>0.0465</v>
      </c>
      <c r="K15" s="62">
        <f t="shared" si="13"/>
        <v>0.8545878439</v>
      </c>
      <c r="L15" s="63"/>
      <c r="M15" s="64"/>
      <c r="N15" s="62">
        <f>AVERAGE(N9:N14)</f>
        <v>0.948687669</v>
      </c>
      <c r="O15" s="63"/>
      <c r="P15" s="65"/>
      <c r="Q15" s="66" t="s">
        <v>40</v>
      </c>
      <c r="R15" s="62">
        <f>AVERAGE(R9:R14)</f>
        <v>0.1454121561</v>
      </c>
      <c r="S15" s="63"/>
      <c r="T15" s="65"/>
      <c r="U15" s="62">
        <f>AVERAGE(U9:U14)</f>
        <v>0.051312331</v>
      </c>
      <c r="V15" s="63"/>
      <c r="W15" s="67"/>
    </row>
    <row r="16" ht="15.0" customHeight="1">
      <c r="A16" s="57">
        <v>2008.0</v>
      </c>
      <c r="B16" s="68">
        <v>336.0</v>
      </c>
      <c r="C16" s="68">
        <v>251.0</v>
      </c>
      <c r="D16" s="69"/>
      <c r="E16" s="70">
        <f t="shared" ref="E16:E31" si="15">C16/B16</f>
        <v>0.7470238095</v>
      </c>
      <c r="F16" s="71"/>
      <c r="G16" s="50" t="str">
        <f t="shared" ref="G16:H16" si="14">AC16</f>
        <v/>
      </c>
      <c r="H16" s="307" t="str">
        <f t="shared" si="14"/>
        <v/>
      </c>
      <c r="I16" s="54">
        <v>0.1319550068975275</v>
      </c>
      <c r="J16" s="54">
        <v>0.047</v>
      </c>
      <c r="K16" s="70">
        <f t="shared" ref="K16:K30" si="17">(C16/B16)/((1-I16)*(1-J16))</f>
        <v>0.9030240295</v>
      </c>
      <c r="L16" s="71"/>
      <c r="M16" s="72"/>
      <c r="N16" s="73">
        <f t="shared" ref="N16:N31" si="18">K16^(1/3)</f>
        <v>0.9665695344</v>
      </c>
      <c r="O16" s="71"/>
      <c r="P16" s="73"/>
      <c r="Q16" s="57">
        <v>2008.0</v>
      </c>
      <c r="R16" s="54">
        <f t="shared" ref="R16:R30" si="19">1-K16</f>
        <v>0.09697597053</v>
      </c>
      <c r="S16" s="55"/>
      <c r="T16" s="54"/>
      <c r="U16" s="59">
        <f t="shared" ref="U16:U30" si="20">1-N16</f>
        <v>0.03343046562</v>
      </c>
      <c r="V16" s="55"/>
      <c r="W16" s="53"/>
    </row>
    <row r="17" ht="15.0" customHeight="1">
      <c r="A17" s="74">
        <v>2009.0</v>
      </c>
      <c r="B17" s="68">
        <v>390.0</v>
      </c>
      <c r="C17" s="68">
        <v>286.0</v>
      </c>
      <c r="D17" s="69"/>
      <c r="E17" s="73">
        <f t="shared" si="15"/>
        <v>0.7333333333</v>
      </c>
      <c r="F17" s="71"/>
      <c r="G17" s="50" t="str">
        <f t="shared" ref="G17:H17" si="16">AC17</f>
        <v/>
      </c>
      <c r="H17" s="307" t="str">
        <f t="shared" si="16"/>
        <v/>
      </c>
      <c r="I17" s="54">
        <v>0.13329646864658393</v>
      </c>
      <c r="J17" s="54">
        <v>0.047</v>
      </c>
      <c r="K17" s="70">
        <f t="shared" si="17"/>
        <v>0.887846648</v>
      </c>
      <c r="L17" s="71"/>
      <c r="M17" s="73"/>
      <c r="N17" s="73">
        <f t="shared" si="18"/>
        <v>0.9611237737</v>
      </c>
      <c r="O17" s="71"/>
      <c r="P17" s="73"/>
      <c r="Q17" s="74">
        <v>2009.0</v>
      </c>
      <c r="R17" s="54">
        <f t="shared" si="19"/>
        <v>0.112153352</v>
      </c>
      <c r="S17" s="55"/>
      <c r="T17" s="54"/>
      <c r="U17" s="59">
        <f t="shared" si="20"/>
        <v>0.0388762263</v>
      </c>
      <c r="V17" s="55"/>
      <c r="W17" s="54"/>
    </row>
    <row r="18" ht="15.0" customHeight="1">
      <c r="A18" s="74">
        <v>2010.0</v>
      </c>
      <c r="B18" s="75">
        <v>938.0</v>
      </c>
      <c r="C18" s="75">
        <v>736.0</v>
      </c>
      <c r="D18" s="4">
        <v>679.0</v>
      </c>
      <c r="E18" s="59">
        <f t="shared" si="15"/>
        <v>0.7846481876</v>
      </c>
      <c r="F18" s="55">
        <f>D18/C18</f>
        <v>0.9225543478</v>
      </c>
      <c r="G18" s="50" t="str">
        <f t="shared" ref="G18:H18" si="21">AC18</f>
        <v/>
      </c>
      <c r="H18" s="307" t="str">
        <f t="shared" si="21"/>
        <v/>
      </c>
      <c r="I18" s="76">
        <v>0.12625279419018334</v>
      </c>
      <c r="J18" s="54">
        <v>0.047</v>
      </c>
      <c r="K18" s="59">
        <f t="shared" si="17"/>
        <v>0.9423153711</v>
      </c>
      <c r="L18" s="55"/>
      <c r="M18" s="54"/>
      <c r="N18" s="54">
        <f t="shared" si="18"/>
        <v>0.9803897419</v>
      </c>
      <c r="O18" s="55"/>
      <c r="P18" s="54"/>
      <c r="Q18" s="74">
        <v>2010.0</v>
      </c>
      <c r="R18" s="54">
        <f t="shared" si="19"/>
        <v>0.0576846289</v>
      </c>
      <c r="S18" s="55"/>
      <c r="T18" s="54"/>
      <c r="U18" s="59">
        <f t="shared" si="20"/>
        <v>0.01961025807</v>
      </c>
      <c r="V18" s="55"/>
      <c r="W18" s="54"/>
    </row>
    <row r="19" ht="15.0" customHeight="1">
      <c r="A19" s="74">
        <v>2011.0</v>
      </c>
      <c r="B19" s="75">
        <v>936.0</v>
      </c>
      <c r="C19" s="75">
        <v>734.0</v>
      </c>
      <c r="D19" s="4"/>
      <c r="E19" s="59">
        <f t="shared" si="15"/>
        <v>0.7841880342</v>
      </c>
      <c r="F19" s="55"/>
      <c r="G19" s="50" t="str">
        <f t="shared" ref="G19:H19" si="22">AC19</f>
        <v/>
      </c>
      <c r="H19" s="307" t="str">
        <f t="shared" si="22"/>
        <v/>
      </c>
      <c r="I19" s="76">
        <v>0.1025537774448709</v>
      </c>
      <c r="J19" s="54">
        <v>0.047</v>
      </c>
      <c r="K19" s="59">
        <f t="shared" si="17"/>
        <v>0.9168934634</v>
      </c>
      <c r="L19" s="55"/>
      <c r="M19" s="54"/>
      <c r="N19" s="54">
        <f t="shared" si="18"/>
        <v>0.9714928878</v>
      </c>
      <c r="O19" s="55"/>
      <c r="P19" s="54"/>
      <c r="Q19" s="74">
        <v>2011.0</v>
      </c>
      <c r="R19" s="54">
        <f t="shared" si="19"/>
        <v>0.08310653659</v>
      </c>
      <c r="S19" s="55"/>
      <c r="T19" s="54"/>
      <c r="U19" s="59">
        <f t="shared" si="20"/>
        <v>0.02850711215</v>
      </c>
      <c r="V19" s="55"/>
      <c r="W19" s="54"/>
    </row>
    <row r="20" ht="15.0" customHeight="1">
      <c r="A20" s="74">
        <v>2012.0</v>
      </c>
      <c r="B20" s="75">
        <v>1043.0</v>
      </c>
      <c r="C20" s="75">
        <v>820.0</v>
      </c>
      <c r="D20" s="4"/>
      <c r="E20" s="59">
        <f t="shared" si="15"/>
        <v>0.7861936721</v>
      </c>
      <c r="F20" s="55"/>
      <c r="G20" s="50" t="str">
        <f t="shared" ref="G20:H20" si="23">AC20</f>
        <v/>
      </c>
      <c r="H20" s="307" t="str">
        <f t="shared" si="23"/>
        <v/>
      </c>
      <c r="I20" s="76">
        <v>0.1447622772984258</v>
      </c>
      <c r="J20" s="54">
        <v>0.047</v>
      </c>
      <c r="K20" s="59">
        <f t="shared" si="17"/>
        <v>0.9646056356</v>
      </c>
      <c r="L20" s="55"/>
      <c r="M20" s="54"/>
      <c r="N20" s="54">
        <f t="shared" si="18"/>
        <v>0.9880598795</v>
      </c>
      <c r="O20" s="55"/>
      <c r="P20" s="54"/>
      <c r="Q20" s="74">
        <v>2012.0</v>
      </c>
      <c r="R20" s="54">
        <f t="shared" si="19"/>
        <v>0.03539436443</v>
      </c>
      <c r="S20" s="55"/>
      <c r="T20" s="54"/>
      <c r="U20" s="59">
        <f t="shared" si="20"/>
        <v>0.01194012053</v>
      </c>
      <c r="V20" s="55"/>
      <c r="W20" s="54"/>
    </row>
    <row r="21" ht="15.0" customHeight="1">
      <c r="A21" s="74">
        <v>2013.0</v>
      </c>
      <c r="B21" s="75">
        <v>772.0</v>
      </c>
      <c r="C21" s="75">
        <v>553.0</v>
      </c>
      <c r="D21" s="4">
        <v>502.0</v>
      </c>
      <c r="E21" s="59">
        <f t="shared" si="15"/>
        <v>0.7163212435</v>
      </c>
      <c r="F21" s="55">
        <f t="shared" ref="F21:F31" si="25">D21/C21</f>
        <v>0.9077757685</v>
      </c>
      <c r="G21" s="50" t="str">
        <f t="shared" ref="G21:H21" si="24">AC21</f>
        <v/>
      </c>
      <c r="H21" s="307" t="str">
        <f t="shared" si="24"/>
        <v/>
      </c>
      <c r="I21" s="76">
        <v>0.14202185428995723</v>
      </c>
      <c r="J21" s="54">
        <v>0.047</v>
      </c>
      <c r="K21" s="59">
        <f t="shared" si="17"/>
        <v>0.8760697901</v>
      </c>
      <c r="L21" s="55"/>
      <c r="M21" s="54"/>
      <c r="N21" s="54">
        <f t="shared" si="18"/>
        <v>0.9568552297</v>
      </c>
      <c r="O21" s="55"/>
      <c r="P21" s="54"/>
      <c r="Q21" s="74">
        <v>2013.0</v>
      </c>
      <c r="R21" s="54">
        <f t="shared" si="19"/>
        <v>0.1239302099</v>
      </c>
      <c r="S21" s="55"/>
      <c r="T21" s="54"/>
      <c r="U21" s="59">
        <f t="shared" si="20"/>
        <v>0.04314477025</v>
      </c>
      <c r="V21" s="55"/>
      <c r="W21" s="54"/>
    </row>
    <row r="22" ht="15.0" customHeight="1">
      <c r="A22" s="74">
        <v>2014.0</v>
      </c>
      <c r="B22" s="75">
        <v>870.0</v>
      </c>
      <c r="C22" s="75">
        <v>660.0</v>
      </c>
      <c r="D22" s="4">
        <v>425.0</v>
      </c>
      <c r="E22" s="59">
        <f t="shared" si="15"/>
        <v>0.7586206897</v>
      </c>
      <c r="F22" s="55">
        <f t="shared" si="25"/>
        <v>0.6439393939</v>
      </c>
      <c r="G22" s="50" t="str">
        <f t="shared" ref="G22:H22" si="26">AC22</f>
        <v/>
      </c>
      <c r="H22" s="307" t="str">
        <f t="shared" si="26"/>
        <v/>
      </c>
      <c r="I22" s="76">
        <v>0.14226839026391092</v>
      </c>
      <c r="J22" s="54">
        <v>0.047</v>
      </c>
      <c r="K22" s="59">
        <f t="shared" si="17"/>
        <v>0.9280692151</v>
      </c>
      <c r="L22" s="55"/>
      <c r="M22" s="54"/>
      <c r="N22" s="54">
        <f t="shared" si="18"/>
        <v>0.9754240418</v>
      </c>
      <c r="O22" s="55"/>
      <c r="P22" s="54"/>
      <c r="Q22" s="74">
        <v>2014.0</v>
      </c>
      <c r="R22" s="54">
        <f t="shared" si="19"/>
        <v>0.07193078487</v>
      </c>
      <c r="S22" s="55"/>
      <c r="T22" s="54"/>
      <c r="U22" s="59">
        <f t="shared" si="20"/>
        <v>0.02457595824</v>
      </c>
      <c r="V22" s="55"/>
      <c r="W22" s="54"/>
    </row>
    <row r="23" ht="15.0" customHeight="1">
      <c r="A23" s="74">
        <v>2015.0</v>
      </c>
      <c r="B23" s="75">
        <v>904.0</v>
      </c>
      <c r="C23" s="75">
        <v>708.0</v>
      </c>
      <c r="D23" s="4">
        <v>683.0</v>
      </c>
      <c r="E23" s="59">
        <f t="shared" si="15"/>
        <v>0.7831858407</v>
      </c>
      <c r="F23" s="55">
        <f t="shared" si="25"/>
        <v>0.9646892655</v>
      </c>
      <c r="G23" s="50" t="str">
        <f t="shared" ref="G23:H23" si="27">AC23</f>
        <v/>
      </c>
      <c r="H23" s="307" t="str">
        <f t="shared" si="27"/>
        <v/>
      </c>
      <c r="I23" s="76">
        <v>0.15062591320143742</v>
      </c>
      <c r="J23" s="54">
        <v>0.047</v>
      </c>
      <c r="K23" s="59">
        <f t="shared" si="17"/>
        <v>0.9675488909</v>
      </c>
      <c r="L23" s="55"/>
      <c r="M23" s="54"/>
      <c r="N23" s="54">
        <f t="shared" si="18"/>
        <v>0.9890637991</v>
      </c>
      <c r="O23" s="55"/>
      <c r="P23" s="54"/>
      <c r="Q23" s="74">
        <v>2015.0</v>
      </c>
      <c r="R23" s="54">
        <f t="shared" si="19"/>
        <v>0.03245110912</v>
      </c>
      <c r="S23" s="55"/>
      <c r="T23" s="54"/>
      <c r="U23" s="59">
        <f t="shared" si="20"/>
        <v>0.01093620087</v>
      </c>
      <c r="V23" s="55"/>
      <c r="W23" s="54"/>
    </row>
    <row r="24" ht="15.0" customHeight="1">
      <c r="A24" s="74">
        <v>2016.0</v>
      </c>
      <c r="B24" s="75">
        <v>347.0</v>
      </c>
      <c r="C24" s="75">
        <v>261.0</v>
      </c>
      <c r="D24" s="4">
        <v>210.0</v>
      </c>
      <c r="E24" s="59">
        <f t="shared" si="15"/>
        <v>0.7521613833</v>
      </c>
      <c r="F24" s="55">
        <f t="shared" si="25"/>
        <v>0.8045977011</v>
      </c>
      <c r="G24" s="50" t="str">
        <f t="shared" ref="G24:H24" si="28">AC24</f>
        <v/>
      </c>
      <c r="H24" s="307" t="str">
        <f t="shared" si="28"/>
        <v/>
      </c>
      <c r="I24" s="76">
        <v>0.16091754653504534</v>
      </c>
      <c r="J24" s="54">
        <v>0.047</v>
      </c>
      <c r="K24" s="59">
        <f t="shared" si="17"/>
        <v>0.9406184488</v>
      </c>
      <c r="L24" s="55"/>
      <c r="M24" s="54"/>
      <c r="N24" s="54">
        <f t="shared" si="18"/>
        <v>0.9798008928</v>
      </c>
      <c r="O24" s="55"/>
      <c r="P24" s="54"/>
      <c r="Q24" s="74">
        <v>2016.0</v>
      </c>
      <c r="R24" s="54">
        <f t="shared" si="19"/>
        <v>0.05938155123</v>
      </c>
      <c r="S24" s="55"/>
      <c r="T24" s="54"/>
      <c r="U24" s="59">
        <f t="shared" si="20"/>
        <v>0.02019910724</v>
      </c>
      <c r="V24" s="55"/>
      <c r="W24" s="54"/>
    </row>
    <row r="25" ht="15.0" customHeight="1">
      <c r="A25" s="74">
        <v>2017.0</v>
      </c>
      <c r="B25" s="75">
        <v>349.0</v>
      </c>
      <c r="C25" s="75">
        <v>263.0</v>
      </c>
      <c r="D25" s="4">
        <v>225.0</v>
      </c>
      <c r="E25" s="59">
        <f t="shared" si="15"/>
        <v>0.7535816619</v>
      </c>
      <c r="F25" s="55">
        <f t="shared" si="25"/>
        <v>0.855513308</v>
      </c>
      <c r="G25" s="50" t="str">
        <f t="shared" ref="G25:H25" si="29">AC25</f>
        <v/>
      </c>
      <c r="H25" s="307" t="str">
        <f t="shared" si="29"/>
        <v/>
      </c>
      <c r="I25" s="76">
        <v>0.10504278782531981</v>
      </c>
      <c r="J25" s="54">
        <v>0.047</v>
      </c>
      <c r="K25" s="59">
        <f t="shared" si="17"/>
        <v>0.8835581733</v>
      </c>
      <c r="L25" s="59">
        <f t="shared" ref="L25:L31" si="31">(D25/C25)</f>
        <v>0.855513308</v>
      </c>
      <c r="M25" s="59">
        <f t="shared" ref="M25:M31" si="32">K25*L25</f>
        <v>0.7558957757</v>
      </c>
      <c r="N25" s="54">
        <f t="shared" si="18"/>
        <v>0.9595738029</v>
      </c>
      <c r="O25" s="55"/>
      <c r="P25" s="54"/>
      <c r="Q25" s="74">
        <v>2017.0</v>
      </c>
      <c r="R25" s="54">
        <f t="shared" si="19"/>
        <v>0.1164418267</v>
      </c>
      <c r="S25" s="55"/>
      <c r="T25" s="54"/>
      <c r="U25" s="59">
        <f t="shared" si="20"/>
        <v>0.0404261971</v>
      </c>
      <c r="V25" s="55"/>
      <c r="W25" s="54"/>
    </row>
    <row r="26" ht="15.0" customHeight="1">
      <c r="A26" s="74">
        <v>2018.0</v>
      </c>
      <c r="B26" s="75">
        <v>255.0</v>
      </c>
      <c r="C26" s="75">
        <v>195.0</v>
      </c>
      <c r="D26" s="4">
        <v>98.0</v>
      </c>
      <c r="E26" s="59">
        <f t="shared" si="15"/>
        <v>0.7647058824</v>
      </c>
      <c r="F26" s="55">
        <f t="shared" si="25"/>
        <v>0.5025641026</v>
      </c>
      <c r="G26" s="50" t="str">
        <f t="shared" ref="G26:H26" si="30">AC26</f>
        <v/>
      </c>
      <c r="H26" s="307" t="str">
        <f t="shared" si="30"/>
        <v/>
      </c>
      <c r="I26" s="76">
        <v>0.09</v>
      </c>
      <c r="J26" s="54">
        <v>0.047</v>
      </c>
      <c r="K26" s="59">
        <f t="shared" si="17"/>
        <v>0.8817797843</v>
      </c>
      <c r="L26" s="59">
        <f t="shared" si="31"/>
        <v>0.5025641026</v>
      </c>
      <c r="M26" s="59">
        <f t="shared" si="32"/>
        <v>0.443150866</v>
      </c>
      <c r="N26" s="54">
        <f t="shared" si="18"/>
        <v>0.9589295738</v>
      </c>
      <c r="O26" s="55"/>
      <c r="P26" s="54"/>
      <c r="Q26" s="74">
        <v>2018.0</v>
      </c>
      <c r="R26" s="54">
        <f t="shared" si="19"/>
        <v>0.1182202157</v>
      </c>
      <c r="S26" s="55"/>
      <c r="T26" s="54"/>
      <c r="U26" s="59">
        <f t="shared" si="20"/>
        <v>0.04107042621</v>
      </c>
      <c r="V26" s="55"/>
      <c r="W26" s="54"/>
    </row>
    <row r="27" ht="15.0" customHeight="1">
      <c r="A27" s="74">
        <v>2019.0</v>
      </c>
      <c r="B27" s="132">
        <v>192.0</v>
      </c>
      <c r="C27" s="75">
        <v>155.0</v>
      </c>
      <c r="D27" s="4">
        <v>138.0</v>
      </c>
      <c r="E27" s="59">
        <f t="shared" si="15"/>
        <v>0.8072916667</v>
      </c>
      <c r="F27" s="55">
        <f t="shared" si="25"/>
        <v>0.8903225806</v>
      </c>
      <c r="G27" s="50" t="str">
        <f t="shared" ref="G27:H27" si="33">AC27</f>
        <v/>
      </c>
      <c r="H27" s="307" t="str">
        <f t="shared" si="33"/>
        <v/>
      </c>
      <c r="I27" s="76"/>
      <c r="J27" s="54">
        <v>0.047</v>
      </c>
      <c r="K27" s="59">
        <f t="shared" si="17"/>
        <v>0.8471056313</v>
      </c>
      <c r="L27" s="59">
        <f t="shared" si="31"/>
        <v>0.8903225806</v>
      </c>
      <c r="M27" s="59">
        <f t="shared" si="32"/>
        <v>0.7541972718</v>
      </c>
      <c r="N27" s="54">
        <f t="shared" si="18"/>
        <v>0.9461918209</v>
      </c>
      <c r="O27" s="55"/>
      <c r="P27" s="54"/>
      <c r="Q27" s="74">
        <v>2019.0</v>
      </c>
      <c r="R27" s="54">
        <f t="shared" si="19"/>
        <v>0.1528943687</v>
      </c>
      <c r="S27" s="55"/>
      <c r="T27" s="54"/>
      <c r="U27" s="59">
        <f t="shared" si="20"/>
        <v>0.05380817905</v>
      </c>
      <c r="V27" s="55"/>
      <c r="W27" s="54"/>
    </row>
    <row r="28" ht="15.0" customHeight="1">
      <c r="A28" s="74">
        <v>2020.0</v>
      </c>
      <c r="B28" s="132">
        <v>344.0</v>
      </c>
      <c r="C28" s="75">
        <v>271.0</v>
      </c>
      <c r="D28" s="4">
        <v>260.0</v>
      </c>
      <c r="E28" s="59">
        <f t="shared" si="15"/>
        <v>0.7877906977</v>
      </c>
      <c r="F28" s="55">
        <f t="shared" si="25"/>
        <v>0.9594095941</v>
      </c>
      <c r="G28" s="50" t="str">
        <f t="shared" ref="G28:H28" si="34">AC28</f>
        <v/>
      </c>
      <c r="H28" s="307" t="str">
        <f t="shared" si="34"/>
        <v/>
      </c>
      <c r="I28" s="76">
        <v>0.058</v>
      </c>
      <c r="J28" s="54">
        <v>0.047</v>
      </c>
      <c r="K28" s="59">
        <f t="shared" si="17"/>
        <v>0.8775402491</v>
      </c>
      <c r="L28" s="59">
        <f t="shared" si="31"/>
        <v>0.9594095941</v>
      </c>
      <c r="M28" s="59">
        <f t="shared" si="32"/>
        <v>0.8419205342</v>
      </c>
      <c r="N28" s="54">
        <f t="shared" si="18"/>
        <v>0.9573902822</v>
      </c>
      <c r="O28" s="55"/>
      <c r="P28" s="54"/>
      <c r="Q28" s="74">
        <v>2020.0</v>
      </c>
      <c r="R28" s="54">
        <f t="shared" si="19"/>
        <v>0.1224597509</v>
      </c>
      <c r="S28" s="55"/>
      <c r="T28" s="54"/>
      <c r="U28" s="59">
        <f t="shared" si="20"/>
        <v>0.04260971778</v>
      </c>
      <c r="V28" s="55"/>
      <c r="W28" s="54"/>
    </row>
    <row r="29" ht="15.0" customHeight="1">
      <c r="A29" s="74">
        <v>2021.0</v>
      </c>
      <c r="B29" s="132">
        <v>210.0</v>
      </c>
      <c r="C29" s="75">
        <v>179.0</v>
      </c>
      <c r="D29" s="4">
        <v>178.0</v>
      </c>
      <c r="E29" s="59">
        <f t="shared" si="15"/>
        <v>0.8523809524</v>
      </c>
      <c r="F29" s="55">
        <f t="shared" si="25"/>
        <v>0.9944134078</v>
      </c>
      <c r="G29" s="50" t="str">
        <f t="shared" ref="G29:H29" si="35">AC29</f>
        <v/>
      </c>
      <c r="H29" s="307" t="str">
        <f t="shared" si="35"/>
        <v/>
      </c>
      <c r="I29" s="76">
        <v>0.056</v>
      </c>
      <c r="J29" s="54">
        <v>0.047</v>
      </c>
      <c r="K29" s="59">
        <f t="shared" si="17"/>
        <v>0.9474773601</v>
      </c>
      <c r="L29" s="59">
        <f t="shared" si="31"/>
        <v>0.9944134078</v>
      </c>
      <c r="M29" s="59">
        <f t="shared" si="32"/>
        <v>0.9421841904</v>
      </c>
      <c r="N29" s="54">
        <f t="shared" si="18"/>
        <v>0.9821766696</v>
      </c>
      <c r="O29" s="55"/>
      <c r="P29" s="54"/>
      <c r="Q29" s="74">
        <v>2021.0</v>
      </c>
      <c r="R29" s="54">
        <f t="shared" si="19"/>
        <v>0.05252263995</v>
      </c>
      <c r="S29" s="55"/>
      <c r="T29" s="54"/>
      <c r="U29" s="59">
        <f t="shared" si="20"/>
        <v>0.01782333044</v>
      </c>
      <c r="V29" s="55"/>
      <c r="W29" s="54"/>
    </row>
    <row r="30" ht="15.0" customHeight="1">
      <c r="A30" s="74">
        <v>2022.0</v>
      </c>
      <c r="B30" s="132">
        <v>339.0</v>
      </c>
      <c r="C30" s="75">
        <v>274.0</v>
      </c>
      <c r="D30" s="4">
        <v>271.0</v>
      </c>
      <c r="E30" s="59">
        <f t="shared" si="15"/>
        <v>0.808259587</v>
      </c>
      <c r="F30" s="55">
        <f t="shared" si="25"/>
        <v>0.9890510949</v>
      </c>
      <c r="G30" s="50" t="str">
        <f t="shared" ref="G30:H30" si="36">AC30</f>
        <v/>
      </c>
      <c r="H30" s="307" t="str">
        <f t="shared" si="36"/>
        <v/>
      </c>
      <c r="I30" s="76">
        <v>0.1365</v>
      </c>
      <c r="J30" s="54">
        <v>0.047</v>
      </c>
      <c r="K30" s="59">
        <f t="shared" si="17"/>
        <v>0.9821902577</v>
      </c>
      <c r="L30" s="59">
        <f t="shared" si="31"/>
        <v>0.9890510949</v>
      </c>
      <c r="M30" s="59">
        <f t="shared" si="32"/>
        <v>0.9714363498</v>
      </c>
      <c r="N30" s="54">
        <f t="shared" si="18"/>
        <v>0.9940278233</v>
      </c>
      <c r="O30" s="55"/>
      <c r="P30" s="54"/>
      <c r="Q30" s="74">
        <v>2022.0</v>
      </c>
      <c r="R30" s="54">
        <f t="shared" si="19"/>
        <v>0.01780974229</v>
      </c>
      <c r="S30" s="55"/>
      <c r="T30" s="54"/>
      <c r="U30" s="59">
        <f t="shared" si="20"/>
        <v>0.005972176653</v>
      </c>
      <c r="V30" s="55"/>
      <c r="W30" s="54"/>
    </row>
    <row r="31" ht="15.0" customHeight="1">
      <c r="A31" s="74">
        <v>2023.0</v>
      </c>
      <c r="B31" s="133">
        <v>400.0</v>
      </c>
      <c r="C31" s="75">
        <v>342.0</v>
      </c>
      <c r="D31" s="4">
        <v>337.0</v>
      </c>
      <c r="E31" s="59">
        <f t="shared" si="15"/>
        <v>0.855</v>
      </c>
      <c r="F31" s="55">
        <f t="shared" si="25"/>
        <v>0.985380117</v>
      </c>
      <c r="G31" s="55" t="str">
        <f t="shared" ref="G31:H31" si="37">AC31</f>
        <v/>
      </c>
      <c r="H31" s="308" t="str">
        <f t="shared" si="37"/>
        <v/>
      </c>
      <c r="I31" s="76">
        <v>0.091</v>
      </c>
      <c r="J31" s="54">
        <v>0.047</v>
      </c>
      <c r="K31" s="59">
        <f>(C31/B31)/((1-$I31)*(1-$J31))</f>
        <v>0.9869822239</v>
      </c>
      <c r="L31" s="59">
        <f t="shared" si="31"/>
        <v>0.985380117</v>
      </c>
      <c r="M31" s="59">
        <f t="shared" si="32"/>
        <v>0.9725526593</v>
      </c>
      <c r="N31" s="54">
        <f t="shared" si="18"/>
        <v>0.9956417748</v>
      </c>
      <c r="O31" s="55"/>
      <c r="P31" s="54"/>
      <c r="Q31" s="74"/>
      <c r="R31" s="54"/>
      <c r="S31" s="55"/>
      <c r="T31" s="54"/>
      <c r="U31" s="59"/>
      <c r="V31" s="55"/>
      <c r="W31" s="54"/>
    </row>
    <row r="32" ht="30.0" customHeight="1">
      <c r="A32" s="78" t="s">
        <v>44</v>
      </c>
      <c r="B32" s="79">
        <f t="shared" ref="B32:F32" si="38">AVERAGE(B26:B30)</f>
        <v>268</v>
      </c>
      <c r="C32" s="79">
        <f t="shared" si="38"/>
        <v>214.8</v>
      </c>
      <c r="D32" s="79">
        <f t="shared" si="38"/>
        <v>189</v>
      </c>
      <c r="E32" s="309">
        <f t="shared" si="38"/>
        <v>0.8040857572</v>
      </c>
      <c r="F32" s="309">
        <f t="shared" si="38"/>
        <v>0.867152156</v>
      </c>
      <c r="G32" s="309"/>
      <c r="H32" s="309"/>
      <c r="I32" s="309">
        <f t="shared" ref="I32:K32" si="39">AVERAGE(I26:I30)</f>
        <v>0.085125</v>
      </c>
      <c r="J32" s="309">
        <f t="shared" si="39"/>
        <v>0.047</v>
      </c>
      <c r="K32" s="309">
        <f t="shared" si="39"/>
        <v>0.9072186565</v>
      </c>
      <c r="L32" s="79"/>
      <c r="M32" s="310"/>
      <c r="N32" s="59">
        <f>AVERAGE(N19:N23)</f>
        <v>0.9761791676</v>
      </c>
      <c r="O32" s="79"/>
      <c r="P32" s="79"/>
      <c r="Q32" s="80" t="s">
        <v>44</v>
      </c>
      <c r="R32" s="59">
        <f>AVERAGE(R19:R23)</f>
        <v>0.06936260098</v>
      </c>
      <c r="S32" s="79"/>
      <c r="T32" s="79"/>
      <c r="U32" s="59">
        <f>AVERAGE(U19:U23)</f>
        <v>0.02382083241</v>
      </c>
      <c r="V32" s="81"/>
      <c r="W32" s="82"/>
    </row>
    <row r="33" ht="15.0" customHeight="1">
      <c r="A33" s="83"/>
      <c r="B33" s="84"/>
      <c r="C33" s="84"/>
      <c r="D33" s="84"/>
      <c r="E33" s="85"/>
      <c r="F33" s="84"/>
      <c r="G33" s="84"/>
      <c r="H33" s="86"/>
      <c r="I33" s="84"/>
      <c r="J33" s="84"/>
      <c r="K33" s="54">
        <f>1-MIN(K16:K25)</f>
        <v>0.1239302099</v>
      </c>
      <c r="L33" s="88" t="s">
        <v>45</v>
      </c>
      <c r="M33" s="86"/>
      <c r="N33" s="84"/>
      <c r="O33" s="84"/>
      <c r="P33" s="311"/>
      <c r="Q33" s="83"/>
      <c r="R33" s="84"/>
      <c r="S33" s="84"/>
      <c r="T33" s="84"/>
      <c r="U33" s="85"/>
      <c r="V33" s="84"/>
      <c r="W33" s="86"/>
    </row>
    <row r="34" ht="15.0" customHeight="1">
      <c r="A34" s="4" t="s">
        <v>46</v>
      </c>
      <c r="J34" s="54">
        <f>1-MAX(K16:K25)</f>
        <v>0.03245110912</v>
      </c>
    </row>
    <row r="35" ht="15.0" customHeight="1">
      <c r="A35" s="2" t="s">
        <v>47</v>
      </c>
      <c r="B35" s="17"/>
      <c r="C35" s="17"/>
      <c r="D35" s="17"/>
      <c r="E35" s="17"/>
      <c r="F35" s="17"/>
      <c r="G35" s="17"/>
      <c r="H35" s="17"/>
      <c r="I35" s="17"/>
      <c r="J35" s="17"/>
      <c r="K35" s="17"/>
      <c r="L35" s="17"/>
      <c r="M35" s="17"/>
      <c r="N35" s="17"/>
      <c r="O35" s="17"/>
      <c r="P35" s="17"/>
      <c r="Q35" s="4"/>
      <c r="R35" s="4"/>
      <c r="S35" s="4"/>
      <c r="T35" s="4"/>
      <c r="U35" s="4"/>
      <c r="V35" s="4"/>
      <c r="W35" s="4"/>
    </row>
    <row r="36" ht="15.0" customHeight="1">
      <c r="B36" s="90"/>
      <c r="E36" s="90"/>
      <c r="H36" s="90"/>
      <c r="J36" s="90"/>
      <c r="M36" s="90"/>
      <c r="P36" s="4"/>
      <c r="Q36" s="91"/>
      <c r="T36" s="91"/>
      <c r="W36" s="4"/>
    </row>
    <row r="37" ht="15.0" customHeight="1">
      <c r="A37" s="8" t="s">
        <v>48</v>
      </c>
      <c r="B37" s="92"/>
      <c r="C37" s="92"/>
      <c r="D37" s="92"/>
      <c r="E37" s="92"/>
      <c r="F37" s="93"/>
      <c r="G37" s="92"/>
      <c r="H37" s="92"/>
      <c r="I37" s="92"/>
      <c r="J37" s="92"/>
      <c r="K37" s="93"/>
      <c r="L37" s="94"/>
      <c r="M37" s="95" t="s">
        <v>49</v>
      </c>
      <c r="U37" s="93"/>
      <c r="V37" s="92"/>
      <c r="W37" s="4"/>
    </row>
    <row r="38" ht="15.0" customHeight="1">
      <c r="A38" s="96" t="s">
        <v>50</v>
      </c>
      <c r="B38" s="4"/>
      <c r="C38" s="4"/>
      <c r="D38" s="4"/>
      <c r="E38" s="54"/>
      <c r="F38" s="55"/>
      <c r="G38" s="54"/>
      <c r="H38" s="54"/>
      <c r="I38" s="4"/>
      <c r="J38" s="54"/>
      <c r="K38" s="55"/>
      <c r="L38" s="54"/>
      <c r="M38" s="54"/>
      <c r="N38" s="55"/>
      <c r="O38" s="54"/>
      <c r="P38" s="17"/>
      <c r="Q38" s="54"/>
      <c r="R38" s="55"/>
      <c r="S38" s="54"/>
      <c r="T38" s="54"/>
      <c r="U38" s="55"/>
      <c r="V38" s="54"/>
      <c r="W38" s="4"/>
      <c r="X38" s="4"/>
      <c r="Y38" s="4"/>
      <c r="Z38" s="4"/>
      <c r="AA38" s="4"/>
      <c r="AB38" s="4"/>
      <c r="AC38" s="4"/>
    </row>
    <row r="39" ht="15.0" customHeight="1">
      <c r="A39" s="96" t="s">
        <v>51</v>
      </c>
      <c r="B39" s="4"/>
      <c r="C39" s="4"/>
      <c r="D39" s="4"/>
      <c r="E39" s="54"/>
      <c r="F39" s="55"/>
      <c r="G39" s="54"/>
      <c r="H39" s="54"/>
      <c r="I39" s="4"/>
      <c r="J39" s="54"/>
      <c r="K39" s="55"/>
      <c r="L39" s="97" t="s">
        <v>52</v>
      </c>
      <c r="M39" s="54"/>
      <c r="N39" s="55"/>
      <c r="O39" s="54"/>
      <c r="P39" s="17"/>
      <c r="Q39" s="54"/>
      <c r="R39" s="55"/>
      <c r="AB39" s="4"/>
      <c r="AC39" s="4"/>
    </row>
    <row r="40" ht="15.0" customHeight="1">
      <c r="A40" s="17"/>
      <c r="B40" s="4"/>
      <c r="C40" s="4"/>
      <c r="D40" s="4"/>
      <c r="E40" s="54"/>
      <c r="F40" s="55"/>
      <c r="G40" s="54"/>
      <c r="H40" s="54"/>
      <c r="I40" s="4"/>
      <c r="J40" s="54"/>
      <c r="K40" s="55"/>
      <c r="L40" s="97">
        <f>AVERAGE(I16:I20)</f>
        <v>0.1277640649</v>
      </c>
      <c r="M40" s="54"/>
      <c r="N40" s="55"/>
      <c r="O40" s="54"/>
      <c r="P40" s="17"/>
      <c r="Q40" s="54"/>
      <c r="R40" s="55"/>
      <c r="AB40" s="4"/>
      <c r="AC40" s="4"/>
    </row>
    <row r="41" ht="15.0" customHeight="1">
      <c r="A41" s="17"/>
      <c r="B41" s="4"/>
      <c r="C41" s="4"/>
      <c r="D41" s="4"/>
      <c r="E41" s="54"/>
      <c r="F41" s="55"/>
      <c r="G41" s="54"/>
      <c r="H41" s="54"/>
      <c r="I41" s="4"/>
      <c r="J41" s="54">
        <f>AVERAGE(K22:K26)</f>
        <v>0.9203149025</v>
      </c>
      <c r="K41" s="55"/>
      <c r="L41" s="54"/>
      <c r="M41" s="54"/>
      <c r="N41" s="55"/>
      <c r="O41" s="54"/>
      <c r="P41" s="17"/>
      <c r="Q41" s="54"/>
      <c r="R41" s="55"/>
      <c r="AB41" s="4"/>
      <c r="AC41" s="4"/>
    </row>
    <row r="42" ht="15.0" customHeight="1">
      <c r="A42" s="17" t="s">
        <v>53</v>
      </c>
      <c r="B42" s="4"/>
      <c r="C42" s="4"/>
      <c r="D42" s="4"/>
      <c r="E42" s="54"/>
      <c r="F42" s="55"/>
      <c r="G42" s="54"/>
      <c r="H42" s="54"/>
      <c r="I42" s="4"/>
      <c r="J42" s="54"/>
      <c r="K42" s="55"/>
      <c r="L42" s="54"/>
      <c r="M42" s="54"/>
      <c r="N42" s="55"/>
      <c r="O42" s="54"/>
      <c r="P42" s="17"/>
      <c r="Q42" s="54"/>
      <c r="R42" s="55"/>
      <c r="S42" s="54"/>
      <c r="T42" s="54"/>
      <c r="U42" s="55"/>
      <c r="V42" s="54"/>
      <c r="W42" s="4"/>
      <c r="X42" s="4"/>
      <c r="Y42" s="4"/>
      <c r="Z42" s="4"/>
      <c r="AA42" s="4"/>
      <c r="AB42" s="4"/>
      <c r="AC42" s="4"/>
    </row>
    <row r="43" ht="15.0" customHeight="1">
      <c r="A43" s="17"/>
      <c r="B43" s="4"/>
      <c r="C43" s="4"/>
      <c r="D43" s="4"/>
      <c r="E43" s="54"/>
      <c r="F43" s="55"/>
      <c r="G43" s="54"/>
      <c r="H43" s="54"/>
      <c r="I43" s="4"/>
      <c r="J43" s="54"/>
      <c r="K43" s="55"/>
      <c r="L43" s="54"/>
      <c r="M43" s="54"/>
      <c r="N43" s="55"/>
      <c r="O43" s="54"/>
      <c r="P43" s="17"/>
      <c r="Q43" s="54"/>
      <c r="R43" s="55"/>
      <c r="S43" s="54"/>
      <c r="T43" s="54"/>
      <c r="U43" s="55"/>
      <c r="V43" s="54"/>
      <c r="W43" s="4"/>
      <c r="X43" s="4"/>
      <c r="Y43" s="4"/>
      <c r="Z43" s="4"/>
      <c r="AA43" s="4"/>
      <c r="AB43" s="4"/>
      <c r="AC43" s="4"/>
    </row>
    <row r="44" ht="15.0" customHeight="1">
      <c r="A44" s="17"/>
      <c r="B44" s="4"/>
      <c r="C44" s="4"/>
      <c r="D44" s="4"/>
      <c r="E44" s="82"/>
      <c r="F44" s="99"/>
      <c r="G44" s="82"/>
      <c r="H44" s="4"/>
      <c r="I44" s="4"/>
      <c r="J44" s="82"/>
      <c r="K44" s="99"/>
      <c r="L44" s="82"/>
      <c r="M44" s="82"/>
      <c r="N44" s="99"/>
      <c r="O44" s="82"/>
      <c r="P44" s="17"/>
      <c r="Q44" s="82"/>
      <c r="R44" s="99"/>
      <c r="S44" s="82"/>
      <c r="T44" s="82"/>
      <c r="U44" s="99"/>
      <c r="V44" s="82"/>
      <c r="W44" s="4"/>
      <c r="X44" s="4"/>
      <c r="Y44" s="4"/>
      <c r="Z44" s="4"/>
      <c r="AA44" s="4"/>
      <c r="AB44" s="4"/>
      <c r="AC44" s="4"/>
    </row>
    <row r="45" ht="15.0"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ht="15.0" customHeight="1">
      <c r="A46" s="89" t="s">
        <v>55</v>
      </c>
      <c r="B46" s="89" t="s">
        <v>56</v>
      </c>
    </row>
    <row r="47" ht="15.0" customHeight="1">
      <c r="B47" s="89" t="s">
        <v>57</v>
      </c>
    </row>
    <row r="48" ht="15.0" customHeight="1">
      <c r="B48" s="2" t="s">
        <v>58</v>
      </c>
    </row>
    <row r="49" ht="15.0" customHeight="1">
      <c r="B49" s="2"/>
    </row>
    <row r="50" ht="15.0" customHeight="1">
      <c r="A50" s="4" t="s">
        <v>59</v>
      </c>
    </row>
    <row r="51" ht="15.0" customHeight="1">
      <c r="A51" s="4" t="s">
        <v>60</v>
      </c>
    </row>
    <row r="52" ht="15.0" customHeight="1">
      <c r="B52" s="89" t="s">
        <v>61</v>
      </c>
      <c r="D52" s="4" t="s">
        <v>62</v>
      </c>
    </row>
    <row r="53" ht="15.0" customHeight="1"/>
    <row r="54" ht="15.0" customHeight="1"/>
    <row r="55" ht="15.0" customHeight="1"/>
    <row r="56" ht="15.0" customHeight="1"/>
    <row r="57" ht="15.0" customHeight="1"/>
    <row r="58" ht="12.75" customHeight="1"/>
    <row r="59" ht="12.75" customHeight="1"/>
    <row r="60" ht="12.75" customHeight="1"/>
    <row r="61" ht="12.75" customHeight="1"/>
    <row r="62" ht="12.75" customHeight="1"/>
    <row r="63" ht="12.75" customHeight="1"/>
    <row r="64" ht="12.75" customHeight="1"/>
    <row r="65" ht="12.75" customHeight="1"/>
    <row r="66" ht="12.75" customHeight="1">
      <c r="A66" s="89" t="s">
        <v>176</v>
      </c>
    </row>
    <row r="67" ht="12.75" customHeight="1"/>
    <row r="68" ht="12.75" customHeight="1">
      <c r="K68" s="4" t="s">
        <v>177</v>
      </c>
    </row>
    <row r="69" ht="12.75" customHeight="1"/>
    <row r="70" ht="12.75" customHeight="1">
      <c r="A70" s="257" t="s">
        <v>178</v>
      </c>
      <c r="B70" s="257" t="s">
        <v>179</v>
      </c>
      <c r="C70" s="257" t="s">
        <v>180</v>
      </c>
      <c r="D70" s="257" t="s">
        <v>181</v>
      </c>
      <c r="E70" s="257" t="s">
        <v>182</v>
      </c>
      <c r="F70" s="257" t="s">
        <v>183</v>
      </c>
      <c r="G70" s="257" t="s">
        <v>184</v>
      </c>
      <c r="H70" s="257" t="s">
        <v>185</v>
      </c>
      <c r="J70" s="258" t="s">
        <v>186</v>
      </c>
      <c r="K70" s="258" t="s">
        <v>187</v>
      </c>
      <c r="L70" s="258" t="s">
        <v>188</v>
      </c>
      <c r="M70" s="258" t="s">
        <v>189</v>
      </c>
      <c r="N70" s="258" t="s">
        <v>190</v>
      </c>
      <c r="O70" s="258" t="s">
        <v>191</v>
      </c>
      <c r="P70" s="258" t="s">
        <v>192</v>
      </c>
      <c r="Q70" s="258"/>
    </row>
    <row r="71" ht="12.75" customHeight="1">
      <c r="A71" s="132">
        <v>2007.0</v>
      </c>
      <c r="B71" s="259" t="s">
        <v>193</v>
      </c>
      <c r="C71" s="132">
        <v>110.0</v>
      </c>
      <c r="D71" s="132">
        <v>0.0</v>
      </c>
      <c r="E71" s="132">
        <v>0.0</v>
      </c>
      <c r="F71" s="132">
        <v>87.0</v>
      </c>
      <c r="G71" s="132">
        <v>90.0</v>
      </c>
      <c r="H71" s="132">
        <v>81.0</v>
      </c>
      <c r="J71" s="256"/>
      <c r="K71" s="256"/>
      <c r="L71" s="256"/>
      <c r="M71" s="54">
        <f t="shared" ref="M71:M86" si="41">F71/C71</f>
        <v>0.7909090909</v>
      </c>
      <c r="N71" s="54">
        <f t="shared" ref="N71:O71" si="40">G71/F71</f>
        <v>1.034482759</v>
      </c>
      <c r="O71" s="54">
        <f t="shared" si="40"/>
        <v>0.9</v>
      </c>
      <c r="P71" s="54">
        <f t="shared" ref="P71:P86" si="43">H71/C71</f>
        <v>0.7363636364</v>
      </c>
      <c r="Q71" s="54"/>
    </row>
    <row r="72" ht="12.75" customHeight="1">
      <c r="A72" s="132">
        <v>2008.0</v>
      </c>
      <c r="B72" s="259" t="s">
        <v>193</v>
      </c>
      <c r="C72" s="132">
        <v>529.0</v>
      </c>
      <c r="D72" s="132">
        <v>0.0</v>
      </c>
      <c r="E72" s="132">
        <v>0.0</v>
      </c>
      <c r="F72" s="132">
        <v>388.0</v>
      </c>
      <c r="G72" s="132">
        <v>375.0</v>
      </c>
      <c r="H72" s="132">
        <v>291.0</v>
      </c>
      <c r="J72" s="256"/>
      <c r="K72" s="256"/>
      <c r="L72" s="256"/>
      <c r="M72" s="54">
        <f t="shared" si="41"/>
        <v>0.7334593573</v>
      </c>
      <c r="N72" s="54">
        <f t="shared" ref="N72:O72" si="42">G72/F72</f>
        <v>0.9664948454</v>
      </c>
      <c r="O72" s="54">
        <f t="shared" si="42"/>
        <v>0.776</v>
      </c>
      <c r="P72" s="54">
        <f t="shared" si="43"/>
        <v>0.550094518</v>
      </c>
      <c r="Q72" s="54"/>
    </row>
    <row r="73" ht="12.75" customHeight="1">
      <c r="A73" s="132">
        <v>2009.0</v>
      </c>
      <c r="B73" s="259" t="s">
        <v>193</v>
      </c>
      <c r="C73" s="132">
        <v>1450.0</v>
      </c>
      <c r="D73" s="132">
        <v>0.0</v>
      </c>
      <c r="E73" s="132">
        <v>0.0</v>
      </c>
      <c r="F73" s="132">
        <v>1104.0</v>
      </c>
      <c r="G73" s="132">
        <v>1081.0</v>
      </c>
      <c r="H73" s="132">
        <v>1023.0</v>
      </c>
      <c r="J73" s="256"/>
      <c r="K73" s="256"/>
      <c r="L73" s="256"/>
      <c r="M73" s="54">
        <f t="shared" si="41"/>
        <v>0.7613793103</v>
      </c>
      <c r="N73" s="54">
        <f t="shared" ref="N73:O73" si="44">G73/F73</f>
        <v>0.9791666667</v>
      </c>
      <c r="O73" s="54">
        <f t="shared" si="44"/>
        <v>0.9463459759</v>
      </c>
      <c r="P73" s="54">
        <f t="shared" si="43"/>
        <v>0.7055172414</v>
      </c>
      <c r="Q73" s="54"/>
    </row>
    <row r="74" ht="12.75" customHeight="1">
      <c r="A74" s="132">
        <v>2010.0</v>
      </c>
      <c r="B74" s="259" t="s">
        <v>193</v>
      </c>
      <c r="C74" s="132">
        <v>865.0</v>
      </c>
      <c r="D74" s="132">
        <v>0.0</v>
      </c>
      <c r="E74" s="132">
        <v>0.0</v>
      </c>
      <c r="F74" s="132">
        <v>681.0</v>
      </c>
      <c r="G74" s="132">
        <v>653.0</v>
      </c>
      <c r="H74" s="132">
        <v>615.0</v>
      </c>
      <c r="J74" s="256"/>
      <c r="K74" s="256"/>
      <c r="L74" s="256"/>
      <c r="M74" s="54">
        <f t="shared" si="41"/>
        <v>0.787283237</v>
      </c>
      <c r="N74" s="54">
        <f t="shared" ref="N74:O74" si="45">G74/F74</f>
        <v>0.9588839941</v>
      </c>
      <c r="O74" s="54">
        <f t="shared" si="45"/>
        <v>0.9418070444</v>
      </c>
      <c r="P74" s="54">
        <f t="shared" si="43"/>
        <v>0.710982659</v>
      </c>
      <c r="Q74" s="54"/>
    </row>
    <row r="75" ht="12.75" customHeight="1">
      <c r="A75" s="132">
        <v>2011.0</v>
      </c>
      <c r="B75" s="259" t="s">
        <v>193</v>
      </c>
      <c r="C75" s="132">
        <v>1192.0</v>
      </c>
      <c r="D75" s="132">
        <v>2.0</v>
      </c>
      <c r="E75" s="132">
        <v>0.0</v>
      </c>
      <c r="F75" s="132">
        <v>952.0</v>
      </c>
      <c r="G75" s="132">
        <v>929.0</v>
      </c>
      <c r="H75" s="132">
        <v>852.0</v>
      </c>
      <c r="J75" s="256"/>
      <c r="K75" s="256"/>
      <c r="L75" s="256"/>
      <c r="M75" s="54">
        <f t="shared" si="41"/>
        <v>0.7986577181</v>
      </c>
      <c r="N75" s="54">
        <f t="shared" ref="N75:O75" si="46">G75/F75</f>
        <v>0.9758403361</v>
      </c>
      <c r="O75" s="54">
        <f t="shared" si="46"/>
        <v>0.9171151776</v>
      </c>
      <c r="P75" s="54">
        <f t="shared" si="43"/>
        <v>0.7147651007</v>
      </c>
      <c r="Q75" s="54"/>
    </row>
    <row r="76" ht="12.75" customHeight="1">
      <c r="A76" s="132">
        <v>2012.0</v>
      </c>
      <c r="B76" s="259" t="s">
        <v>193</v>
      </c>
      <c r="C76" s="132">
        <v>999.0</v>
      </c>
      <c r="D76" s="132">
        <v>23.0</v>
      </c>
      <c r="E76" s="132">
        <v>0.0</v>
      </c>
      <c r="F76" s="132">
        <v>786.0</v>
      </c>
      <c r="G76" s="132">
        <v>766.0</v>
      </c>
      <c r="H76" s="132">
        <v>567.0</v>
      </c>
      <c r="J76" s="54">
        <f t="shared" ref="J76:J86" si="48">D76/C76</f>
        <v>0.02302302302</v>
      </c>
      <c r="K76" s="256"/>
      <c r="L76" s="256"/>
      <c r="M76" s="54">
        <f t="shared" si="41"/>
        <v>0.7867867868</v>
      </c>
      <c r="N76" s="54">
        <f t="shared" ref="N76:O76" si="47">G76/F76</f>
        <v>0.9745547074</v>
      </c>
      <c r="O76" s="54">
        <f t="shared" si="47"/>
        <v>0.7402088773</v>
      </c>
      <c r="P76" s="54">
        <f t="shared" si="43"/>
        <v>0.5675675676</v>
      </c>
      <c r="Q76" s="54"/>
    </row>
    <row r="77" ht="12.75" customHeight="1">
      <c r="A77" s="132">
        <v>2013.0</v>
      </c>
      <c r="B77" s="259" t="s">
        <v>193</v>
      </c>
      <c r="C77" s="132">
        <v>793.0</v>
      </c>
      <c r="D77" s="132">
        <v>654.0</v>
      </c>
      <c r="E77" s="132">
        <v>0.0</v>
      </c>
      <c r="F77" s="132">
        <v>570.0</v>
      </c>
      <c r="G77" s="132">
        <v>559.0</v>
      </c>
      <c r="H77" s="132">
        <v>482.0</v>
      </c>
      <c r="J77" s="54">
        <f t="shared" si="48"/>
        <v>0.8247162673</v>
      </c>
      <c r="K77" s="256"/>
      <c r="L77" s="256"/>
      <c r="M77" s="54">
        <f t="shared" si="41"/>
        <v>0.7187894073</v>
      </c>
      <c r="N77" s="54">
        <f t="shared" ref="N77:O77" si="49">G77/F77</f>
        <v>0.9807017544</v>
      </c>
      <c r="O77" s="54">
        <f t="shared" si="49"/>
        <v>0.862254025</v>
      </c>
      <c r="P77" s="54">
        <f t="shared" si="43"/>
        <v>0.6078184111</v>
      </c>
      <c r="Q77" s="54"/>
    </row>
    <row r="78" ht="12.75" customHeight="1">
      <c r="A78" s="132">
        <v>2014.0</v>
      </c>
      <c r="B78" s="259" t="s">
        <v>193</v>
      </c>
      <c r="C78" s="132">
        <v>847.0</v>
      </c>
      <c r="D78" s="132">
        <v>730.0</v>
      </c>
      <c r="E78" s="132">
        <v>0.0</v>
      </c>
      <c r="F78" s="132">
        <v>649.0</v>
      </c>
      <c r="G78" s="132">
        <v>630.0</v>
      </c>
      <c r="H78" s="132">
        <v>425.0</v>
      </c>
      <c r="J78" s="54">
        <f t="shared" si="48"/>
        <v>0.8618654073</v>
      </c>
      <c r="K78" s="256"/>
      <c r="L78" s="256"/>
      <c r="M78" s="54">
        <f t="shared" si="41"/>
        <v>0.7662337662</v>
      </c>
      <c r="N78" s="54">
        <f t="shared" ref="N78:O78" si="50">G78/F78</f>
        <v>0.9707241911</v>
      </c>
      <c r="O78" s="54">
        <f t="shared" si="50"/>
        <v>0.6746031746</v>
      </c>
      <c r="P78" s="54">
        <f t="shared" si="43"/>
        <v>0.5017709563</v>
      </c>
      <c r="Q78" s="54"/>
    </row>
    <row r="79" ht="12.75" customHeight="1">
      <c r="A79" s="132">
        <v>2015.0</v>
      </c>
      <c r="B79" s="259" t="s">
        <v>193</v>
      </c>
      <c r="C79" s="132">
        <v>914.0</v>
      </c>
      <c r="D79" s="132">
        <v>782.0</v>
      </c>
      <c r="E79" s="132">
        <v>0.0</v>
      </c>
      <c r="F79" s="132">
        <v>725.0</v>
      </c>
      <c r="G79" s="132">
        <v>713.0</v>
      </c>
      <c r="H79" s="132">
        <v>683.0</v>
      </c>
      <c r="J79" s="54">
        <f t="shared" si="48"/>
        <v>0.8555798687</v>
      </c>
      <c r="K79" s="256"/>
      <c r="L79" s="256"/>
      <c r="M79" s="54">
        <f t="shared" si="41"/>
        <v>0.7932166302</v>
      </c>
      <c r="N79" s="54">
        <f t="shared" ref="N79:O79" si="51">G79/F79</f>
        <v>0.9834482759</v>
      </c>
      <c r="O79" s="54">
        <f t="shared" si="51"/>
        <v>0.9579242637</v>
      </c>
      <c r="P79" s="54">
        <f t="shared" si="43"/>
        <v>0.7472647702</v>
      </c>
      <c r="Q79" s="54"/>
    </row>
    <row r="80" ht="12.75" customHeight="1">
      <c r="A80" s="132">
        <v>2016.0</v>
      </c>
      <c r="B80" s="259" t="s">
        <v>193</v>
      </c>
      <c r="C80" s="132">
        <v>324.0</v>
      </c>
      <c r="D80" s="132">
        <v>276.0</v>
      </c>
      <c r="E80" s="132">
        <v>0.0</v>
      </c>
      <c r="F80" s="132">
        <v>239.0</v>
      </c>
      <c r="G80" s="132">
        <v>225.0</v>
      </c>
      <c r="H80" s="132">
        <v>210.0</v>
      </c>
      <c r="J80" s="54">
        <f t="shared" si="48"/>
        <v>0.8518518519</v>
      </c>
      <c r="K80" s="256"/>
      <c r="L80" s="256"/>
      <c r="M80" s="54">
        <f t="shared" si="41"/>
        <v>0.737654321</v>
      </c>
      <c r="N80" s="54">
        <f t="shared" ref="N80:O80" si="52">G80/F80</f>
        <v>0.9414225941</v>
      </c>
      <c r="O80" s="54">
        <f t="shared" si="52"/>
        <v>0.9333333333</v>
      </c>
      <c r="P80" s="54">
        <f t="shared" si="43"/>
        <v>0.6481481481</v>
      </c>
      <c r="Q80" s="54"/>
    </row>
    <row r="81" ht="12.75" customHeight="1">
      <c r="A81" s="132">
        <v>2017.0</v>
      </c>
      <c r="B81" s="259" t="s">
        <v>193</v>
      </c>
      <c r="C81" s="132">
        <v>373.0</v>
      </c>
      <c r="D81" s="132">
        <v>314.0</v>
      </c>
      <c r="E81" s="132">
        <v>10.0</v>
      </c>
      <c r="F81" s="132">
        <v>281.0</v>
      </c>
      <c r="G81" s="132">
        <v>257.0</v>
      </c>
      <c r="H81" s="132">
        <v>225.0</v>
      </c>
      <c r="J81" s="54">
        <f t="shared" si="48"/>
        <v>0.8418230563</v>
      </c>
      <c r="K81" s="256"/>
      <c r="L81" s="256"/>
      <c r="M81" s="54">
        <f t="shared" si="41"/>
        <v>0.7533512064</v>
      </c>
      <c r="N81" s="54">
        <f t="shared" ref="N81:O81" si="53">G81/F81</f>
        <v>0.9145907473</v>
      </c>
      <c r="O81" s="54">
        <f t="shared" si="53"/>
        <v>0.8754863813</v>
      </c>
      <c r="P81" s="54">
        <f t="shared" si="43"/>
        <v>0.6032171582</v>
      </c>
      <c r="Q81" s="54"/>
    </row>
    <row r="82" ht="12.75" customHeight="1">
      <c r="A82" s="132">
        <v>2018.0</v>
      </c>
      <c r="B82" s="259" t="s">
        <v>193</v>
      </c>
      <c r="C82" s="132">
        <v>258.0</v>
      </c>
      <c r="D82" s="132">
        <v>213.0</v>
      </c>
      <c r="E82" s="132">
        <v>205.0</v>
      </c>
      <c r="F82" s="132">
        <v>198.0</v>
      </c>
      <c r="G82" s="132">
        <v>168.0</v>
      </c>
      <c r="H82" s="132">
        <v>98.0</v>
      </c>
      <c r="J82" s="54">
        <f t="shared" si="48"/>
        <v>0.8255813953</v>
      </c>
      <c r="K82" s="54">
        <f t="shared" ref="K82:L82" si="54">E82/D82</f>
        <v>0.9624413146</v>
      </c>
      <c r="L82" s="54">
        <f t="shared" si="54"/>
        <v>0.9658536585</v>
      </c>
      <c r="M82" s="54">
        <f t="shared" si="41"/>
        <v>0.7674418605</v>
      </c>
      <c r="N82" s="54">
        <f t="shared" ref="N82:O82" si="55">G82/F82</f>
        <v>0.8484848485</v>
      </c>
      <c r="O82" s="54">
        <f t="shared" si="55"/>
        <v>0.5833333333</v>
      </c>
      <c r="P82" s="54">
        <f t="shared" si="43"/>
        <v>0.3798449612</v>
      </c>
      <c r="Q82" s="54"/>
    </row>
    <row r="83" ht="12.75" customHeight="1">
      <c r="A83" s="132">
        <v>2019.0</v>
      </c>
      <c r="B83" s="259" t="s">
        <v>193</v>
      </c>
      <c r="C83" s="132">
        <v>192.0</v>
      </c>
      <c r="D83" s="132">
        <v>166.0</v>
      </c>
      <c r="E83" s="132">
        <v>157.0</v>
      </c>
      <c r="F83" s="132">
        <v>155.0</v>
      </c>
      <c r="G83" s="132">
        <v>145.0</v>
      </c>
      <c r="H83" s="132">
        <v>138.0</v>
      </c>
      <c r="J83" s="54">
        <f t="shared" si="48"/>
        <v>0.8645833333</v>
      </c>
      <c r="K83" s="54">
        <f t="shared" ref="K83:L83" si="56">E83/D83</f>
        <v>0.9457831325</v>
      </c>
      <c r="L83" s="54">
        <f t="shared" si="56"/>
        <v>0.9872611465</v>
      </c>
      <c r="M83" s="54">
        <f t="shared" si="41"/>
        <v>0.8072916667</v>
      </c>
      <c r="N83" s="54">
        <f t="shared" ref="N83:O83" si="57">G83/F83</f>
        <v>0.935483871</v>
      </c>
      <c r="O83" s="54">
        <f t="shared" si="57"/>
        <v>0.9517241379</v>
      </c>
      <c r="P83" s="54">
        <f t="shared" si="43"/>
        <v>0.71875</v>
      </c>
      <c r="Q83" s="54"/>
    </row>
    <row r="84" ht="12.75" customHeight="1">
      <c r="A84" s="132">
        <v>2020.0</v>
      </c>
      <c r="B84" s="259" t="s">
        <v>193</v>
      </c>
      <c r="C84" s="132">
        <v>344.0</v>
      </c>
      <c r="D84" s="132">
        <v>295.0</v>
      </c>
      <c r="E84" s="132">
        <v>278.0</v>
      </c>
      <c r="F84" s="132">
        <v>271.0</v>
      </c>
      <c r="G84" s="132">
        <v>263.0</v>
      </c>
      <c r="H84" s="132">
        <v>260.0</v>
      </c>
      <c r="J84" s="54">
        <f t="shared" si="48"/>
        <v>0.8575581395</v>
      </c>
      <c r="K84" s="54">
        <f t="shared" ref="K84:L84" si="58">E84/D84</f>
        <v>0.9423728814</v>
      </c>
      <c r="L84" s="54">
        <f t="shared" si="58"/>
        <v>0.9748201439</v>
      </c>
      <c r="M84" s="54">
        <f t="shared" si="41"/>
        <v>0.7877906977</v>
      </c>
      <c r="N84" s="54">
        <f t="shared" ref="N84:O84" si="59">G84/F84</f>
        <v>0.9704797048</v>
      </c>
      <c r="O84" s="54">
        <f t="shared" si="59"/>
        <v>0.9885931559</v>
      </c>
      <c r="P84" s="54">
        <f t="shared" si="43"/>
        <v>0.7558139535</v>
      </c>
      <c r="Q84" s="54"/>
    </row>
    <row r="85" ht="12.75" customHeight="1">
      <c r="A85" s="132">
        <v>2021.0</v>
      </c>
      <c r="B85" s="259" t="s">
        <v>193</v>
      </c>
      <c r="C85" s="132">
        <v>210.0</v>
      </c>
      <c r="D85" s="132">
        <v>195.0</v>
      </c>
      <c r="E85" s="132">
        <v>183.0</v>
      </c>
      <c r="F85" s="132">
        <v>179.0</v>
      </c>
      <c r="G85" s="132">
        <v>178.0</v>
      </c>
      <c r="H85" s="132">
        <v>178.0</v>
      </c>
      <c r="J85" s="54">
        <f t="shared" si="48"/>
        <v>0.9285714286</v>
      </c>
      <c r="K85" s="54">
        <f t="shared" ref="K85:L85" si="60">E85/D85</f>
        <v>0.9384615385</v>
      </c>
      <c r="L85" s="54">
        <f t="shared" si="60"/>
        <v>0.9781420765</v>
      </c>
      <c r="M85" s="54">
        <f t="shared" si="41"/>
        <v>0.8523809524</v>
      </c>
      <c r="N85" s="54">
        <f t="shared" ref="N85:O85" si="61">G85/F85</f>
        <v>0.9944134078</v>
      </c>
      <c r="O85" s="54">
        <f t="shared" si="61"/>
        <v>1</v>
      </c>
      <c r="P85" s="54">
        <f t="shared" si="43"/>
        <v>0.8476190476</v>
      </c>
      <c r="Q85" s="54"/>
    </row>
    <row r="86" ht="12.75" customHeight="1">
      <c r="A86" s="132">
        <v>2022.0</v>
      </c>
      <c r="B86" s="259" t="s">
        <v>193</v>
      </c>
      <c r="C86" s="132">
        <v>339.0</v>
      </c>
      <c r="D86" s="132">
        <v>306.0</v>
      </c>
      <c r="E86" s="132">
        <v>281.0</v>
      </c>
      <c r="F86" s="132">
        <v>274.0</v>
      </c>
      <c r="G86" s="132">
        <v>276.0</v>
      </c>
      <c r="H86" s="132">
        <v>271.0</v>
      </c>
      <c r="J86" s="54">
        <f t="shared" si="48"/>
        <v>0.9026548673</v>
      </c>
      <c r="K86" s="54">
        <f t="shared" ref="K86:L86" si="62">E86/D86</f>
        <v>0.9183006536</v>
      </c>
      <c r="L86" s="54">
        <f t="shared" si="62"/>
        <v>0.975088968</v>
      </c>
      <c r="M86" s="54">
        <f t="shared" si="41"/>
        <v>0.808259587</v>
      </c>
      <c r="N86" s="54">
        <f t="shared" ref="N86:O86" si="63">G86/F86</f>
        <v>1.00729927</v>
      </c>
      <c r="O86" s="54">
        <f t="shared" si="63"/>
        <v>0.981884058</v>
      </c>
      <c r="P86" s="54">
        <f t="shared" si="43"/>
        <v>0.7994100295</v>
      </c>
    </row>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0">
    <mergeCell ref="H2:N2"/>
    <mergeCell ref="B6:O6"/>
    <mergeCell ref="P6:AC6"/>
    <mergeCell ref="B7:D7"/>
    <mergeCell ref="E7:G7"/>
    <mergeCell ref="H7:I7"/>
    <mergeCell ref="J7:L7"/>
    <mergeCell ref="T7:V7"/>
    <mergeCell ref="J36:L36"/>
    <mergeCell ref="M36:O36"/>
    <mergeCell ref="T36:V36"/>
    <mergeCell ref="M37:T37"/>
    <mergeCell ref="M7:O7"/>
    <mergeCell ref="Q7:S7"/>
    <mergeCell ref="G8:H8"/>
    <mergeCell ref="L8:M8"/>
    <mergeCell ref="B36:D36"/>
    <mergeCell ref="E36:G36"/>
    <mergeCell ref="H36:I36"/>
    <mergeCell ref="Q36:S36"/>
  </mergeCells>
  <printOptions/>
  <pageMargins bottom="0.75" footer="0.0" header="0.0" left="0.7" right="0.7" top="0.75"/>
  <pageSetup scale="5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2006-04-13T16:38:50Z</dcterms:created>
  <dc:creator>Your User Name</dc:creator>
</cp:coreProperties>
</file>