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27825" windowHeight="12660" firstSheet="10" activeTab="11"/>
  </bookViews>
  <sheets>
    <sheet name="SR sthd Bon to MCN" sheetId="19" r:id="rId1"/>
    <sheet name="SR sthd graph" sheetId="9" r:id="rId2"/>
    <sheet name="SR Steelhead" sheetId="8" r:id="rId3"/>
    <sheet name="SR Fall Chinook" sheetId="6" r:id="rId4"/>
    <sheet name="SR Fall" sheetId="2" r:id="rId5"/>
    <sheet name="SR sockeye graph" sheetId="7" r:id="rId6"/>
    <sheet name="SR Sockeye" sheetId="4" r:id="rId7"/>
    <sheet name="SRSpring sum" sheetId="5" r:id="rId8"/>
    <sheet name="SR Spring summer" sheetId="3" r:id="rId9"/>
    <sheet name="Snake_BON_to_MCN_to_LGR_2013_10" sheetId="1" r:id="rId10"/>
    <sheet name="UC fish" sheetId="10" r:id="rId11"/>
    <sheet name="UC Spring" sheetId="14" r:id="rId12"/>
    <sheet name="UC chin graph" sheetId="17" r:id="rId13"/>
    <sheet name="UC Sthd" sheetId="15" r:id="rId14"/>
    <sheet name="UC STHD GRAPH" sheetId="18" r:id="rId15"/>
  </sheets>
  <calcPr calcId="145621"/>
</workbook>
</file>

<file path=xl/calcChain.xml><?xml version="1.0" encoding="utf-8"?>
<calcChain xmlns="http://schemas.openxmlformats.org/spreadsheetml/2006/main">
  <c r="D52" i="15" l="1"/>
  <c r="E52" i="15"/>
  <c r="F52" i="15" s="1"/>
  <c r="D53" i="15"/>
  <c r="E53" i="15"/>
  <c r="D54" i="15"/>
  <c r="E54" i="15"/>
  <c r="F54" i="15" s="1"/>
  <c r="D55" i="15"/>
  <c r="E55" i="15"/>
  <c r="D56" i="15"/>
  <c r="E56" i="15"/>
  <c r="F56" i="15" s="1"/>
  <c r="E51" i="15"/>
  <c r="D51" i="15"/>
  <c r="I56" i="15"/>
  <c r="H56" i="15"/>
  <c r="J56" i="15" s="1"/>
  <c r="I55" i="15"/>
  <c r="H55" i="15"/>
  <c r="J55" i="15" s="1"/>
  <c r="F55" i="15"/>
  <c r="I54" i="15"/>
  <c r="H54" i="15"/>
  <c r="J54" i="15" s="1"/>
  <c r="I53" i="15"/>
  <c r="H53" i="15"/>
  <c r="J53" i="15" s="1"/>
  <c r="F53" i="15"/>
  <c r="I52" i="15"/>
  <c r="H52" i="15"/>
  <c r="J52" i="15" s="1"/>
  <c r="I51" i="15"/>
  <c r="H51" i="15"/>
  <c r="J51" i="15" s="1"/>
  <c r="F51" i="15"/>
  <c r="I56" i="14"/>
  <c r="I55" i="14"/>
  <c r="I54" i="14"/>
  <c r="I53" i="14"/>
  <c r="I52" i="14"/>
  <c r="I51" i="14"/>
  <c r="F52" i="14"/>
  <c r="F53" i="14"/>
  <c r="F54" i="14"/>
  <c r="F55" i="14"/>
  <c r="F56" i="14"/>
  <c r="F51" i="14"/>
  <c r="H51" i="14"/>
  <c r="H52" i="14"/>
  <c r="H53" i="14"/>
  <c r="H54" i="14"/>
  <c r="H55" i="14"/>
  <c r="H56" i="14"/>
  <c r="E52" i="14"/>
  <c r="E53" i="14"/>
  <c r="E54" i="14"/>
  <c r="E55" i="14"/>
  <c r="E56" i="14"/>
  <c r="E51" i="14"/>
  <c r="G51" i="14"/>
  <c r="G52" i="14"/>
  <c r="G53" i="14"/>
  <c r="G54" i="14"/>
  <c r="G55" i="14"/>
  <c r="G56" i="14"/>
  <c r="D52" i="14"/>
  <c r="D53" i="14"/>
  <c r="D54" i="14"/>
  <c r="D55" i="14"/>
  <c r="D56" i="14"/>
  <c r="D51" i="14"/>
  <c r="L129" i="3"/>
  <c r="K129" i="3"/>
  <c r="M129" i="3" s="1"/>
  <c r="H129" i="3"/>
  <c r="G129" i="3"/>
  <c r="I129" i="3" s="1"/>
  <c r="D129" i="3"/>
  <c r="C129" i="3"/>
  <c r="E129" i="3" s="1"/>
  <c r="L128" i="3"/>
  <c r="K128" i="3"/>
  <c r="M128" i="3" s="1"/>
  <c r="H128" i="3"/>
  <c r="G128" i="3"/>
  <c r="I128" i="3" s="1"/>
  <c r="D128" i="3"/>
  <c r="C128" i="3"/>
  <c r="E128" i="3" s="1"/>
  <c r="L127" i="3"/>
  <c r="K127" i="3"/>
  <c r="M127" i="3" s="1"/>
  <c r="H127" i="3"/>
  <c r="G127" i="3"/>
  <c r="I127" i="3" s="1"/>
  <c r="D127" i="3"/>
  <c r="C127" i="3"/>
  <c r="E127" i="3" s="1"/>
  <c r="L126" i="3"/>
  <c r="K126" i="3"/>
  <c r="M126" i="3" s="1"/>
  <c r="H126" i="3"/>
  <c r="G126" i="3"/>
  <c r="I126" i="3" s="1"/>
  <c r="D126" i="3"/>
  <c r="C126" i="3"/>
  <c r="E126" i="3" s="1"/>
  <c r="L125" i="3"/>
  <c r="K125" i="3"/>
  <c r="M125" i="3" s="1"/>
  <c r="H125" i="3"/>
  <c r="G125" i="3"/>
  <c r="I125" i="3" s="1"/>
  <c r="D125" i="3"/>
  <c r="C125" i="3"/>
  <c r="E125" i="3" s="1"/>
  <c r="L124" i="3"/>
  <c r="K124" i="3"/>
  <c r="M124" i="3" s="1"/>
  <c r="H124" i="3"/>
  <c r="G124" i="3"/>
  <c r="I124" i="3" s="1"/>
  <c r="D124" i="3"/>
  <c r="C124" i="3"/>
  <c r="E124" i="3" s="1"/>
  <c r="L117" i="3"/>
  <c r="L139" i="3" s="1"/>
  <c r="K117" i="3"/>
  <c r="K139" i="3" s="1"/>
  <c r="M139" i="3" s="1"/>
  <c r="H117" i="3"/>
  <c r="H139" i="3" s="1"/>
  <c r="G117" i="3"/>
  <c r="G139" i="3" s="1"/>
  <c r="I139" i="3" s="1"/>
  <c r="D117" i="3"/>
  <c r="D139" i="3" s="1"/>
  <c r="C117" i="3"/>
  <c r="C139" i="3" s="1"/>
  <c r="E139" i="3" s="1"/>
  <c r="L116" i="3"/>
  <c r="L138" i="3" s="1"/>
  <c r="K116" i="3"/>
  <c r="K138" i="3" s="1"/>
  <c r="M138" i="3" s="1"/>
  <c r="H116" i="3"/>
  <c r="H138" i="3" s="1"/>
  <c r="G116" i="3"/>
  <c r="G138" i="3" s="1"/>
  <c r="I138" i="3" s="1"/>
  <c r="D116" i="3"/>
  <c r="D138" i="3" s="1"/>
  <c r="C116" i="3"/>
  <c r="C138" i="3" s="1"/>
  <c r="E138" i="3" s="1"/>
  <c r="L115" i="3"/>
  <c r="L137" i="3" s="1"/>
  <c r="K115" i="3"/>
  <c r="K137" i="3" s="1"/>
  <c r="M137" i="3" s="1"/>
  <c r="H115" i="3"/>
  <c r="H137" i="3" s="1"/>
  <c r="G115" i="3"/>
  <c r="G137" i="3" s="1"/>
  <c r="I137" i="3" s="1"/>
  <c r="D115" i="3"/>
  <c r="D137" i="3" s="1"/>
  <c r="C115" i="3"/>
  <c r="C137" i="3" s="1"/>
  <c r="E137" i="3" s="1"/>
  <c r="L114" i="3"/>
  <c r="L136" i="3" s="1"/>
  <c r="K114" i="3"/>
  <c r="K136" i="3" s="1"/>
  <c r="M136" i="3" s="1"/>
  <c r="H114" i="3"/>
  <c r="H136" i="3" s="1"/>
  <c r="G114" i="3"/>
  <c r="G136" i="3" s="1"/>
  <c r="I136" i="3" s="1"/>
  <c r="D114" i="3"/>
  <c r="D136" i="3" s="1"/>
  <c r="C114" i="3"/>
  <c r="C136" i="3" s="1"/>
  <c r="E136" i="3" s="1"/>
  <c r="L113" i="3"/>
  <c r="L135" i="3" s="1"/>
  <c r="K113" i="3"/>
  <c r="K135" i="3" s="1"/>
  <c r="M135" i="3" s="1"/>
  <c r="H113" i="3"/>
  <c r="H135" i="3" s="1"/>
  <c r="G113" i="3"/>
  <c r="G135" i="3" s="1"/>
  <c r="I135" i="3" s="1"/>
  <c r="D113" i="3"/>
  <c r="D135" i="3" s="1"/>
  <c r="C113" i="3"/>
  <c r="C135" i="3" s="1"/>
  <c r="E135" i="3" s="1"/>
  <c r="L112" i="3"/>
  <c r="L134" i="3" s="1"/>
  <c r="K112" i="3"/>
  <c r="K134" i="3" s="1"/>
  <c r="M134" i="3" s="1"/>
  <c r="H112" i="3"/>
  <c r="H134" i="3" s="1"/>
  <c r="G112" i="3"/>
  <c r="G134" i="3" s="1"/>
  <c r="I134" i="3" s="1"/>
  <c r="D112" i="3"/>
  <c r="D134" i="3" s="1"/>
  <c r="C112" i="3"/>
  <c r="C134" i="3" s="1"/>
  <c r="E134" i="3" s="1"/>
  <c r="K130" i="2"/>
  <c r="L130" i="2"/>
  <c r="K131" i="2"/>
  <c r="L131" i="2"/>
  <c r="K132" i="2"/>
  <c r="L132" i="2"/>
  <c r="K133" i="2"/>
  <c r="L133" i="2"/>
  <c r="K134" i="2"/>
  <c r="L134" i="2"/>
  <c r="L129" i="2"/>
  <c r="K129" i="2"/>
  <c r="K118" i="2"/>
  <c r="L118" i="2"/>
  <c r="K119" i="2"/>
  <c r="L119" i="2"/>
  <c r="K120" i="2"/>
  <c r="L120" i="2"/>
  <c r="K121" i="2"/>
  <c r="L121" i="2"/>
  <c r="K122" i="2"/>
  <c r="L122" i="2"/>
  <c r="L117" i="2"/>
  <c r="K117" i="2"/>
  <c r="G131" i="2"/>
  <c r="G132" i="2"/>
  <c r="G133" i="2"/>
  <c r="G134" i="2"/>
  <c r="G130" i="2"/>
  <c r="H130" i="2"/>
  <c r="H131" i="2"/>
  <c r="H132" i="2"/>
  <c r="H133" i="2"/>
  <c r="I133" i="2" s="1"/>
  <c r="H134" i="2"/>
  <c r="H129" i="2"/>
  <c r="G118" i="2"/>
  <c r="H118" i="2"/>
  <c r="G119" i="2"/>
  <c r="H119" i="2"/>
  <c r="G120" i="2"/>
  <c r="H120" i="2"/>
  <c r="G121" i="2"/>
  <c r="H121" i="2"/>
  <c r="G122" i="2"/>
  <c r="H122" i="2"/>
  <c r="H117" i="2"/>
  <c r="G117" i="2"/>
  <c r="E140" i="2"/>
  <c r="E141" i="2"/>
  <c r="E142" i="2"/>
  <c r="E143" i="2"/>
  <c r="E144" i="2"/>
  <c r="E139" i="2"/>
  <c r="D140" i="2"/>
  <c r="D141" i="2"/>
  <c r="D142" i="2"/>
  <c r="D143" i="2"/>
  <c r="D144" i="2"/>
  <c r="D139" i="2"/>
  <c r="C140" i="2"/>
  <c r="C141" i="2"/>
  <c r="C142" i="2"/>
  <c r="C143" i="2"/>
  <c r="C144" i="2"/>
  <c r="C139" i="2"/>
  <c r="E130" i="2"/>
  <c r="E131" i="2"/>
  <c r="E132" i="2"/>
  <c r="E133" i="2"/>
  <c r="E134" i="2"/>
  <c r="D130" i="2"/>
  <c r="D131" i="2"/>
  <c r="D132" i="2"/>
  <c r="D133" i="2"/>
  <c r="D134" i="2"/>
  <c r="C131" i="2"/>
  <c r="C132" i="2"/>
  <c r="C133" i="2"/>
  <c r="C134" i="2"/>
  <c r="C130" i="2"/>
  <c r="D118" i="2"/>
  <c r="D119" i="2"/>
  <c r="D120" i="2"/>
  <c r="D121" i="2"/>
  <c r="D122" i="2"/>
  <c r="D117" i="2"/>
  <c r="C118" i="2"/>
  <c r="C119" i="2"/>
  <c r="C120" i="2"/>
  <c r="C121" i="2"/>
  <c r="C122" i="2"/>
  <c r="C117" i="2"/>
  <c r="M134" i="2"/>
  <c r="I134" i="2"/>
  <c r="M133" i="2"/>
  <c r="M132" i="2"/>
  <c r="I132" i="2"/>
  <c r="M131" i="2"/>
  <c r="I131" i="2"/>
  <c r="M130" i="2"/>
  <c r="I130" i="2"/>
  <c r="M129" i="2"/>
  <c r="I129" i="2"/>
  <c r="L144" i="2"/>
  <c r="K144" i="2"/>
  <c r="M144" i="2" s="1"/>
  <c r="H144" i="2"/>
  <c r="G144" i="2"/>
  <c r="L143" i="2"/>
  <c r="K143" i="2"/>
  <c r="M143" i="2" s="1"/>
  <c r="H143" i="2"/>
  <c r="G143" i="2"/>
  <c r="L142" i="2"/>
  <c r="K142" i="2"/>
  <c r="M142" i="2" s="1"/>
  <c r="H142" i="2"/>
  <c r="G142" i="2"/>
  <c r="L141" i="2"/>
  <c r="K141" i="2"/>
  <c r="M141" i="2" s="1"/>
  <c r="H141" i="2"/>
  <c r="G141" i="2"/>
  <c r="L140" i="2"/>
  <c r="K140" i="2"/>
  <c r="M140" i="2" s="1"/>
  <c r="H140" i="2"/>
  <c r="G140" i="2"/>
  <c r="L139" i="2"/>
  <c r="K139" i="2"/>
  <c r="H139" i="2"/>
  <c r="G139" i="2"/>
  <c r="L139" i="8"/>
  <c r="K139" i="8"/>
  <c r="M139" i="8" s="1"/>
  <c r="L138" i="8"/>
  <c r="K138" i="8"/>
  <c r="M138" i="8" s="1"/>
  <c r="L137" i="8"/>
  <c r="K137" i="8"/>
  <c r="M137" i="8" s="1"/>
  <c r="L136" i="8"/>
  <c r="K136" i="8"/>
  <c r="M136" i="8" s="1"/>
  <c r="L135" i="8"/>
  <c r="K135" i="8"/>
  <c r="M135" i="8" s="1"/>
  <c r="L134" i="8"/>
  <c r="K134" i="8"/>
  <c r="M134" i="8" s="1"/>
  <c r="H139" i="8"/>
  <c r="G139" i="8"/>
  <c r="I139" i="8" s="1"/>
  <c r="H138" i="8"/>
  <c r="G138" i="8"/>
  <c r="I138" i="8" s="1"/>
  <c r="H137" i="8"/>
  <c r="G137" i="8"/>
  <c r="I137" i="8" s="1"/>
  <c r="H136" i="8"/>
  <c r="G136" i="8"/>
  <c r="I136" i="8" s="1"/>
  <c r="H135" i="8"/>
  <c r="G135" i="8"/>
  <c r="I135" i="8" s="1"/>
  <c r="H134" i="8"/>
  <c r="G134" i="8"/>
  <c r="I134" i="8" s="1"/>
  <c r="E135" i="8"/>
  <c r="E136" i="8"/>
  <c r="E137" i="8"/>
  <c r="E138" i="8"/>
  <c r="E139" i="8"/>
  <c r="E134" i="8"/>
  <c r="D134" i="8"/>
  <c r="D135" i="8"/>
  <c r="D136" i="8"/>
  <c r="D137" i="8"/>
  <c r="D138" i="8"/>
  <c r="D139" i="8"/>
  <c r="C135" i="8"/>
  <c r="C136" i="8"/>
  <c r="C137" i="8"/>
  <c r="C138" i="8"/>
  <c r="C139" i="8"/>
  <c r="C134" i="8"/>
  <c r="M129" i="8"/>
  <c r="M128" i="8"/>
  <c r="M127" i="8"/>
  <c r="M126" i="8"/>
  <c r="M125" i="8"/>
  <c r="M124" i="8"/>
  <c r="K125" i="8"/>
  <c r="L125" i="8"/>
  <c r="K126" i="8"/>
  <c r="L126" i="8"/>
  <c r="K127" i="8"/>
  <c r="L127" i="8"/>
  <c r="K128" i="8"/>
  <c r="L128" i="8"/>
  <c r="K129" i="8"/>
  <c r="L129" i="8"/>
  <c r="L124" i="8"/>
  <c r="K124" i="8"/>
  <c r="M113" i="8"/>
  <c r="M114" i="8"/>
  <c r="M115" i="8"/>
  <c r="M116" i="8"/>
  <c r="M117" i="8"/>
  <c r="M112" i="8"/>
  <c r="L113" i="8"/>
  <c r="L114" i="8"/>
  <c r="L115" i="8"/>
  <c r="L116" i="8"/>
  <c r="L117" i="8"/>
  <c r="L112" i="8"/>
  <c r="K113" i="8"/>
  <c r="K114" i="8"/>
  <c r="K115" i="8"/>
  <c r="K116" i="8"/>
  <c r="K117" i="8"/>
  <c r="K112" i="8"/>
  <c r="H125" i="8"/>
  <c r="H126" i="8"/>
  <c r="I126" i="8" s="1"/>
  <c r="H127" i="8"/>
  <c r="H128" i="8"/>
  <c r="I128" i="8" s="1"/>
  <c r="H129" i="8"/>
  <c r="H124" i="8"/>
  <c r="G125" i="8"/>
  <c r="G126" i="8"/>
  <c r="G127" i="8"/>
  <c r="G128" i="8"/>
  <c r="G129" i="8"/>
  <c r="I129" i="8" s="1"/>
  <c r="G124" i="8"/>
  <c r="I127" i="8"/>
  <c r="I125" i="8"/>
  <c r="I124" i="8"/>
  <c r="I117" i="8"/>
  <c r="I116" i="8"/>
  <c r="I115" i="8"/>
  <c r="I114" i="8"/>
  <c r="I113" i="8"/>
  <c r="I112" i="8"/>
  <c r="G113" i="8"/>
  <c r="H113" i="8"/>
  <c r="G114" i="8"/>
  <c r="H114" i="8"/>
  <c r="G115" i="8"/>
  <c r="H115" i="8"/>
  <c r="G116" i="8"/>
  <c r="H116" i="8"/>
  <c r="G117" i="8"/>
  <c r="H117" i="8"/>
  <c r="H112" i="8"/>
  <c r="G112" i="8"/>
  <c r="C125" i="8"/>
  <c r="D125" i="8"/>
  <c r="C126" i="8"/>
  <c r="D126" i="8"/>
  <c r="C127" i="8"/>
  <c r="D127" i="8"/>
  <c r="C128" i="8"/>
  <c r="D128" i="8"/>
  <c r="C129" i="8"/>
  <c r="D129" i="8"/>
  <c r="D124" i="8"/>
  <c r="C124" i="8"/>
  <c r="E129" i="8"/>
  <c r="E128" i="8"/>
  <c r="E127" i="8"/>
  <c r="E126" i="8"/>
  <c r="E125" i="8"/>
  <c r="E124" i="8"/>
  <c r="E113" i="8"/>
  <c r="E114" i="8"/>
  <c r="E115" i="8"/>
  <c r="E116" i="8"/>
  <c r="E117" i="8"/>
  <c r="E112" i="8"/>
  <c r="C113" i="8"/>
  <c r="D113" i="8"/>
  <c r="C114" i="8"/>
  <c r="D114" i="8"/>
  <c r="C115" i="8"/>
  <c r="D115" i="8"/>
  <c r="C116" i="8"/>
  <c r="D116" i="8"/>
  <c r="C117" i="8"/>
  <c r="D117" i="8"/>
  <c r="D112" i="8"/>
  <c r="C112" i="8"/>
  <c r="E112" i="3" l="1"/>
  <c r="M112" i="3"/>
  <c r="I113" i="3"/>
  <c r="E114" i="3"/>
  <c r="M114" i="3"/>
  <c r="I115" i="3"/>
  <c r="E116" i="3"/>
  <c r="M116" i="3"/>
  <c r="I117" i="3"/>
  <c r="I112" i="3"/>
  <c r="E113" i="3"/>
  <c r="M113" i="3"/>
  <c r="I114" i="3"/>
  <c r="E115" i="3"/>
  <c r="M115" i="3"/>
  <c r="I116" i="3"/>
  <c r="E117" i="3"/>
  <c r="M117" i="3"/>
  <c r="M139" i="2"/>
  <c r="I140" i="2"/>
  <c r="I141" i="2"/>
  <c r="I142" i="2"/>
  <c r="I143" i="2"/>
  <c r="I144" i="2"/>
  <c r="I139" i="2"/>
  <c r="E117" i="2"/>
  <c r="M117" i="2"/>
  <c r="I118" i="2"/>
  <c r="E119" i="2"/>
  <c r="M119" i="2"/>
  <c r="I120" i="2"/>
  <c r="E121" i="2"/>
  <c r="M121" i="2"/>
  <c r="I122" i="2"/>
  <c r="I117" i="2"/>
  <c r="E118" i="2"/>
  <c r="M118" i="2"/>
  <c r="I119" i="2"/>
  <c r="E120" i="2"/>
  <c r="M120" i="2"/>
  <c r="I121" i="2"/>
  <c r="E122" i="2"/>
  <c r="M122" i="2"/>
  <c r="L100" i="2"/>
  <c r="L101" i="2"/>
  <c r="L102" i="2"/>
  <c r="L103" i="2"/>
  <c r="L104" i="2"/>
  <c r="L105" i="2"/>
  <c r="L106" i="2"/>
  <c r="L107" i="2"/>
  <c r="L108" i="2"/>
  <c r="L109" i="2"/>
  <c r="L99" i="2"/>
  <c r="K100" i="2"/>
  <c r="M100" i="2" s="1"/>
  <c r="K101" i="2"/>
  <c r="K102" i="2"/>
  <c r="M102" i="2" s="1"/>
  <c r="K103" i="2"/>
  <c r="K104" i="2"/>
  <c r="M104" i="2" s="1"/>
  <c r="K105" i="2"/>
  <c r="K106" i="2"/>
  <c r="M106" i="2" s="1"/>
  <c r="K107" i="2"/>
  <c r="K108" i="2"/>
  <c r="M108" i="2" s="1"/>
  <c r="K109" i="2"/>
  <c r="K99" i="2"/>
  <c r="M99" i="2" s="1"/>
  <c r="H100" i="2"/>
  <c r="H101" i="2"/>
  <c r="H102" i="2"/>
  <c r="H103" i="2"/>
  <c r="H104" i="2"/>
  <c r="H105" i="2"/>
  <c r="H106" i="2"/>
  <c r="H107" i="2"/>
  <c r="H108" i="2"/>
  <c r="H109" i="2"/>
  <c r="H99" i="2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99" i="2"/>
  <c r="C109" i="2"/>
  <c r="D100" i="2"/>
  <c r="D101" i="2"/>
  <c r="D102" i="2"/>
  <c r="D103" i="2"/>
  <c r="D104" i="2"/>
  <c r="D105" i="2"/>
  <c r="D106" i="2"/>
  <c r="D107" i="2"/>
  <c r="D108" i="2"/>
  <c r="D109" i="2"/>
  <c r="E109" i="2" s="1"/>
  <c r="D99" i="2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99" i="2"/>
  <c r="E99" i="2" s="1"/>
  <c r="C107" i="8"/>
  <c r="L107" i="8"/>
  <c r="K107" i="8"/>
  <c r="M107" i="8" s="1"/>
  <c r="H107" i="8"/>
  <c r="G107" i="8"/>
  <c r="I107" i="8" s="1"/>
  <c r="D107" i="8"/>
  <c r="E107" i="8"/>
  <c r="L106" i="8"/>
  <c r="K106" i="8"/>
  <c r="M106" i="8" s="1"/>
  <c r="H106" i="8"/>
  <c r="G106" i="8"/>
  <c r="I106" i="8" s="1"/>
  <c r="D106" i="8"/>
  <c r="C106" i="8"/>
  <c r="E106" i="8" s="1"/>
  <c r="L105" i="8"/>
  <c r="K105" i="8"/>
  <c r="M105" i="8" s="1"/>
  <c r="H105" i="8"/>
  <c r="G105" i="8"/>
  <c r="I105" i="8" s="1"/>
  <c r="D105" i="8"/>
  <c r="C105" i="8"/>
  <c r="E105" i="8" s="1"/>
  <c r="L104" i="8"/>
  <c r="K104" i="8"/>
  <c r="M104" i="8" s="1"/>
  <c r="H104" i="8"/>
  <c r="G104" i="8"/>
  <c r="I104" i="8" s="1"/>
  <c r="D104" i="8"/>
  <c r="C104" i="8"/>
  <c r="E104" i="8" s="1"/>
  <c r="L103" i="8"/>
  <c r="K103" i="8"/>
  <c r="M103" i="8" s="1"/>
  <c r="H103" i="8"/>
  <c r="G103" i="8"/>
  <c r="I103" i="8" s="1"/>
  <c r="D103" i="8"/>
  <c r="C103" i="8"/>
  <c r="E103" i="8" s="1"/>
  <c r="L102" i="8"/>
  <c r="K102" i="8"/>
  <c r="M102" i="8" s="1"/>
  <c r="H102" i="8"/>
  <c r="G102" i="8"/>
  <c r="I102" i="8" s="1"/>
  <c r="D102" i="8"/>
  <c r="C102" i="8"/>
  <c r="E102" i="8" s="1"/>
  <c r="L101" i="8"/>
  <c r="K101" i="8"/>
  <c r="M101" i="8" s="1"/>
  <c r="H101" i="8"/>
  <c r="G101" i="8"/>
  <c r="I101" i="8" s="1"/>
  <c r="D101" i="8"/>
  <c r="C101" i="8"/>
  <c r="E101" i="8" s="1"/>
  <c r="L100" i="8"/>
  <c r="K100" i="8"/>
  <c r="M100" i="8" s="1"/>
  <c r="H100" i="8"/>
  <c r="G100" i="8"/>
  <c r="I100" i="8" s="1"/>
  <c r="D100" i="8"/>
  <c r="C100" i="8"/>
  <c r="E100" i="8" s="1"/>
  <c r="L99" i="8"/>
  <c r="K99" i="8"/>
  <c r="M99" i="8" s="1"/>
  <c r="H99" i="8"/>
  <c r="G99" i="8"/>
  <c r="I99" i="8" s="1"/>
  <c r="D99" i="8"/>
  <c r="C99" i="8"/>
  <c r="E99" i="8" s="1"/>
  <c r="L98" i="8"/>
  <c r="K98" i="8"/>
  <c r="M98" i="8" s="1"/>
  <c r="H98" i="8"/>
  <c r="G98" i="8"/>
  <c r="I98" i="8" s="1"/>
  <c r="D98" i="8"/>
  <c r="C98" i="8"/>
  <c r="E98" i="8" s="1"/>
  <c r="L97" i="8"/>
  <c r="K97" i="8"/>
  <c r="M97" i="8" s="1"/>
  <c r="H97" i="8"/>
  <c r="G97" i="8"/>
  <c r="I97" i="8" s="1"/>
  <c r="D97" i="8"/>
  <c r="C97" i="8"/>
  <c r="E97" i="8" s="1"/>
  <c r="M97" i="3"/>
  <c r="L98" i="3"/>
  <c r="L99" i="3"/>
  <c r="L100" i="3"/>
  <c r="L101" i="3"/>
  <c r="L102" i="3"/>
  <c r="L103" i="3"/>
  <c r="L104" i="3"/>
  <c r="L105" i="3"/>
  <c r="L106" i="3"/>
  <c r="L107" i="3"/>
  <c r="K98" i="3"/>
  <c r="M98" i="3" s="1"/>
  <c r="K99" i="3"/>
  <c r="M99" i="3" s="1"/>
  <c r="K100" i="3"/>
  <c r="M100" i="3" s="1"/>
  <c r="K101" i="3"/>
  <c r="M101" i="3" s="1"/>
  <c r="K102" i="3"/>
  <c r="M102" i="3" s="1"/>
  <c r="K103" i="3"/>
  <c r="M103" i="3" s="1"/>
  <c r="K104" i="3"/>
  <c r="M104" i="3" s="1"/>
  <c r="K105" i="3"/>
  <c r="M105" i="3" s="1"/>
  <c r="K106" i="3"/>
  <c r="M106" i="3" s="1"/>
  <c r="K107" i="3"/>
  <c r="M107" i="3" s="1"/>
  <c r="K97" i="3"/>
  <c r="L97" i="3"/>
  <c r="I97" i="3"/>
  <c r="H98" i="3"/>
  <c r="H99" i="3"/>
  <c r="H100" i="3"/>
  <c r="H101" i="3"/>
  <c r="H102" i="3"/>
  <c r="H103" i="3"/>
  <c r="H104" i="3"/>
  <c r="H105" i="3"/>
  <c r="H106" i="3"/>
  <c r="H107" i="3"/>
  <c r="H97" i="3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97" i="3"/>
  <c r="E97" i="3"/>
  <c r="D98" i="3"/>
  <c r="D99" i="3"/>
  <c r="D100" i="3"/>
  <c r="D101" i="3"/>
  <c r="D102" i="3"/>
  <c r="D103" i="3"/>
  <c r="D104" i="3"/>
  <c r="D105" i="3"/>
  <c r="D106" i="3"/>
  <c r="D107" i="3"/>
  <c r="D97" i="3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C104" i="3"/>
  <c r="E104" i="3" s="1"/>
  <c r="C105" i="3"/>
  <c r="E105" i="3" s="1"/>
  <c r="C106" i="3"/>
  <c r="E106" i="3" s="1"/>
  <c r="C107" i="3"/>
  <c r="E107" i="3" s="1"/>
  <c r="C97" i="3"/>
  <c r="S21" i="15"/>
  <c r="T21" i="15"/>
  <c r="S22" i="15"/>
  <c r="T22" i="15"/>
  <c r="S23" i="15"/>
  <c r="T23" i="15"/>
  <c r="S24" i="15"/>
  <c r="T24" i="15"/>
  <c r="S25" i="15"/>
  <c r="T25" i="15"/>
  <c r="S26" i="15"/>
  <c r="T26" i="15"/>
  <c r="S27" i="15"/>
  <c r="T27" i="15"/>
  <c r="S28" i="15"/>
  <c r="T28" i="15"/>
  <c r="S29" i="15"/>
  <c r="T29" i="15"/>
  <c r="S30" i="15"/>
  <c r="T30" i="15"/>
  <c r="T20" i="15"/>
  <c r="S20" i="15"/>
  <c r="C36" i="15"/>
  <c r="C37" i="15"/>
  <c r="C38" i="15"/>
  <c r="C39" i="15"/>
  <c r="C40" i="15"/>
  <c r="C41" i="15"/>
  <c r="C42" i="15"/>
  <c r="C43" i="15"/>
  <c r="C44" i="15"/>
  <c r="C45" i="15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T20" i="14"/>
  <c r="S20" i="14"/>
  <c r="S14" i="14"/>
  <c r="T14" i="14"/>
  <c r="U14" i="14"/>
  <c r="V14" i="14"/>
  <c r="W14" i="14"/>
  <c r="X14" i="14"/>
  <c r="Y14" i="14"/>
  <c r="Z14" i="14" s="1"/>
  <c r="H27" i="4"/>
  <c r="J27" i="4" s="1"/>
  <c r="G27" i="4"/>
  <c r="D36" i="15"/>
  <c r="D37" i="15"/>
  <c r="D38" i="15"/>
  <c r="D39" i="15"/>
  <c r="D40" i="15"/>
  <c r="D41" i="15"/>
  <c r="D42" i="15"/>
  <c r="D43" i="15"/>
  <c r="D44" i="15"/>
  <c r="D45" i="15"/>
  <c r="D35" i="15"/>
  <c r="D36" i="14"/>
  <c r="D37" i="14"/>
  <c r="D38" i="14"/>
  <c r="D39" i="14"/>
  <c r="D40" i="14"/>
  <c r="D41" i="14"/>
  <c r="D42" i="14"/>
  <c r="D43" i="14"/>
  <c r="D44" i="14"/>
  <c r="D45" i="14"/>
  <c r="D35" i="14"/>
  <c r="C36" i="14"/>
  <c r="C37" i="14"/>
  <c r="C38" i="14"/>
  <c r="C39" i="14"/>
  <c r="C40" i="14"/>
  <c r="C41" i="14"/>
  <c r="C42" i="14"/>
  <c r="C43" i="14"/>
  <c r="C44" i="14"/>
  <c r="C45" i="14"/>
  <c r="E45" i="15"/>
  <c r="E44" i="15"/>
  <c r="E43" i="15"/>
  <c r="E42" i="15"/>
  <c r="E41" i="15"/>
  <c r="E40" i="15"/>
  <c r="E39" i="15"/>
  <c r="E38" i="15"/>
  <c r="E37" i="15"/>
  <c r="E36" i="15"/>
  <c r="C35" i="15"/>
  <c r="E35" i="15" s="1"/>
  <c r="T13" i="15"/>
  <c r="S13" i="15"/>
  <c r="T12" i="15"/>
  <c r="S12" i="15"/>
  <c r="T11" i="15"/>
  <c r="S11" i="15"/>
  <c r="T10" i="15"/>
  <c r="S10" i="15"/>
  <c r="V10" i="15" s="1"/>
  <c r="T9" i="15"/>
  <c r="S9" i="15"/>
  <c r="T8" i="15"/>
  <c r="S8" i="15"/>
  <c r="T7" i="15"/>
  <c r="S7" i="15"/>
  <c r="T6" i="15"/>
  <c r="S6" i="15"/>
  <c r="T5" i="15"/>
  <c r="S5" i="15"/>
  <c r="T4" i="15"/>
  <c r="S4" i="15"/>
  <c r="T13" i="14"/>
  <c r="S13" i="14"/>
  <c r="E45" i="14"/>
  <c r="T12" i="14"/>
  <c r="S12" i="14"/>
  <c r="E44" i="14"/>
  <c r="T11" i="14"/>
  <c r="S11" i="14"/>
  <c r="E43" i="14"/>
  <c r="T10" i="14"/>
  <c r="S10" i="14"/>
  <c r="E42" i="14"/>
  <c r="E41" i="14"/>
  <c r="T9" i="14"/>
  <c r="S9" i="14"/>
  <c r="E40" i="14"/>
  <c r="T8" i="14"/>
  <c r="S8" i="14"/>
  <c r="E39" i="14"/>
  <c r="T7" i="14"/>
  <c r="S7" i="14"/>
  <c r="E38" i="14"/>
  <c r="T6" i="14"/>
  <c r="S6" i="14"/>
  <c r="E37" i="14"/>
  <c r="T5" i="14"/>
  <c r="S5" i="14"/>
  <c r="E36" i="14"/>
  <c r="T4" i="14"/>
  <c r="S4" i="14"/>
  <c r="C35" i="14"/>
  <c r="E35" i="14" s="1"/>
  <c r="L80" i="4"/>
  <c r="M80" i="4"/>
  <c r="N80" i="4"/>
  <c r="K80" i="4"/>
  <c r="L79" i="4"/>
  <c r="M79" i="4"/>
  <c r="N79" i="4"/>
  <c r="K79" i="4"/>
  <c r="M78" i="4"/>
  <c r="N78" i="4"/>
  <c r="K78" i="4"/>
  <c r="L78" i="4"/>
  <c r="J78" i="4"/>
  <c r="I99" i="2" l="1"/>
  <c r="M109" i="2"/>
  <c r="M107" i="2"/>
  <c r="M105" i="2"/>
  <c r="M103" i="2"/>
  <c r="M101" i="2"/>
  <c r="V20" i="15"/>
  <c r="W21" i="15"/>
  <c r="W23" i="15"/>
  <c r="Y23" i="15" s="1"/>
  <c r="W5" i="15"/>
  <c r="W13" i="15"/>
  <c r="W11" i="15"/>
  <c r="Y11" i="15" s="1"/>
  <c r="U5" i="15"/>
  <c r="Y5" i="15"/>
  <c r="V6" i="15"/>
  <c r="X6" i="15" s="1"/>
  <c r="W7" i="15"/>
  <c r="Y7" i="15" s="1"/>
  <c r="W9" i="15"/>
  <c r="Y9" i="15" s="1"/>
  <c r="Y21" i="15"/>
  <c r="V4" i="15"/>
  <c r="X4" i="15" s="1"/>
  <c r="U7" i="15"/>
  <c r="V8" i="15"/>
  <c r="X8" i="15" s="1"/>
  <c r="U9" i="15"/>
  <c r="W12" i="15"/>
  <c r="Y12" i="15" s="1"/>
  <c r="U12" i="15"/>
  <c r="U13" i="15"/>
  <c r="Y13" i="15"/>
  <c r="U21" i="15"/>
  <c r="W22" i="15"/>
  <c r="Y22" i="15" s="1"/>
  <c r="U22" i="15"/>
  <c r="U4" i="15"/>
  <c r="W4" i="15"/>
  <c r="Y4" i="15" s="1"/>
  <c r="V5" i="15"/>
  <c r="X5" i="15" s="1"/>
  <c r="U6" i="15"/>
  <c r="W6" i="15"/>
  <c r="Y6" i="15" s="1"/>
  <c r="V7" i="15"/>
  <c r="X7" i="15" s="1"/>
  <c r="U8" i="15"/>
  <c r="W8" i="15"/>
  <c r="Y8" i="15" s="1"/>
  <c r="V9" i="15"/>
  <c r="X9" i="15" s="1"/>
  <c r="W10" i="15"/>
  <c r="Y10" i="15" s="1"/>
  <c r="U10" i="15"/>
  <c r="X10" i="15"/>
  <c r="U11" i="15"/>
  <c r="V12" i="15"/>
  <c r="X12" i="15" s="1"/>
  <c r="W20" i="15"/>
  <c r="Y20" i="15" s="1"/>
  <c r="U20" i="15"/>
  <c r="X20" i="15"/>
  <c r="V22" i="15"/>
  <c r="X22" i="15" s="1"/>
  <c r="U23" i="15"/>
  <c r="W24" i="15"/>
  <c r="Y24" i="15" s="1"/>
  <c r="U24" i="15"/>
  <c r="V24" i="15"/>
  <c r="X24" i="15" s="1"/>
  <c r="V11" i="15"/>
  <c r="X11" i="15" s="1"/>
  <c r="V13" i="15"/>
  <c r="X13" i="15" s="1"/>
  <c r="V21" i="15"/>
  <c r="X21" i="15" s="1"/>
  <c r="V23" i="15"/>
  <c r="X23" i="15" s="1"/>
  <c r="V25" i="15"/>
  <c r="X25" i="15" s="1"/>
  <c r="U26" i="15"/>
  <c r="W26" i="15"/>
  <c r="Y26" i="15" s="1"/>
  <c r="V27" i="15"/>
  <c r="X27" i="15" s="1"/>
  <c r="U28" i="15"/>
  <c r="W28" i="15"/>
  <c r="Y28" i="15" s="1"/>
  <c r="V29" i="15"/>
  <c r="X29" i="15" s="1"/>
  <c r="U30" i="15"/>
  <c r="W30" i="15"/>
  <c r="Y30" i="15" s="1"/>
  <c r="U25" i="15"/>
  <c r="W25" i="15"/>
  <c r="Y25" i="15" s="1"/>
  <c r="Z25" i="15" s="1"/>
  <c r="V26" i="15"/>
  <c r="X26" i="15" s="1"/>
  <c r="U27" i="15"/>
  <c r="W27" i="15"/>
  <c r="Y27" i="15" s="1"/>
  <c r="Z27" i="15" s="1"/>
  <c r="V28" i="15"/>
  <c r="X28" i="15" s="1"/>
  <c r="U29" i="15"/>
  <c r="W29" i="15"/>
  <c r="Y29" i="15" s="1"/>
  <c r="V30" i="15"/>
  <c r="X30" i="15" s="1"/>
  <c r="V9" i="14"/>
  <c r="V12" i="14"/>
  <c r="V22" i="14"/>
  <c r="W23" i="14"/>
  <c r="V26" i="14"/>
  <c r="V30" i="14"/>
  <c r="W21" i="14"/>
  <c r="Y21" i="14" s="1"/>
  <c r="W25" i="14"/>
  <c r="Y25" i="14" s="1"/>
  <c r="W27" i="14"/>
  <c r="Y27" i="14" s="1"/>
  <c r="V6" i="14"/>
  <c r="X6" i="14" s="1"/>
  <c r="V13" i="14"/>
  <c r="X13" i="14" s="1"/>
  <c r="W29" i="14"/>
  <c r="V4" i="14"/>
  <c r="X4" i="14" s="1"/>
  <c r="V5" i="14"/>
  <c r="X5" i="14" s="1"/>
  <c r="V7" i="14"/>
  <c r="X7" i="14" s="1"/>
  <c r="V8" i="14"/>
  <c r="X8" i="14" s="1"/>
  <c r="X9" i="14"/>
  <c r="V10" i="14"/>
  <c r="X10" i="14" s="1"/>
  <c r="V11" i="14"/>
  <c r="X11" i="14" s="1"/>
  <c r="X12" i="14"/>
  <c r="U4" i="14"/>
  <c r="W4" i="14"/>
  <c r="Y4" i="14" s="1"/>
  <c r="U5" i="14"/>
  <c r="W5" i="14"/>
  <c r="Y5" i="14" s="1"/>
  <c r="Z5" i="14" s="1"/>
  <c r="U6" i="14"/>
  <c r="W6" i="14"/>
  <c r="Y6" i="14" s="1"/>
  <c r="U7" i="14"/>
  <c r="W7" i="14"/>
  <c r="Y7" i="14" s="1"/>
  <c r="U8" i="14"/>
  <c r="W8" i="14"/>
  <c r="Y8" i="14" s="1"/>
  <c r="Z8" i="14" s="1"/>
  <c r="U9" i="14"/>
  <c r="W9" i="14"/>
  <c r="Y9" i="14" s="1"/>
  <c r="Z9" i="14" s="1"/>
  <c r="U10" i="14"/>
  <c r="W10" i="14"/>
  <c r="Y10" i="14" s="1"/>
  <c r="U11" i="14"/>
  <c r="W11" i="14"/>
  <c r="Y11" i="14" s="1"/>
  <c r="U12" i="14"/>
  <c r="W12" i="14"/>
  <c r="Y12" i="14" s="1"/>
  <c r="Z12" i="14" s="1"/>
  <c r="U13" i="14"/>
  <c r="W13" i="14"/>
  <c r="Y13" i="14" s="1"/>
  <c r="U23" i="14"/>
  <c r="W24" i="14"/>
  <c r="Y24" i="14" s="1"/>
  <c r="U24" i="14"/>
  <c r="V24" i="14"/>
  <c r="X24" i="14" s="1"/>
  <c r="W28" i="14"/>
  <c r="Y28" i="14" s="1"/>
  <c r="U28" i="14"/>
  <c r="V28" i="14"/>
  <c r="X28" i="14" s="1"/>
  <c r="Y29" i="14"/>
  <c r="W20" i="14"/>
  <c r="Y20" i="14" s="1"/>
  <c r="U20" i="14"/>
  <c r="V20" i="14"/>
  <c r="X20" i="14" s="1"/>
  <c r="Y23" i="14"/>
  <c r="U29" i="14"/>
  <c r="U21" i="14"/>
  <c r="W22" i="14"/>
  <c r="Y22" i="14" s="1"/>
  <c r="U22" i="14"/>
  <c r="X22" i="14"/>
  <c r="U25" i="14"/>
  <c r="W26" i="14"/>
  <c r="Y26" i="14" s="1"/>
  <c r="U26" i="14"/>
  <c r="X26" i="14"/>
  <c r="U27" i="14"/>
  <c r="W30" i="14"/>
  <c r="Y30" i="14" s="1"/>
  <c r="U30" i="14"/>
  <c r="X30" i="14"/>
  <c r="V21" i="14"/>
  <c r="X21" i="14" s="1"/>
  <c r="V23" i="14"/>
  <c r="X23" i="14" s="1"/>
  <c r="V25" i="14"/>
  <c r="X25" i="14" s="1"/>
  <c r="V27" i="14"/>
  <c r="X27" i="14" s="1"/>
  <c r="V29" i="14"/>
  <c r="X29" i="14" s="1"/>
  <c r="Z28" i="15" l="1"/>
  <c r="Z30" i="15"/>
  <c r="Z22" i="15"/>
  <c r="Z23" i="15"/>
  <c r="Z29" i="15"/>
  <c r="Z24" i="15"/>
  <c r="Z26" i="15"/>
  <c r="Z21" i="15"/>
  <c r="Z12" i="15"/>
  <c r="Z9" i="15"/>
  <c r="Z8" i="15"/>
  <c r="Z4" i="15"/>
  <c r="Z7" i="15"/>
  <c r="Z11" i="15"/>
  <c r="Z13" i="15"/>
  <c r="Z6" i="15"/>
  <c r="Z5" i="15"/>
  <c r="Z20" i="15"/>
  <c r="Z10" i="15"/>
  <c r="Z28" i="14"/>
  <c r="Z7" i="14"/>
  <c r="Z30" i="14"/>
  <c r="Z26" i="14"/>
  <c r="Z27" i="14"/>
  <c r="Z6" i="14"/>
  <c r="Z24" i="14"/>
  <c r="Z13" i="14"/>
  <c r="Z25" i="14"/>
  <c r="Z21" i="14"/>
  <c r="Z22" i="14"/>
  <c r="Z20" i="14"/>
  <c r="Z29" i="14"/>
  <c r="Z23" i="14"/>
  <c r="Z11" i="14"/>
  <c r="Z10" i="14"/>
  <c r="Z4" i="14"/>
  <c r="M31" i="8" l="1"/>
  <c r="P31" i="8" s="1"/>
  <c r="K31" i="8"/>
  <c r="N31" i="8" s="1"/>
  <c r="G31" i="8"/>
  <c r="F31" i="8" s="1"/>
  <c r="E31" i="8"/>
  <c r="M30" i="8"/>
  <c r="L30" i="8" s="1"/>
  <c r="O30" i="8" s="1"/>
  <c r="K30" i="8"/>
  <c r="N30" i="8" s="1"/>
  <c r="G30" i="8"/>
  <c r="K90" i="8" s="1"/>
  <c r="E30" i="8"/>
  <c r="C90" i="8" s="1"/>
  <c r="M29" i="8"/>
  <c r="P29" i="8" s="1"/>
  <c r="K29" i="8"/>
  <c r="N29" i="8" s="1"/>
  <c r="G29" i="8"/>
  <c r="F29" i="8" s="1"/>
  <c r="G89" i="8" s="1"/>
  <c r="E29" i="8"/>
  <c r="C89" i="8" s="1"/>
  <c r="E89" i="8" s="1"/>
  <c r="M28" i="8"/>
  <c r="L28" i="8" s="1"/>
  <c r="O28" i="8" s="1"/>
  <c r="K28" i="8"/>
  <c r="N28" i="8" s="1"/>
  <c r="G28" i="8"/>
  <c r="K88" i="8" s="1"/>
  <c r="M88" i="8" s="1"/>
  <c r="E28" i="8"/>
  <c r="C88" i="8" s="1"/>
  <c r="M27" i="8"/>
  <c r="P27" i="8" s="1"/>
  <c r="K27" i="8"/>
  <c r="N27" i="8" s="1"/>
  <c r="G27" i="8"/>
  <c r="F27" i="8" s="1"/>
  <c r="G87" i="8" s="1"/>
  <c r="I87" i="8" s="1"/>
  <c r="E27" i="8"/>
  <c r="C87" i="8" s="1"/>
  <c r="M26" i="8"/>
  <c r="P26" i="8" s="1"/>
  <c r="K26" i="8"/>
  <c r="N26" i="8" s="1"/>
  <c r="G26" i="8"/>
  <c r="K86" i="8" s="1"/>
  <c r="E26" i="8"/>
  <c r="C86" i="8" s="1"/>
  <c r="M25" i="8"/>
  <c r="P25" i="8" s="1"/>
  <c r="K25" i="8"/>
  <c r="N25" i="8" s="1"/>
  <c r="G25" i="8"/>
  <c r="F25" i="8" s="1"/>
  <c r="G85" i="8" s="1"/>
  <c r="E25" i="8"/>
  <c r="C85" i="8" s="1"/>
  <c r="M24" i="8"/>
  <c r="P24" i="8" s="1"/>
  <c r="K24" i="8"/>
  <c r="N24" i="8" s="1"/>
  <c r="G24" i="8"/>
  <c r="K84" i="8" s="1"/>
  <c r="E24" i="8"/>
  <c r="C84" i="8" s="1"/>
  <c r="E84" i="8" s="1"/>
  <c r="M23" i="8"/>
  <c r="P23" i="8" s="1"/>
  <c r="K23" i="8"/>
  <c r="N23" i="8" s="1"/>
  <c r="G23" i="8"/>
  <c r="K83" i="8" s="1"/>
  <c r="M83" i="8" s="1"/>
  <c r="E23" i="8"/>
  <c r="C83" i="8" s="1"/>
  <c r="M22" i="8"/>
  <c r="P22" i="8" s="1"/>
  <c r="K22" i="8"/>
  <c r="N22" i="8" s="1"/>
  <c r="G22" i="8"/>
  <c r="K82" i="8" s="1"/>
  <c r="E22" i="8"/>
  <c r="C82" i="8" s="1"/>
  <c r="E82" i="8" s="1"/>
  <c r="M21" i="8"/>
  <c r="K21" i="8"/>
  <c r="G21" i="8"/>
  <c r="E21" i="8"/>
  <c r="M16" i="8"/>
  <c r="J15" i="8"/>
  <c r="I15" i="8"/>
  <c r="H15" i="8"/>
  <c r="M14" i="8"/>
  <c r="P14" i="8" s="1"/>
  <c r="K14" i="8"/>
  <c r="N14" i="8" s="1"/>
  <c r="G14" i="8"/>
  <c r="K74" i="8" s="1"/>
  <c r="E14" i="8"/>
  <c r="C74" i="8" s="1"/>
  <c r="M13" i="8"/>
  <c r="P13" i="8" s="1"/>
  <c r="K13" i="8"/>
  <c r="N13" i="8" s="1"/>
  <c r="G13" i="8"/>
  <c r="K73" i="8" s="1"/>
  <c r="E13" i="8"/>
  <c r="C73" i="8" s="1"/>
  <c r="M12" i="8"/>
  <c r="P12" i="8" s="1"/>
  <c r="K12" i="8"/>
  <c r="N12" i="8" s="1"/>
  <c r="G12" i="8"/>
  <c r="E12" i="8"/>
  <c r="C72" i="8" s="1"/>
  <c r="M11" i="8"/>
  <c r="P11" i="8" s="1"/>
  <c r="K11" i="8"/>
  <c r="N11" i="8" s="1"/>
  <c r="G11" i="8"/>
  <c r="K71" i="8" s="1"/>
  <c r="E11" i="8"/>
  <c r="C71" i="8" s="1"/>
  <c r="M10" i="8"/>
  <c r="P10" i="8" s="1"/>
  <c r="K10" i="8"/>
  <c r="N10" i="8" s="1"/>
  <c r="G10" i="8"/>
  <c r="K70" i="8" s="1"/>
  <c r="E10" i="8"/>
  <c r="C70" i="8" s="1"/>
  <c r="M9" i="8"/>
  <c r="K9" i="8"/>
  <c r="N9" i="8" s="1"/>
  <c r="G9" i="8"/>
  <c r="K69" i="8" s="1"/>
  <c r="E9" i="8"/>
  <c r="C69" i="8" s="1"/>
  <c r="M8" i="8"/>
  <c r="P8" i="8" s="1"/>
  <c r="K8" i="8"/>
  <c r="N8" i="8" s="1"/>
  <c r="G8" i="8"/>
  <c r="K68" i="8" s="1"/>
  <c r="E8" i="8"/>
  <c r="F8" i="8" s="1"/>
  <c r="G68" i="8" s="1"/>
  <c r="M7" i="8"/>
  <c r="K7" i="8"/>
  <c r="N7" i="8" s="1"/>
  <c r="G7" i="8"/>
  <c r="K67" i="8" s="1"/>
  <c r="E7" i="8"/>
  <c r="C67" i="8" s="1"/>
  <c r="M6" i="8"/>
  <c r="P6" i="8" s="1"/>
  <c r="K6" i="8"/>
  <c r="N6" i="8" s="1"/>
  <c r="G6" i="8"/>
  <c r="K66" i="8" s="1"/>
  <c r="E6" i="8"/>
  <c r="F6" i="8" s="1"/>
  <c r="G66" i="8" s="1"/>
  <c r="M5" i="8"/>
  <c r="K5" i="8"/>
  <c r="N5" i="8" s="1"/>
  <c r="G5" i="8"/>
  <c r="K65" i="8" s="1"/>
  <c r="E5" i="8"/>
  <c r="C65" i="8" s="1"/>
  <c r="M4" i="8"/>
  <c r="K4" i="8"/>
  <c r="G4" i="8"/>
  <c r="E4" i="8"/>
  <c r="S30" i="8"/>
  <c r="T30" i="8"/>
  <c r="U30" i="8" s="1"/>
  <c r="AB30" i="8"/>
  <c r="AC30" i="8"/>
  <c r="AK30" i="8"/>
  <c r="AL30" i="8"/>
  <c r="S14" i="8"/>
  <c r="W14" i="8" s="1"/>
  <c r="Y14" i="8" s="1"/>
  <c r="T14" i="8"/>
  <c r="U14" i="8"/>
  <c r="AB14" i="8"/>
  <c r="AC14" i="8"/>
  <c r="AF14" i="8" s="1"/>
  <c r="AK14" i="8"/>
  <c r="AL14" i="8"/>
  <c r="L90" i="8"/>
  <c r="H90" i="8"/>
  <c r="D90" i="8"/>
  <c r="L89" i="8"/>
  <c r="H89" i="8"/>
  <c r="D89" i="8"/>
  <c r="L88" i="8"/>
  <c r="H88" i="8"/>
  <c r="D88" i="8"/>
  <c r="L87" i="8"/>
  <c r="H87" i="8"/>
  <c r="D87" i="8"/>
  <c r="L86" i="8"/>
  <c r="H86" i="8"/>
  <c r="D86" i="8"/>
  <c r="L85" i="8"/>
  <c r="H85" i="8"/>
  <c r="D85" i="8"/>
  <c r="L84" i="8"/>
  <c r="H84" i="8"/>
  <c r="D84" i="8"/>
  <c r="L83" i="8"/>
  <c r="H83" i="8"/>
  <c r="D83" i="8"/>
  <c r="L82" i="8"/>
  <c r="H82" i="8"/>
  <c r="D82" i="8"/>
  <c r="L81" i="8"/>
  <c r="K81" i="8"/>
  <c r="H81" i="8"/>
  <c r="D81" i="8"/>
  <c r="C81" i="8"/>
  <c r="E80" i="8"/>
  <c r="L74" i="8"/>
  <c r="H74" i="8"/>
  <c r="D74" i="8"/>
  <c r="L73" i="8"/>
  <c r="H73" i="8"/>
  <c r="D73" i="8"/>
  <c r="L72" i="8"/>
  <c r="H72" i="8"/>
  <c r="D72" i="8"/>
  <c r="L71" i="8"/>
  <c r="H71" i="8"/>
  <c r="D71" i="8"/>
  <c r="L70" i="8"/>
  <c r="H70" i="8"/>
  <c r="D70" i="8"/>
  <c r="L69" i="8"/>
  <c r="H69" i="8"/>
  <c r="D69" i="8"/>
  <c r="L68" i="8"/>
  <c r="H68" i="8"/>
  <c r="D68" i="8"/>
  <c r="L67" i="8"/>
  <c r="H67" i="8"/>
  <c r="D67" i="8"/>
  <c r="L66" i="8"/>
  <c r="H66" i="8"/>
  <c r="D66" i="8"/>
  <c r="L65" i="8"/>
  <c r="H65" i="8"/>
  <c r="D65" i="8"/>
  <c r="L64" i="8"/>
  <c r="K64" i="8"/>
  <c r="H64" i="8"/>
  <c r="D64" i="8"/>
  <c r="C64" i="8"/>
  <c r="AL59" i="8"/>
  <c r="AK59" i="8"/>
  <c r="AC59" i="8"/>
  <c r="AF59" i="8" s="1"/>
  <c r="AB59" i="8"/>
  <c r="T59" i="8"/>
  <c r="S59" i="8"/>
  <c r="AL58" i="8"/>
  <c r="AN58" i="8" s="1"/>
  <c r="AK58" i="8"/>
  <c r="AC58" i="8"/>
  <c r="AB58" i="8"/>
  <c r="T58" i="8"/>
  <c r="S58" i="8"/>
  <c r="AL57" i="8"/>
  <c r="AO57" i="8" s="1"/>
  <c r="AK57" i="8"/>
  <c r="AC57" i="8"/>
  <c r="AB57" i="8"/>
  <c r="T57" i="8"/>
  <c r="S57" i="8"/>
  <c r="AL56" i="8"/>
  <c r="AK56" i="8"/>
  <c r="AC56" i="8"/>
  <c r="AE56" i="8" s="1"/>
  <c r="AB56" i="8"/>
  <c r="T56" i="8"/>
  <c r="S56" i="8"/>
  <c r="AL55" i="8"/>
  <c r="AK55" i="8"/>
  <c r="AC55" i="8"/>
  <c r="AF55" i="8" s="1"/>
  <c r="AB55" i="8"/>
  <c r="T55" i="8"/>
  <c r="S55" i="8"/>
  <c r="AL54" i="8"/>
  <c r="AK54" i="8"/>
  <c r="AC54" i="8"/>
  <c r="AB54" i="8"/>
  <c r="T54" i="8"/>
  <c r="V54" i="8" s="1"/>
  <c r="S54" i="8"/>
  <c r="AL53" i="8"/>
  <c r="AK53" i="8"/>
  <c r="AC53" i="8"/>
  <c r="AB53" i="8"/>
  <c r="T53" i="8"/>
  <c r="S53" i="8"/>
  <c r="AL52" i="8"/>
  <c r="AK52" i="8"/>
  <c r="AC52" i="8"/>
  <c r="AF52" i="8" s="1"/>
  <c r="AB52" i="8"/>
  <c r="T52" i="8"/>
  <c r="S52" i="8"/>
  <c r="AL51" i="8"/>
  <c r="AK51" i="8"/>
  <c r="AC51" i="8"/>
  <c r="AB51" i="8"/>
  <c r="T51" i="8"/>
  <c r="V51" i="8" s="1"/>
  <c r="S51" i="8"/>
  <c r="AL50" i="8"/>
  <c r="AK50" i="8"/>
  <c r="AC50" i="8"/>
  <c r="AB50" i="8"/>
  <c r="T50" i="8"/>
  <c r="W50" i="8" s="1"/>
  <c r="S50" i="8"/>
  <c r="AL49" i="8"/>
  <c r="AK49" i="8"/>
  <c r="AC49" i="8"/>
  <c r="AB49" i="8"/>
  <c r="T49" i="8"/>
  <c r="S49" i="8"/>
  <c r="AL46" i="8"/>
  <c r="AK46" i="8"/>
  <c r="AC46" i="8"/>
  <c r="AF46" i="8" s="1"/>
  <c r="AB46" i="8"/>
  <c r="T46" i="8"/>
  <c r="S46" i="8"/>
  <c r="AL45" i="8"/>
  <c r="AK45" i="8"/>
  <c r="AC45" i="8"/>
  <c r="AB45" i="8"/>
  <c r="T45" i="8"/>
  <c r="V45" i="8" s="1"/>
  <c r="S45" i="8"/>
  <c r="AL44" i="8"/>
  <c r="AK44" i="8"/>
  <c r="AC44" i="8"/>
  <c r="AB44" i="8"/>
  <c r="T44" i="8"/>
  <c r="W44" i="8" s="1"/>
  <c r="S44" i="8"/>
  <c r="AL43" i="8"/>
  <c r="AK43" i="8"/>
  <c r="AC43" i="8"/>
  <c r="AB43" i="8"/>
  <c r="T43" i="8"/>
  <c r="S43" i="8"/>
  <c r="AL42" i="8"/>
  <c r="AK42" i="8"/>
  <c r="AC42" i="8"/>
  <c r="AB42" i="8"/>
  <c r="T42" i="8"/>
  <c r="S42" i="8"/>
  <c r="AL41" i="8"/>
  <c r="AN41" i="8" s="1"/>
  <c r="AK41" i="8"/>
  <c r="AC41" i="8"/>
  <c r="AB41" i="8"/>
  <c r="T41" i="8"/>
  <c r="S41" i="8"/>
  <c r="AL40" i="8"/>
  <c r="AO40" i="8" s="1"/>
  <c r="AK40" i="8"/>
  <c r="AC40" i="8"/>
  <c r="AB40" i="8"/>
  <c r="T40" i="8"/>
  <c r="W40" i="8" s="1"/>
  <c r="S40" i="8"/>
  <c r="AL39" i="8"/>
  <c r="AK39" i="8"/>
  <c r="AC39" i="8"/>
  <c r="AB39" i="8"/>
  <c r="T39" i="8"/>
  <c r="S39" i="8"/>
  <c r="AL38" i="8"/>
  <c r="AK38" i="8"/>
  <c r="AC38" i="8"/>
  <c r="AF38" i="8" s="1"/>
  <c r="AB38" i="8"/>
  <c r="T38" i="8"/>
  <c r="S38" i="8"/>
  <c r="AL37" i="8"/>
  <c r="AK37" i="8"/>
  <c r="AC37" i="8"/>
  <c r="AB37" i="8"/>
  <c r="T37" i="8"/>
  <c r="V37" i="8" s="1"/>
  <c r="S37" i="8"/>
  <c r="AL36" i="8"/>
  <c r="AK36" i="8"/>
  <c r="AC36" i="8"/>
  <c r="AB36" i="8"/>
  <c r="T36" i="8"/>
  <c r="W36" i="8" s="1"/>
  <c r="S36" i="8"/>
  <c r="AL29" i="8"/>
  <c r="AK29" i="8"/>
  <c r="AC29" i="8"/>
  <c r="AE29" i="8" s="1"/>
  <c r="AB29" i="8"/>
  <c r="T29" i="8"/>
  <c r="V29" i="8" s="1"/>
  <c r="S29" i="8"/>
  <c r="AL28" i="8"/>
  <c r="AK28" i="8"/>
  <c r="AC28" i="8"/>
  <c r="AB28" i="8"/>
  <c r="T28" i="8"/>
  <c r="S28" i="8"/>
  <c r="AL27" i="8"/>
  <c r="AN27" i="8" s="1"/>
  <c r="AK27" i="8"/>
  <c r="AC27" i="8"/>
  <c r="AE27" i="8" s="1"/>
  <c r="AB27" i="8"/>
  <c r="T27" i="8"/>
  <c r="S27" i="8"/>
  <c r="AL26" i="8"/>
  <c r="AK26" i="8"/>
  <c r="AC26" i="8"/>
  <c r="AE26" i="8" s="1"/>
  <c r="AB26" i="8"/>
  <c r="T26" i="8"/>
  <c r="V26" i="8" s="1"/>
  <c r="S26" i="8"/>
  <c r="AL25" i="8"/>
  <c r="AK25" i="8"/>
  <c r="AC25" i="8"/>
  <c r="AB25" i="8"/>
  <c r="T25" i="8"/>
  <c r="S25" i="8"/>
  <c r="AL24" i="8"/>
  <c r="AN24" i="8" s="1"/>
  <c r="AK24" i="8"/>
  <c r="AC24" i="8"/>
  <c r="AE24" i="8" s="1"/>
  <c r="AB24" i="8"/>
  <c r="T24" i="8"/>
  <c r="S24" i="8"/>
  <c r="AL23" i="8"/>
  <c r="AO23" i="8" s="1"/>
  <c r="AK23" i="8"/>
  <c r="AC23" i="8"/>
  <c r="AB23" i="8"/>
  <c r="T23" i="8"/>
  <c r="S23" i="8"/>
  <c r="AL22" i="8"/>
  <c r="AK22" i="8"/>
  <c r="AC22" i="8"/>
  <c r="AE22" i="8" s="1"/>
  <c r="AB22" i="8"/>
  <c r="T22" i="8"/>
  <c r="V22" i="8" s="1"/>
  <c r="S22" i="8"/>
  <c r="AL21" i="8"/>
  <c r="AK21" i="8"/>
  <c r="AC21" i="8"/>
  <c r="AB21" i="8"/>
  <c r="T21" i="8"/>
  <c r="S21" i="8"/>
  <c r="AL13" i="8"/>
  <c r="AN13" i="8" s="1"/>
  <c r="AK13" i="8"/>
  <c r="AC13" i="8"/>
  <c r="AE13" i="8" s="1"/>
  <c r="AB13" i="8"/>
  <c r="T13" i="8"/>
  <c r="S13" i="8"/>
  <c r="AL12" i="8"/>
  <c r="AO12" i="8" s="1"/>
  <c r="AK12" i="8"/>
  <c r="AC12" i="8"/>
  <c r="AB12" i="8"/>
  <c r="T12" i="8"/>
  <c r="S12" i="8"/>
  <c r="AL11" i="8"/>
  <c r="AK11" i="8"/>
  <c r="AC11" i="8"/>
  <c r="AE11" i="8" s="1"/>
  <c r="AB11" i="8"/>
  <c r="T11" i="8"/>
  <c r="V11" i="8" s="1"/>
  <c r="S11" i="8"/>
  <c r="AL10" i="8"/>
  <c r="AK10" i="8"/>
  <c r="AC10" i="8"/>
  <c r="AB10" i="8"/>
  <c r="T10" i="8"/>
  <c r="S10" i="8"/>
  <c r="AL9" i="8"/>
  <c r="AO9" i="8" s="1"/>
  <c r="AK9" i="8"/>
  <c r="AC9" i="8"/>
  <c r="AB9" i="8"/>
  <c r="T9" i="8"/>
  <c r="S9" i="8"/>
  <c r="AL8" i="8"/>
  <c r="AK8" i="8"/>
  <c r="AC8" i="8"/>
  <c r="AE8" i="8" s="1"/>
  <c r="AB8" i="8"/>
  <c r="T8" i="8"/>
  <c r="S8" i="8"/>
  <c r="AL7" i="8"/>
  <c r="AK7" i="8"/>
  <c r="AC7" i="8"/>
  <c r="AB7" i="8"/>
  <c r="T7" i="8"/>
  <c r="S7" i="8"/>
  <c r="AL6" i="8"/>
  <c r="AN6" i="8" s="1"/>
  <c r="AK6" i="8"/>
  <c r="AC6" i="8"/>
  <c r="AB6" i="8"/>
  <c r="T6" i="8"/>
  <c r="S6" i="8"/>
  <c r="AL5" i="8"/>
  <c r="AO5" i="8" s="1"/>
  <c r="AK5" i="8"/>
  <c r="AC5" i="8"/>
  <c r="AB5" i="8"/>
  <c r="T5" i="8"/>
  <c r="S5" i="8"/>
  <c r="AL4" i="8"/>
  <c r="AK4" i="8"/>
  <c r="AC4" i="8"/>
  <c r="AE4" i="8" s="1"/>
  <c r="AB4" i="8"/>
  <c r="T4" i="8"/>
  <c r="S4" i="8"/>
  <c r="S14" i="4"/>
  <c r="T14" i="4"/>
  <c r="U14" i="4" s="1"/>
  <c r="AB14" i="4"/>
  <c r="AC14" i="4"/>
  <c r="AE14" i="4" s="1"/>
  <c r="AG14" i="4" s="1"/>
  <c r="AK14" i="4"/>
  <c r="AL14" i="4"/>
  <c r="L47" i="4"/>
  <c r="L48" i="4"/>
  <c r="L49" i="4"/>
  <c r="L50" i="4"/>
  <c r="L51" i="4"/>
  <c r="L52" i="4"/>
  <c r="L53" i="4"/>
  <c r="L28" i="4"/>
  <c r="H54" i="4" s="1"/>
  <c r="L29" i="4"/>
  <c r="H55" i="4" s="1"/>
  <c r="L30" i="4"/>
  <c r="H53" i="4"/>
  <c r="K28" i="4"/>
  <c r="K29" i="4"/>
  <c r="L56" i="4" s="1"/>
  <c r="K30" i="4"/>
  <c r="L54" i="4"/>
  <c r="K55" i="4"/>
  <c r="K56" i="4"/>
  <c r="K57" i="4"/>
  <c r="G55" i="4"/>
  <c r="G56" i="4"/>
  <c r="G57" i="4"/>
  <c r="C48" i="4"/>
  <c r="C49" i="4"/>
  <c r="C50" i="4"/>
  <c r="C51" i="4"/>
  <c r="C52" i="4"/>
  <c r="C53" i="4"/>
  <c r="C54" i="4"/>
  <c r="C55" i="4"/>
  <c r="C56" i="4"/>
  <c r="C57" i="4"/>
  <c r="H56" i="4"/>
  <c r="D57" i="4"/>
  <c r="D56" i="4"/>
  <c r="AJ53" i="1"/>
  <c r="AK53" i="1"/>
  <c r="AL53" i="1"/>
  <c r="AL52" i="1"/>
  <c r="AK52" i="1"/>
  <c r="AJ52" i="1"/>
  <c r="AH53" i="1"/>
  <c r="AI53" i="1"/>
  <c r="AG53" i="1"/>
  <c r="AH52" i="1"/>
  <c r="AI52" i="1"/>
  <c r="AG52" i="1"/>
  <c r="AR14" i="3"/>
  <c r="AS14" i="3"/>
  <c r="S30" i="3"/>
  <c r="T30" i="3"/>
  <c r="U30" i="3"/>
  <c r="V30" i="3"/>
  <c r="W30" i="3"/>
  <c r="X30" i="3"/>
  <c r="Y30" i="3"/>
  <c r="Z30" i="3"/>
  <c r="AB30" i="3"/>
  <c r="AC30" i="3"/>
  <c r="AD30" i="3" s="1"/>
  <c r="AE30" i="3"/>
  <c r="AF30" i="3"/>
  <c r="AG30" i="3"/>
  <c r="AH30" i="3"/>
  <c r="AI30" i="3" s="1"/>
  <c r="AK30" i="3"/>
  <c r="AN30" i="3" s="1"/>
  <c r="AL30" i="3"/>
  <c r="AM30" i="3"/>
  <c r="AO30" i="3"/>
  <c r="AQ30" i="3"/>
  <c r="S14" i="3"/>
  <c r="T14" i="3"/>
  <c r="U14" i="3"/>
  <c r="V14" i="3"/>
  <c r="W14" i="3"/>
  <c r="X14" i="3"/>
  <c r="Y14" i="3"/>
  <c r="Z14" i="3"/>
  <c r="AB14" i="3"/>
  <c r="AC14" i="3"/>
  <c r="AD14" i="3" s="1"/>
  <c r="AE14" i="3"/>
  <c r="AF14" i="3"/>
  <c r="AG14" i="3"/>
  <c r="AH14" i="3"/>
  <c r="AI14" i="3" s="1"/>
  <c r="AK14" i="3"/>
  <c r="AN14" i="3" s="1"/>
  <c r="AL14" i="3"/>
  <c r="AM14" i="3"/>
  <c r="AO14" i="3"/>
  <c r="AQ14" i="3"/>
  <c r="E4" i="3"/>
  <c r="G4" i="3"/>
  <c r="F4" i="3" s="1"/>
  <c r="K4" i="3"/>
  <c r="N4" i="3" s="1"/>
  <c r="M4" i="3"/>
  <c r="L4" i="3" s="1"/>
  <c r="E5" i="3"/>
  <c r="C65" i="3" s="1"/>
  <c r="G5" i="3"/>
  <c r="K65" i="3" s="1"/>
  <c r="K5" i="3"/>
  <c r="M5" i="3"/>
  <c r="N5" i="3"/>
  <c r="P5" i="3"/>
  <c r="E6" i="3"/>
  <c r="C66" i="3" s="1"/>
  <c r="G6" i="3"/>
  <c r="K6" i="3"/>
  <c r="N6" i="3" s="1"/>
  <c r="M6" i="3"/>
  <c r="E7" i="3"/>
  <c r="C67" i="3" s="1"/>
  <c r="G7" i="3"/>
  <c r="K67" i="3" s="1"/>
  <c r="K7" i="3"/>
  <c r="N7" i="3" s="1"/>
  <c r="M7" i="3"/>
  <c r="E8" i="3"/>
  <c r="C68" i="3" s="1"/>
  <c r="G8" i="3"/>
  <c r="K8" i="3"/>
  <c r="N8" i="3" s="1"/>
  <c r="M8" i="3"/>
  <c r="E9" i="3"/>
  <c r="C69" i="3" s="1"/>
  <c r="G9" i="3"/>
  <c r="K69" i="3" s="1"/>
  <c r="K9" i="3"/>
  <c r="N9" i="3" s="1"/>
  <c r="M9" i="3"/>
  <c r="P9" i="3"/>
  <c r="E10" i="3"/>
  <c r="C70" i="3" s="1"/>
  <c r="G10" i="3"/>
  <c r="F10" i="3" s="1"/>
  <c r="G70" i="3" s="1"/>
  <c r="K10" i="3"/>
  <c r="L10" i="3"/>
  <c r="O10" i="3" s="1"/>
  <c r="M10" i="3"/>
  <c r="N10" i="3"/>
  <c r="P10" i="3"/>
  <c r="E11" i="3"/>
  <c r="C71" i="3" s="1"/>
  <c r="G11" i="3"/>
  <c r="K71" i="3" s="1"/>
  <c r="K11" i="3"/>
  <c r="N11" i="3" s="1"/>
  <c r="M11" i="3"/>
  <c r="E12" i="3"/>
  <c r="C72" i="3" s="1"/>
  <c r="G12" i="3"/>
  <c r="K72" i="3" s="1"/>
  <c r="K12" i="3"/>
  <c r="M12" i="3"/>
  <c r="N12" i="3"/>
  <c r="P12" i="3"/>
  <c r="E13" i="3"/>
  <c r="C73" i="3" s="1"/>
  <c r="G13" i="3"/>
  <c r="K13" i="3"/>
  <c r="N13" i="3" s="1"/>
  <c r="M13" i="3"/>
  <c r="E14" i="3"/>
  <c r="C74" i="3" s="1"/>
  <c r="G14" i="3"/>
  <c r="K14" i="3"/>
  <c r="M14" i="3"/>
  <c r="L14" i="3" s="1"/>
  <c r="O14" i="3" s="1"/>
  <c r="N14" i="3"/>
  <c r="P14" i="3"/>
  <c r="E15" i="3"/>
  <c r="G15" i="3"/>
  <c r="H15" i="3"/>
  <c r="I15" i="3"/>
  <c r="J15" i="3"/>
  <c r="K15" i="3"/>
  <c r="M15" i="3"/>
  <c r="E21" i="3"/>
  <c r="G21" i="3"/>
  <c r="F21" i="3" s="1"/>
  <c r="K21" i="3"/>
  <c r="N21" i="3" s="1"/>
  <c r="M21" i="3"/>
  <c r="L21" i="3" s="1"/>
  <c r="E22" i="3"/>
  <c r="C82" i="3" s="1"/>
  <c r="G22" i="3"/>
  <c r="F22" i="3" s="1"/>
  <c r="G82" i="3" s="1"/>
  <c r="K22" i="3"/>
  <c r="M22" i="3"/>
  <c r="L22" i="3" s="1"/>
  <c r="O22" i="3" s="1"/>
  <c r="N22" i="3"/>
  <c r="P22" i="3"/>
  <c r="E23" i="3"/>
  <c r="C83" i="3" s="1"/>
  <c r="G23" i="3"/>
  <c r="F23" i="3" s="1"/>
  <c r="G83" i="3" s="1"/>
  <c r="K23" i="3"/>
  <c r="N23" i="3" s="1"/>
  <c r="M23" i="3"/>
  <c r="L23" i="3" s="1"/>
  <c r="O23" i="3" s="1"/>
  <c r="E24" i="3"/>
  <c r="C84" i="3" s="1"/>
  <c r="G24" i="3"/>
  <c r="F24" i="3" s="1"/>
  <c r="G84" i="3" s="1"/>
  <c r="K24" i="3"/>
  <c r="M24" i="3"/>
  <c r="L24" i="3" s="1"/>
  <c r="O24" i="3" s="1"/>
  <c r="N24" i="3"/>
  <c r="P24" i="3"/>
  <c r="E25" i="3"/>
  <c r="C85" i="3" s="1"/>
  <c r="F25" i="3"/>
  <c r="G85" i="3" s="1"/>
  <c r="G25" i="3"/>
  <c r="K85" i="3" s="1"/>
  <c r="K25" i="3"/>
  <c r="N25" i="3" s="1"/>
  <c r="M25" i="3"/>
  <c r="E26" i="3"/>
  <c r="C86" i="3" s="1"/>
  <c r="G26" i="3"/>
  <c r="K86" i="3" s="1"/>
  <c r="K26" i="3"/>
  <c r="M26" i="3"/>
  <c r="N26" i="3"/>
  <c r="P26" i="3"/>
  <c r="E27" i="3"/>
  <c r="C87" i="3" s="1"/>
  <c r="G27" i="3"/>
  <c r="K87" i="3" s="1"/>
  <c r="K27" i="3"/>
  <c r="M27" i="3"/>
  <c r="N27" i="3"/>
  <c r="P27" i="3"/>
  <c r="E28" i="3"/>
  <c r="C88" i="3" s="1"/>
  <c r="G28" i="3"/>
  <c r="K28" i="3"/>
  <c r="N28" i="3" s="1"/>
  <c r="M28" i="3"/>
  <c r="E29" i="3"/>
  <c r="C89" i="3" s="1"/>
  <c r="G29" i="3"/>
  <c r="K89" i="3" s="1"/>
  <c r="K29" i="3"/>
  <c r="N29" i="3" s="1"/>
  <c r="M29" i="3"/>
  <c r="E30" i="3"/>
  <c r="C90" i="3" s="1"/>
  <c r="G30" i="3"/>
  <c r="K30" i="3"/>
  <c r="N30" i="3" s="1"/>
  <c r="M30" i="3"/>
  <c r="E31" i="3"/>
  <c r="G31" i="3"/>
  <c r="K31" i="3"/>
  <c r="N31" i="3" s="1"/>
  <c r="M31" i="3"/>
  <c r="L55" i="4"/>
  <c r="M55" i="4" s="1"/>
  <c r="D55" i="4"/>
  <c r="D54" i="4"/>
  <c r="H52" i="4"/>
  <c r="H51" i="4"/>
  <c r="H50" i="4"/>
  <c r="H49" i="4"/>
  <c r="H48" i="4"/>
  <c r="H47" i="4"/>
  <c r="AL30" i="4"/>
  <c r="AK30" i="4"/>
  <c r="AC30" i="4"/>
  <c r="AB30" i="4"/>
  <c r="T30" i="4"/>
  <c r="S30" i="4"/>
  <c r="AL29" i="4"/>
  <c r="AK29" i="4"/>
  <c r="AC29" i="4"/>
  <c r="AB29" i="4"/>
  <c r="T29" i="4"/>
  <c r="S29" i="4"/>
  <c r="AL28" i="4"/>
  <c r="AK28" i="4"/>
  <c r="AC28" i="4"/>
  <c r="AB28" i="4"/>
  <c r="T28" i="4"/>
  <c r="S28" i="4"/>
  <c r="AL27" i="4"/>
  <c r="AK27" i="4"/>
  <c r="AC27" i="4"/>
  <c r="AB27" i="4"/>
  <c r="T27" i="4"/>
  <c r="S27" i="4"/>
  <c r="AL26" i="4"/>
  <c r="AK26" i="4"/>
  <c r="AC26" i="4"/>
  <c r="AB26" i="4"/>
  <c r="T26" i="4"/>
  <c r="S26" i="4"/>
  <c r="AL25" i="4"/>
  <c r="AK25" i="4"/>
  <c r="AC25" i="4"/>
  <c r="AB25" i="4"/>
  <c r="T25" i="4"/>
  <c r="S25" i="4"/>
  <c r="AL24" i="4"/>
  <c r="AK24" i="4"/>
  <c r="AC24" i="4"/>
  <c r="AB24" i="4"/>
  <c r="T24" i="4"/>
  <c r="S24" i="4"/>
  <c r="AL23" i="4"/>
  <c r="AK23" i="4"/>
  <c r="AC23" i="4"/>
  <c r="AB23" i="4"/>
  <c r="T23" i="4"/>
  <c r="S23" i="4"/>
  <c r="AL22" i="4"/>
  <c r="AK22" i="4"/>
  <c r="AC22" i="4"/>
  <c r="AB22" i="4"/>
  <c r="T22" i="4"/>
  <c r="S22" i="4"/>
  <c r="AL21" i="4"/>
  <c r="AK21" i="4"/>
  <c r="AC21" i="4"/>
  <c r="AB21" i="4"/>
  <c r="T21" i="4"/>
  <c r="S21" i="4"/>
  <c r="AL20" i="4"/>
  <c r="AK20" i="4"/>
  <c r="AC20" i="4"/>
  <c r="AB20" i="4"/>
  <c r="T20" i="4"/>
  <c r="S20" i="4"/>
  <c r="J15" i="4"/>
  <c r="I15" i="4"/>
  <c r="H15" i="4"/>
  <c r="G15" i="4"/>
  <c r="E15" i="4"/>
  <c r="AL13" i="4"/>
  <c r="AK13" i="4"/>
  <c r="AC13" i="4"/>
  <c r="AB13" i="4"/>
  <c r="T13" i="4"/>
  <c r="S13" i="4"/>
  <c r="AL12" i="4"/>
  <c r="AK12" i="4"/>
  <c r="AC12" i="4"/>
  <c r="AB12" i="4"/>
  <c r="T12" i="4"/>
  <c r="S12" i="4"/>
  <c r="AL11" i="4"/>
  <c r="AK11" i="4"/>
  <c r="AC11" i="4"/>
  <c r="AB11" i="4"/>
  <c r="T11" i="4"/>
  <c r="S11" i="4"/>
  <c r="E55" i="4"/>
  <c r="AL10" i="4"/>
  <c r="AK10" i="4"/>
  <c r="AC10" i="4"/>
  <c r="AB10" i="4"/>
  <c r="T10" i="4"/>
  <c r="S10" i="4"/>
  <c r="AL9" i="4"/>
  <c r="AK9" i="4"/>
  <c r="AC9" i="4"/>
  <c r="AB9" i="4"/>
  <c r="T9" i="4"/>
  <c r="S9" i="4"/>
  <c r="AL8" i="4"/>
  <c r="AK8" i="4"/>
  <c r="AC8" i="4"/>
  <c r="AB8" i="4"/>
  <c r="T8" i="4"/>
  <c r="S8" i="4"/>
  <c r="AL7" i="4"/>
  <c r="AK7" i="4"/>
  <c r="AC7" i="4"/>
  <c r="AB7" i="4"/>
  <c r="T7" i="4"/>
  <c r="S7" i="4"/>
  <c r="AL6" i="4"/>
  <c r="AK6" i="4"/>
  <c r="AC6" i="4"/>
  <c r="AB6" i="4"/>
  <c r="T6" i="4"/>
  <c r="S6" i="4"/>
  <c r="AL5" i="4"/>
  <c r="AK5" i="4"/>
  <c r="AC5" i="4"/>
  <c r="AB5" i="4"/>
  <c r="T5" i="4"/>
  <c r="S5" i="4"/>
  <c r="AL4" i="4"/>
  <c r="AK4" i="4"/>
  <c r="AC4" i="4"/>
  <c r="AB4" i="4"/>
  <c r="T4" i="4"/>
  <c r="S4" i="4"/>
  <c r="C47" i="4"/>
  <c r="F12" i="8" l="1"/>
  <c r="G72" i="8" s="1"/>
  <c r="F14" i="8"/>
  <c r="G74" i="8" s="1"/>
  <c r="K89" i="8"/>
  <c r="K87" i="8"/>
  <c r="M87" i="8" s="1"/>
  <c r="K85" i="8"/>
  <c r="M86" i="8"/>
  <c r="E88" i="8"/>
  <c r="F21" i="8"/>
  <c r="G81" i="8" s="1"/>
  <c r="F23" i="8"/>
  <c r="G83" i="8" s="1"/>
  <c r="C68" i="8"/>
  <c r="C66" i="8"/>
  <c r="K72" i="8"/>
  <c r="L31" i="3"/>
  <c r="O31" i="3" s="1"/>
  <c r="F30" i="3"/>
  <c r="G90" i="3" s="1"/>
  <c r="L29" i="3"/>
  <c r="O29" i="3" s="1"/>
  <c r="F28" i="3"/>
  <c r="G88" i="3" s="1"/>
  <c r="F14" i="3"/>
  <c r="G74" i="3" s="1"/>
  <c r="L13" i="3"/>
  <c r="O13" i="3" s="1"/>
  <c r="F13" i="3"/>
  <c r="G73" i="3" s="1"/>
  <c r="L12" i="3"/>
  <c r="O12" i="3" s="1"/>
  <c r="F8" i="3"/>
  <c r="G68" i="3" s="1"/>
  <c r="L7" i="3"/>
  <c r="O7" i="3" s="1"/>
  <c r="F6" i="3"/>
  <c r="G66" i="3" s="1"/>
  <c r="K90" i="3"/>
  <c r="K88" i="3"/>
  <c r="K84" i="3"/>
  <c r="K82" i="3"/>
  <c r="K73" i="3"/>
  <c r="K83" i="3"/>
  <c r="K74" i="3"/>
  <c r="K70" i="3"/>
  <c r="K68" i="3"/>
  <c r="K66" i="3"/>
  <c r="W10" i="4"/>
  <c r="Y10" i="4" s="1"/>
  <c r="AF20" i="4"/>
  <c r="W22" i="4"/>
  <c r="V23" i="4"/>
  <c r="AF24" i="4"/>
  <c r="W26" i="4"/>
  <c r="AO26" i="4"/>
  <c r="E54" i="4"/>
  <c r="I56" i="4"/>
  <c r="AM14" i="4"/>
  <c r="AF14" i="4"/>
  <c r="AH14" i="4" s="1"/>
  <c r="AI14" i="4" s="1"/>
  <c r="V14" i="4"/>
  <c r="X14" i="4" s="1"/>
  <c r="V6" i="4"/>
  <c r="AE8" i="4"/>
  <c r="AN8" i="4"/>
  <c r="AE7" i="4"/>
  <c r="AO11" i="4"/>
  <c r="AQ11" i="4" s="1"/>
  <c r="AO12" i="4"/>
  <c r="AN14" i="4"/>
  <c r="AP14" i="4" s="1"/>
  <c r="AD14" i="4"/>
  <c r="W14" i="4"/>
  <c r="Y14" i="4" s="1"/>
  <c r="Z14" i="4" s="1"/>
  <c r="M82" i="8"/>
  <c r="M84" i="8"/>
  <c r="E85" i="8"/>
  <c r="I85" i="8"/>
  <c r="E86" i="8"/>
  <c r="E90" i="8"/>
  <c r="W30" i="8"/>
  <c r="L5" i="8"/>
  <c r="O5" i="8" s="1"/>
  <c r="L7" i="8"/>
  <c r="O7" i="8" s="1"/>
  <c r="L9" i="8"/>
  <c r="O9" i="8" s="1"/>
  <c r="I81" i="8"/>
  <c r="I83" i="8"/>
  <c r="F26" i="8"/>
  <c r="AN37" i="8"/>
  <c r="AO38" i="8"/>
  <c r="AE39" i="8"/>
  <c r="AF40" i="8"/>
  <c r="V41" i="8"/>
  <c r="W42" i="8"/>
  <c r="AE43" i="8"/>
  <c r="AN45" i="8"/>
  <c r="AO46" i="8"/>
  <c r="AE49" i="8"/>
  <c r="AF50" i="8"/>
  <c r="AN51" i="8"/>
  <c r="AO52" i="8"/>
  <c r="AE53" i="8"/>
  <c r="AN54" i="8"/>
  <c r="AO55" i="8"/>
  <c r="V58" i="8"/>
  <c r="W59" i="8"/>
  <c r="AO59" i="8"/>
  <c r="M64" i="8"/>
  <c r="Y30" i="8"/>
  <c r="V30" i="8"/>
  <c r="F4" i="8"/>
  <c r="G64" i="8" s="1"/>
  <c r="I64" i="8" s="1"/>
  <c r="P5" i="8"/>
  <c r="P7" i="8"/>
  <c r="P9" i="8"/>
  <c r="P15" i="8" s="1"/>
  <c r="E15" i="8"/>
  <c r="G15" i="8"/>
  <c r="F11" i="8"/>
  <c r="G71" i="8" s="1"/>
  <c r="L11" i="8"/>
  <c r="O11" i="8" s="1"/>
  <c r="F13" i="8"/>
  <c r="G73" i="8" s="1"/>
  <c r="L13" i="8"/>
  <c r="O13" i="8" s="1"/>
  <c r="P28" i="8"/>
  <c r="P30" i="8"/>
  <c r="AH14" i="8"/>
  <c r="F5" i="8"/>
  <c r="G65" i="8" s="1"/>
  <c r="F7" i="8"/>
  <c r="G67" i="8" s="1"/>
  <c r="F9" i="8"/>
  <c r="G69" i="8" s="1"/>
  <c r="F10" i="8"/>
  <c r="G70" i="8" s="1"/>
  <c r="N15" i="8"/>
  <c r="F22" i="8"/>
  <c r="F24" i="8"/>
  <c r="G84" i="8" s="1"/>
  <c r="F28" i="8"/>
  <c r="F30" i="8"/>
  <c r="G90" i="8" s="1"/>
  <c r="V6" i="8"/>
  <c r="V13" i="8"/>
  <c r="W21" i="8"/>
  <c r="V24" i="8"/>
  <c r="W25" i="8"/>
  <c r="V27" i="8"/>
  <c r="W28" i="8"/>
  <c r="V14" i="8"/>
  <c r="X14" i="8" s="1"/>
  <c r="Z14" i="8" s="1"/>
  <c r="F15" i="8"/>
  <c r="AM30" i="8"/>
  <c r="AD30" i="8"/>
  <c r="AF30" i="8"/>
  <c r="AH30" i="8" s="1"/>
  <c r="K15" i="8"/>
  <c r="M15" i="8"/>
  <c r="L22" i="8"/>
  <c r="O22" i="8" s="1"/>
  <c r="L24" i="8"/>
  <c r="O24" i="8" s="1"/>
  <c r="L26" i="8"/>
  <c r="O26" i="8" s="1"/>
  <c r="AM14" i="8"/>
  <c r="AD14" i="8"/>
  <c r="X30" i="8"/>
  <c r="Z30" i="8" s="1"/>
  <c r="L4" i="8"/>
  <c r="N4" i="8"/>
  <c r="P4" i="8"/>
  <c r="L6" i="8"/>
  <c r="O6" i="8" s="1"/>
  <c r="L8" i="8"/>
  <c r="O8" i="8" s="1"/>
  <c r="L10" i="8"/>
  <c r="L12" i="8"/>
  <c r="O12" i="8" s="1"/>
  <c r="L14" i="8"/>
  <c r="O14" i="8" s="1"/>
  <c r="L21" i="8"/>
  <c r="N21" i="8"/>
  <c r="P21" i="8"/>
  <c r="L23" i="8"/>
  <c r="O23" i="8" s="1"/>
  <c r="L25" i="8"/>
  <c r="O25" i="8" s="1"/>
  <c r="L27" i="8"/>
  <c r="O27" i="8" s="1"/>
  <c r="L29" i="8"/>
  <c r="O29" i="8" s="1"/>
  <c r="L31" i="8"/>
  <c r="O31" i="8" s="1"/>
  <c r="AO50" i="8"/>
  <c r="AQ50" i="8" s="1"/>
  <c r="AQ55" i="8"/>
  <c r="W57" i="8"/>
  <c r="Y57" i="8" s="1"/>
  <c r="Y59" i="8"/>
  <c r="Y50" i="8"/>
  <c r="W52" i="8"/>
  <c r="AH52" i="8"/>
  <c r="W55" i="8"/>
  <c r="AH55" i="8"/>
  <c r="AF57" i="8"/>
  <c r="AQ57" i="8"/>
  <c r="AH59" i="8"/>
  <c r="E81" i="8"/>
  <c r="I90" i="8"/>
  <c r="M90" i="8"/>
  <c r="AO36" i="8"/>
  <c r="AQ36" i="8" s="1"/>
  <c r="AH40" i="8"/>
  <c r="AF42" i="8"/>
  <c r="AH42" i="8" s="1"/>
  <c r="AO44" i="8"/>
  <c r="AQ44" i="8" s="1"/>
  <c r="E65" i="8"/>
  <c r="M65" i="8"/>
  <c r="E66" i="8"/>
  <c r="I66" i="8"/>
  <c r="E67" i="8"/>
  <c r="I67" i="8"/>
  <c r="M67" i="8"/>
  <c r="I68" i="8"/>
  <c r="M68" i="8"/>
  <c r="E69" i="8"/>
  <c r="M69" i="8"/>
  <c r="E70" i="8"/>
  <c r="I70" i="8"/>
  <c r="E71" i="8"/>
  <c r="I71" i="8"/>
  <c r="M71" i="8"/>
  <c r="I72" i="8"/>
  <c r="M72" i="8"/>
  <c r="E73" i="8"/>
  <c r="M73" i="8"/>
  <c r="E74" i="8"/>
  <c r="I74" i="8"/>
  <c r="Y36" i="8"/>
  <c r="AE37" i="8"/>
  <c r="W38" i="8"/>
  <c r="AH38" i="8"/>
  <c r="Y40" i="8"/>
  <c r="AQ40" i="8"/>
  <c r="AO42" i="8"/>
  <c r="AQ42" i="8" s="1"/>
  <c r="Y44" i="8"/>
  <c r="W46" i="8"/>
  <c r="AH46" i="8"/>
  <c r="AQ23" i="8"/>
  <c r="AE30" i="8"/>
  <c r="AG30" i="8" s="1"/>
  <c r="AF21" i="8"/>
  <c r="AH21" i="8" s="1"/>
  <c r="W23" i="8"/>
  <c r="Y23" i="8" s="1"/>
  <c r="AF25" i="8"/>
  <c r="AH25" i="8" s="1"/>
  <c r="AF28" i="8"/>
  <c r="AH28" i="8" s="1"/>
  <c r="AN30" i="8"/>
  <c r="AP30" i="8" s="1"/>
  <c r="AF5" i="8"/>
  <c r="AQ5" i="8"/>
  <c r="AO7" i="8"/>
  <c r="AN8" i="8"/>
  <c r="AF9" i="8"/>
  <c r="AQ9" i="8"/>
  <c r="AQ12" i="8"/>
  <c r="AN14" i="8"/>
  <c r="AP14" i="8" s="1"/>
  <c r="W5" i="8"/>
  <c r="Y5" i="8" s="1"/>
  <c r="AF7" i="8"/>
  <c r="AH7" i="8" s="1"/>
  <c r="W9" i="8"/>
  <c r="Y9" i="8" s="1"/>
  <c r="AF10" i="8"/>
  <c r="AH10" i="8" s="1"/>
  <c r="W12" i="8"/>
  <c r="Y12" i="8" s="1"/>
  <c r="AE14" i="8"/>
  <c r="AG14" i="8" s="1"/>
  <c r="AI14" i="8" s="1"/>
  <c r="AO30" i="8"/>
  <c r="AQ30" i="8" s="1"/>
  <c r="AO14" i="8"/>
  <c r="AQ14" i="8" s="1"/>
  <c r="W4" i="8"/>
  <c r="Y4" i="8" s="1"/>
  <c r="U4" i="8"/>
  <c r="AO4" i="8"/>
  <c r="AQ4" i="8" s="1"/>
  <c r="AM4" i="8"/>
  <c r="AD5" i="8"/>
  <c r="AH5" i="8"/>
  <c r="AF6" i="8"/>
  <c r="AH6" i="8" s="1"/>
  <c r="AD6" i="8"/>
  <c r="AM7" i="8"/>
  <c r="AQ7" i="8"/>
  <c r="W8" i="8"/>
  <c r="Y8" i="8" s="1"/>
  <c r="U8" i="8"/>
  <c r="AD9" i="8"/>
  <c r="AH9" i="8"/>
  <c r="AO11" i="8"/>
  <c r="AQ11" i="8" s="1"/>
  <c r="AM11" i="8"/>
  <c r="U21" i="8"/>
  <c r="Y21" i="8"/>
  <c r="AO22" i="8"/>
  <c r="AQ22" i="8" s="1"/>
  <c r="AM22" i="8"/>
  <c r="U25" i="8"/>
  <c r="Y25" i="8"/>
  <c r="AO26" i="8"/>
  <c r="AQ26" i="8" s="1"/>
  <c r="AM26" i="8"/>
  <c r="U28" i="8"/>
  <c r="Y28" i="8"/>
  <c r="AO29" i="8"/>
  <c r="AQ29" i="8" s="1"/>
  <c r="AM29" i="8"/>
  <c r="U38" i="8"/>
  <c r="Y38" i="8"/>
  <c r="AM38" i="8"/>
  <c r="AQ38" i="8"/>
  <c r="W39" i="8"/>
  <c r="Y39" i="8" s="1"/>
  <c r="U39" i="8"/>
  <c r="AO39" i="8"/>
  <c r="AQ39" i="8" s="1"/>
  <c r="AM39" i="8"/>
  <c r="AN39" i="8"/>
  <c r="U42" i="8"/>
  <c r="W43" i="8"/>
  <c r="Y43" i="8" s="1"/>
  <c r="U43" i="8"/>
  <c r="V43" i="8"/>
  <c r="AF44" i="8"/>
  <c r="AH44" i="8"/>
  <c r="AD44" i="8"/>
  <c r="V4" i="8"/>
  <c r="X4" i="8" s="1"/>
  <c r="AF4" i="8"/>
  <c r="AH4" i="8" s="1"/>
  <c r="AD4" i="8"/>
  <c r="AG4" i="8"/>
  <c r="AN4" i="8"/>
  <c r="AP4" i="8" s="1"/>
  <c r="U5" i="8"/>
  <c r="AM5" i="8"/>
  <c r="W6" i="8"/>
  <c r="Y6" i="8" s="1"/>
  <c r="U6" i="8"/>
  <c r="X6" i="8"/>
  <c r="AE6" i="8"/>
  <c r="AG6" i="8" s="1"/>
  <c r="AO6" i="8"/>
  <c r="AQ6" i="8" s="1"/>
  <c r="AM6" i="8"/>
  <c r="AP6" i="8"/>
  <c r="W7" i="8"/>
  <c r="Y7" i="8" s="1"/>
  <c r="AD7" i="8"/>
  <c r="V8" i="8"/>
  <c r="X8" i="8" s="1"/>
  <c r="AF8" i="8"/>
  <c r="AH8" i="8" s="1"/>
  <c r="AD8" i="8"/>
  <c r="AG8" i="8"/>
  <c r="U9" i="8"/>
  <c r="AM9" i="8"/>
  <c r="W10" i="8"/>
  <c r="Y10" i="8" s="1"/>
  <c r="AD10" i="8"/>
  <c r="AO10" i="8"/>
  <c r="AQ10" i="8" s="1"/>
  <c r="AF11" i="8"/>
  <c r="AH11" i="8" s="1"/>
  <c r="AD11" i="8"/>
  <c r="AG11" i="8"/>
  <c r="AN11" i="8"/>
  <c r="AP11" i="8" s="1"/>
  <c r="U12" i="8"/>
  <c r="AF12" i="8"/>
  <c r="AH12" i="8" s="1"/>
  <c r="AM12" i="8"/>
  <c r="W13" i="8"/>
  <c r="Y13" i="8" s="1"/>
  <c r="U13" i="8"/>
  <c r="X13" i="8"/>
  <c r="AO13" i="8"/>
  <c r="AQ13" i="8" s="1"/>
  <c r="AM13" i="8"/>
  <c r="AP13" i="8"/>
  <c r="AD21" i="8"/>
  <c r="AO21" i="8"/>
  <c r="AQ21" i="8" s="1"/>
  <c r="AF22" i="8"/>
  <c r="AH22" i="8" s="1"/>
  <c r="AD22" i="8"/>
  <c r="AG22" i="8"/>
  <c r="AN22" i="8"/>
  <c r="AP22" i="8" s="1"/>
  <c r="U23" i="8"/>
  <c r="AF23" i="8"/>
  <c r="AH23" i="8" s="1"/>
  <c r="AM23" i="8"/>
  <c r="W24" i="8"/>
  <c r="Y24" i="8" s="1"/>
  <c r="U24" i="8"/>
  <c r="X24" i="8"/>
  <c r="AO24" i="8"/>
  <c r="AQ24" i="8" s="1"/>
  <c r="AM24" i="8"/>
  <c r="AP24" i="8"/>
  <c r="AD25" i="8"/>
  <c r="AO25" i="8"/>
  <c r="AQ25" i="8" s="1"/>
  <c r="AF26" i="8"/>
  <c r="AH26" i="8" s="1"/>
  <c r="AD26" i="8"/>
  <c r="AG26" i="8"/>
  <c r="AN26" i="8"/>
  <c r="AP26" i="8" s="1"/>
  <c r="W27" i="8"/>
  <c r="Y27" i="8" s="1"/>
  <c r="U27" i="8"/>
  <c r="X27" i="8"/>
  <c r="AO27" i="8"/>
  <c r="AQ27" i="8" s="1"/>
  <c r="AM27" i="8"/>
  <c r="AP27" i="8"/>
  <c r="AD28" i="8"/>
  <c r="AO28" i="8"/>
  <c r="AQ28" i="8" s="1"/>
  <c r="AF29" i="8"/>
  <c r="AH29" i="8" s="1"/>
  <c r="AD29" i="8"/>
  <c r="AG29" i="8"/>
  <c r="AN29" i="8"/>
  <c r="AP29" i="8" s="1"/>
  <c r="U36" i="8"/>
  <c r="AF36" i="8"/>
  <c r="AH36" i="8" s="1"/>
  <c r="AM36" i="8"/>
  <c r="Y37" i="8"/>
  <c r="W37" i="8"/>
  <c r="U37" i="8"/>
  <c r="X37" i="8"/>
  <c r="AQ37" i="8"/>
  <c r="AO37" i="8"/>
  <c r="AM37" i="8"/>
  <c r="AP37" i="8"/>
  <c r="AD38" i="8"/>
  <c r="V39" i="8"/>
  <c r="X39" i="8" s="1"/>
  <c r="AP39" i="8"/>
  <c r="AD40" i="8"/>
  <c r="AF41" i="8"/>
  <c r="AH41" i="8" s="1"/>
  <c r="AD41" i="8"/>
  <c r="AE41" i="8"/>
  <c r="AG41" i="8" s="1"/>
  <c r="Y42" i="8"/>
  <c r="AM42" i="8"/>
  <c r="X43" i="8"/>
  <c r="AO43" i="8"/>
  <c r="AQ43" i="8" s="1"/>
  <c r="AM43" i="8"/>
  <c r="AN43" i="8"/>
  <c r="AP43" i="8" s="1"/>
  <c r="U7" i="8"/>
  <c r="AO8" i="8"/>
  <c r="AQ8" i="8" s="1"/>
  <c r="AM8" i="8"/>
  <c r="AP8" i="8"/>
  <c r="U10" i="8"/>
  <c r="AM10" i="8"/>
  <c r="W11" i="8"/>
  <c r="Y11" i="8" s="1"/>
  <c r="U11" i="8"/>
  <c r="X11" i="8"/>
  <c r="AD12" i="8"/>
  <c r="AF13" i="8"/>
  <c r="AH13" i="8" s="1"/>
  <c r="AD13" i="8"/>
  <c r="AG13" i="8"/>
  <c r="AM21" i="8"/>
  <c r="W22" i="8"/>
  <c r="Y22" i="8" s="1"/>
  <c r="U22" i="8"/>
  <c r="X22" i="8"/>
  <c r="AD23" i="8"/>
  <c r="AF24" i="8"/>
  <c r="AH24" i="8" s="1"/>
  <c r="AD24" i="8"/>
  <c r="AG24" i="8"/>
  <c r="AM25" i="8"/>
  <c r="W26" i="8"/>
  <c r="Y26" i="8" s="1"/>
  <c r="U26" i="8"/>
  <c r="X26" i="8"/>
  <c r="AF27" i="8"/>
  <c r="AH27" i="8" s="1"/>
  <c r="AD27" i="8"/>
  <c r="AG27" i="8"/>
  <c r="AM28" i="8"/>
  <c r="W29" i="8"/>
  <c r="Y29" i="8" s="1"/>
  <c r="U29" i="8"/>
  <c r="X29" i="8"/>
  <c r="AD36" i="8"/>
  <c r="AH37" i="8"/>
  <c r="AF37" i="8"/>
  <c r="AD37" i="8"/>
  <c r="AG37" i="8"/>
  <c r="AF45" i="8"/>
  <c r="AH45" i="8" s="1"/>
  <c r="AD45" i="8"/>
  <c r="U46" i="8"/>
  <c r="Y46" i="8"/>
  <c r="AM46" i="8"/>
  <c r="AQ46" i="8"/>
  <c r="W49" i="8"/>
  <c r="Y49" i="8" s="1"/>
  <c r="U49" i="8"/>
  <c r="AO49" i="8"/>
  <c r="AQ49" i="8" s="1"/>
  <c r="AM49" i="8"/>
  <c r="AD50" i="8"/>
  <c r="AH50" i="8"/>
  <c r="AF51" i="8"/>
  <c r="AH51" i="8" s="1"/>
  <c r="AD51" i="8"/>
  <c r="U52" i="8"/>
  <c r="Y52" i="8"/>
  <c r="AM52" i="8"/>
  <c r="AQ52" i="8"/>
  <c r="W53" i="8"/>
  <c r="Y53" i="8" s="1"/>
  <c r="U53" i="8"/>
  <c r="AN53" i="8"/>
  <c r="AP53" i="8" s="1"/>
  <c r="AM53" i="8"/>
  <c r="U55" i="8"/>
  <c r="W56" i="8"/>
  <c r="Y56" i="8" s="1"/>
  <c r="U56" i="8"/>
  <c r="V56" i="8"/>
  <c r="AD57" i="8"/>
  <c r="AF58" i="8"/>
  <c r="AH58" i="8" s="1"/>
  <c r="AD58" i="8"/>
  <c r="AE58" i="8"/>
  <c r="AM59" i="8"/>
  <c r="V5" i="8"/>
  <c r="X5" i="8" s="1"/>
  <c r="AE5" i="8"/>
  <c r="AG5" i="8" s="1"/>
  <c r="AN5" i="8"/>
  <c r="AP5" i="8" s="1"/>
  <c r="V7" i="8"/>
  <c r="X7" i="8" s="1"/>
  <c r="AE7" i="8"/>
  <c r="AG7" i="8" s="1"/>
  <c r="AN7" i="8"/>
  <c r="AP7" i="8" s="1"/>
  <c r="V9" i="8"/>
  <c r="X9" i="8" s="1"/>
  <c r="AE9" i="8"/>
  <c r="AG9" i="8" s="1"/>
  <c r="AN9" i="8"/>
  <c r="AP9" i="8" s="1"/>
  <c r="V10" i="8"/>
  <c r="X10" i="8" s="1"/>
  <c r="AE10" i="8"/>
  <c r="AG10" i="8" s="1"/>
  <c r="AN10" i="8"/>
  <c r="AP10" i="8" s="1"/>
  <c r="V12" i="8"/>
  <c r="X12" i="8" s="1"/>
  <c r="AE12" i="8"/>
  <c r="AG12" i="8" s="1"/>
  <c r="AN12" i="8"/>
  <c r="AP12" i="8" s="1"/>
  <c r="V21" i="8"/>
  <c r="X21" i="8" s="1"/>
  <c r="AE21" i="8"/>
  <c r="AG21" i="8" s="1"/>
  <c r="AN21" i="8"/>
  <c r="AP21" i="8" s="1"/>
  <c r="V23" i="8"/>
  <c r="X23" i="8" s="1"/>
  <c r="AE23" i="8"/>
  <c r="AG23" i="8" s="1"/>
  <c r="AN23" i="8"/>
  <c r="AP23" i="8" s="1"/>
  <c r="V25" i="8"/>
  <c r="X25" i="8" s="1"/>
  <c r="AE25" i="8"/>
  <c r="AG25" i="8" s="1"/>
  <c r="AN25" i="8"/>
  <c r="AP25" i="8" s="1"/>
  <c r="V28" i="8"/>
  <c r="X28" i="8" s="1"/>
  <c r="AE28" i="8"/>
  <c r="AG28" i="8" s="1"/>
  <c r="AN28" i="8"/>
  <c r="AP28" i="8" s="1"/>
  <c r="V36" i="8"/>
  <c r="X36" i="8" s="1"/>
  <c r="Z36" i="8" s="1"/>
  <c r="AE36" i="8"/>
  <c r="AG36" i="8" s="1"/>
  <c r="AN36" i="8"/>
  <c r="AP36" i="8" s="1"/>
  <c r="V38" i="8"/>
  <c r="X38" i="8" s="1"/>
  <c r="AE38" i="8"/>
  <c r="AG38" i="8" s="1"/>
  <c r="AI38" i="8" s="1"/>
  <c r="AN38" i="8"/>
  <c r="AP38" i="8" s="1"/>
  <c r="AF39" i="8"/>
  <c r="AH39" i="8" s="1"/>
  <c r="AD39" i="8"/>
  <c r="AG39" i="8"/>
  <c r="U40" i="8"/>
  <c r="AM40" i="8"/>
  <c r="W41" i="8"/>
  <c r="Y41" i="8" s="1"/>
  <c r="U41" i="8"/>
  <c r="X41" i="8"/>
  <c r="AO41" i="8"/>
  <c r="AQ41" i="8" s="1"/>
  <c r="AM41" i="8"/>
  <c r="AP41" i="8"/>
  <c r="AD42" i="8"/>
  <c r="AH43" i="8"/>
  <c r="AF43" i="8"/>
  <c r="AD43" i="8"/>
  <c r="AG43" i="8"/>
  <c r="U44" i="8"/>
  <c r="AM44" i="8"/>
  <c r="W45" i="8"/>
  <c r="Y45" i="8" s="1"/>
  <c r="U45" i="8"/>
  <c r="X45" i="8"/>
  <c r="AE45" i="8"/>
  <c r="AG45" i="8" s="1"/>
  <c r="AQ45" i="8"/>
  <c r="AO45" i="8"/>
  <c r="AM45" i="8"/>
  <c r="AP45" i="8"/>
  <c r="AD46" i="8"/>
  <c r="V49" i="8"/>
  <c r="X49" i="8" s="1"/>
  <c r="AF49" i="8"/>
  <c r="AH49" i="8" s="1"/>
  <c r="AD49" i="8"/>
  <c r="AG49" i="8"/>
  <c r="AN49" i="8"/>
  <c r="AP49" i="8" s="1"/>
  <c r="U50" i="8"/>
  <c r="AM50" i="8"/>
  <c r="W51" i="8"/>
  <c r="Y51" i="8" s="1"/>
  <c r="U51" i="8"/>
  <c r="X51" i="8"/>
  <c r="AE51" i="8"/>
  <c r="AG51" i="8" s="1"/>
  <c r="AO51" i="8"/>
  <c r="AQ51" i="8" s="1"/>
  <c r="AM51" i="8"/>
  <c r="AP51" i="8"/>
  <c r="AD52" i="8"/>
  <c r="V53" i="8"/>
  <c r="X53" i="8" s="1"/>
  <c r="AF53" i="8"/>
  <c r="AH53" i="8" s="1"/>
  <c r="AD53" i="8"/>
  <c r="AG53" i="8"/>
  <c r="AO53" i="8"/>
  <c r="AQ53" i="8" s="1"/>
  <c r="AF54" i="8"/>
  <c r="AH54" i="8" s="1"/>
  <c r="AD54" i="8"/>
  <c r="AE54" i="8"/>
  <c r="AG54" i="8" s="1"/>
  <c r="Y55" i="8"/>
  <c r="AM55" i="8"/>
  <c r="X56" i="8"/>
  <c r="AO56" i="8"/>
  <c r="AQ56" i="8" s="1"/>
  <c r="AM56" i="8"/>
  <c r="AN56" i="8"/>
  <c r="AP56" i="8" s="1"/>
  <c r="AH57" i="8"/>
  <c r="AG58" i="8"/>
  <c r="U59" i="8"/>
  <c r="AQ59" i="8"/>
  <c r="V40" i="8"/>
  <c r="X40" i="8" s="1"/>
  <c r="Z40" i="8" s="1"/>
  <c r="AE40" i="8"/>
  <c r="AG40" i="8" s="1"/>
  <c r="AI40" i="8" s="1"/>
  <c r="AN40" i="8"/>
  <c r="AP40" i="8" s="1"/>
  <c r="V42" i="8"/>
  <c r="X42" i="8" s="1"/>
  <c r="AE42" i="8"/>
  <c r="AG42" i="8" s="1"/>
  <c r="AN42" i="8"/>
  <c r="AP42" i="8" s="1"/>
  <c r="V44" i="8"/>
  <c r="X44" i="8" s="1"/>
  <c r="Z44" i="8" s="1"/>
  <c r="AE44" i="8"/>
  <c r="AG44" i="8" s="1"/>
  <c r="AN44" i="8"/>
  <c r="AP44" i="8" s="1"/>
  <c r="V46" i="8"/>
  <c r="X46" i="8" s="1"/>
  <c r="AE46" i="8"/>
  <c r="AG46" i="8" s="1"/>
  <c r="AI46" i="8" s="1"/>
  <c r="AN46" i="8"/>
  <c r="AP46" i="8" s="1"/>
  <c r="V50" i="8"/>
  <c r="X50" i="8" s="1"/>
  <c r="Z50" i="8" s="1"/>
  <c r="AE50" i="8"/>
  <c r="AG50" i="8" s="1"/>
  <c r="AN50" i="8"/>
  <c r="AP50" i="8" s="1"/>
  <c r="V52" i="8"/>
  <c r="X52" i="8" s="1"/>
  <c r="AE52" i="8"/>
  <c r="AG52" i="8" s="1"/>
  <c r="AI52" i="8" s="1"/>
  <c r="AN52" i="8"/>
  <c r="AP52" i="8" s="1"/>
  <c r="W54" i="8"/>
  <c r="Y54" i="8" s="1"/>
  <c r="U54" i="8"/>
  <c r="X54" i="8"/>
  <c r="AO54" i="8"/>
  <c r="AQ54" i="8" s="1"/>
  <c r="AM54" i="8"/>
  <c r="AP54" i="8"/>
  <c r="AD55" i="8"/>
  <c r="AF56" i="8"/>
  <c r="AH56" i="8" s="1"/>
  <c r="AD56" i="8"/>
  <c r="AG56" i="8"/>
  <c r="U57" i="8"/>
  <c r="AM57" i="8"/>
  <c r="W58" i="8"/>
  <c r="Y58" i="8" s="1"/>
  <c r="U58" i="8"/>
  <c r="X58" i="8"/>
  <c r="AO58" i="8"/>
  <c r="AQ58" i="8" s="1"/>
  <c r="AM58" i="8"/>
  <c r="AP58" i="8"/>
  <c r="AD59" i="8"/>
  <c r="E64" i="8"/>
  <c r="I65" i="8"/>
  <c r="M66" i="8"/>
  <c r="E68" i="8"/>
  <c r="I69" i="8"/>
  <c r="M70" i="8"/>
  <c r="E72" i="8"/>
  <c r="I73" i="8"/>
  <c r="M74" i="8"/>
  <c r="M81" i="8"/>
  <c r="E83" i="8"/>
  <c r="I84" i="8"/>
  <c r="M85" i="8"/>
  <c r="E87" i="8"/>
  <c r="M89" i="8"/>
  <c r="V55" i="8"/>
  <c r="X55" i="8" s="1"/>
  <c r="AE55" i="8"/>
  <c r="AG55" i="8" s="1"/>
  <c r="AI55" i="8" s="1"/>
  <c r="AN55" i="8"/>
  <c r="AP55" i="8" s="1"/>
  <c r="V57" i="8"/>
  <c r="X57" i="8" s="1"/>
  <c r="AE57" i="8"/>
  <c r="AG57" i="8" s="1"/>
  <c r="AN57" i="8"/>
  <c r="AP57" i="8" s="1"/>
  <c r="V59" i="8"/>
  <c r="X59" i="8" s="1"/>
  <c r="Z59" i="8" s="1"/>
  <c r="AE59" i="8"/>
  <c r="AG59" i="8" s="1"/>
  <c r="AI59" i="8" s="1"/>
  <c r="AN59" i="8"/>
  <c r="AP59" i="8" s="1"/>
  <c r="AO14" i="4"/>
  <c r="AQ14" i="4" s="1"/>
  <c r="I55" i="4"/>
  <c r="AE21" i="4"/>
  <c r="AF22" i="4"/>
  <c r="AQ22" i="4"/>
  <c r="AN23" i="4"/>
  <c r="AO24" i="4"/>
  <c r="AE25" i="4"/>
  <c r="AF26" i="4"/>
  <c r="V27" i="4"/>
  <c r="W28" i="4"/>
  <c r="AH28" i="4"/>
  <c r="AE29" i="4"/>
  <c r="AG29" i="4" s="1"/>
  <c r="AF30" i="4"/>
  <c r="AE5" i="4"/>
  <c r="AN6" i="4"/>
  <c r="V8" i="4"/>
  <c r="V9" i="4"/>
  <c r="AE9" i="4"/>
  <c r="AF12" i="4"/>
  <c r="AH12" i="4" s="1"/>
  <c r="W13" i="4"/>
  <c r="M56" i="4"/>
  <c r="I57" i="4"/>
  <c r="E57" i="4"/>
  <c r="AN27" i="4"/>
  <c r="AP27" i="4" s="1"/>
  <c r="W30" i="4"/>
  <c r="Y30" i="4" s="1"/>
  <c r="L57" i="4"/>
  <c r="M57" i="4" s="1"/>
  <c r="E56" i="4"/>
  <c r="AP30" i="3"/>
  <c r="AP14" i="3"/>
  <c r="F12" i="3"/>
  <c r="G72" i="3" s="1"/>
  <c r="L11" i="3"/>
  <c r="F11" i="3"/>
  <c r="G71" i="3" s="1"/>
  <c r="L9" i="3"/>
  <c r="O9" i="3" s="1"/>
  <c r="L5" i="3"/>
  <c r="O5" i="3" s="1"/>
  <c r="P31" i="3"/>
  <c r="P29" i="3"/>
  <c r="L27" i="3"/>
  <c r="O27" i="3" s="1"/>
  <c r="F27" i="3"/>
  <c r="G87" i="3" s="1"/>
  <c r="L26" i="3"/>
  <c r="O26" i="3" s="1"/>
  <c r="P7" i="3"/>
  <c r="F31" i="3"/>
  <c r="L30" i="3"/>
  <c r="O30" i="3" s="1"/>
  <c r="F29" i="3"/>
  <c r="G89" i="3" s="1"/>
  <c r="L28" i="3"/>
  <c r="O28" i="3" s="1"/>
  <c r="F9" i="3"/>
  <c r="G69" i="3" s="1"/>
  <c r="L8" i="3"/>
  <c r="O8" i="3" s="1"/>
  <c r="F7" i="3"/>
  <c r="G67" i="3" s="1"/>
  <c r="L6" i="3"/>
  <c r="O6" i="3" s="1"/>
  <c r="F5" i="3"/>
  <c r="G65" i="3" s="1"/>
  <c r="F26" i="3"/>
  <c r="G86" i="3" s="1"/>
  <c r="L25" i="3"/>
  <c r="O25" i="3" s="1"/>
  <c r="AN5" i="4"/>
  <c r="V7" i="4"/>
  <c r="AF11" i="4"/>
  <c r="AH11" i="4" s="1"/>
  <c r="Y13" i="4"/>
  <c r="AF10" i="4"/>
  <c r="AH10" i="4" s="1"/>
  <c r="W11" i="4"/>
  <c r="Y11" i="4" s="1"/>
  <c r="AO13" i="4"/>
  <c r="AQ13" i="4" s="1"/>
  <c r="O11" i="3"/>
  <c r="L15" i="3"/>
  <c r="O15" i="3"/>
  <c r="M16" i="3" s="1"/>
  <c r="F15" i="3"/>
  <c r="O4" i="3"/>
  <c r="N15" i="3"/>
  <c r="P13" i="3"/>
  <c r="P11" i="3"/>
  <c r="P8" i="3"/>
  <c r="P6" i="3"/>
  <c r="P4" i="3"/>
  <c r="O21" i="3"/>
  <c r="P30" i="3"/>
  <c r="P28" i="3"/>
  <c r="P25" i="3"/>
  <c r="P23" i="3"/>
  <c r="P21" i="3"/>
  <c r="AH20" i="4"/>
  <c r="Y22" i="4"/>
  <c r="W24" i="4"/>
  <c r="Y24" i="4" s="1"/>
  <c r="AH24" i="4"/>
  <c r="Y26" i="4"/>
  <c r="AQ26" i="4"/>
  <c r="AO28" i="4"/>
  <c r="AQ28" i="4" s="1"/>
  <c r="AO22" i="4"/>
  <c r="AH26" i="4"/>
  <c r="AF28" i="4"/>
  <c r="AO30" i="4"/>
  <c r="AQ30" i="4" s="1"/>
  <c r="V4" i="4"/>
  <c r="X4" i="4" s="1"/>
  <c r="AE4" i="4"/>
  <c r="AG4" i="4" s="1"/>
  <c r="AN4" i="4"/>
  <c r="AP4" i="4" s="1"/>
  <c r="Y5" i="4"/>
  <c r="W5" i="4"/>
  <c r="U5" i="4"/>
  <c r="AH6" i="4"/>
  <c r="AF6" i="4"/>
  <c r="AD6" i="4"/>
  <c r="AQ7" i="4"/>
  <c r="AO7" i="4"/>
  <c r="AM7" i="4"/>
  <c r="AO9" i="4"/>
  <c r="AQ9" i="4" s="1"/>
  <c r="AM9" i="4"/>
  <c r="U10" i="4"/>
  <c r="AD11" i="4"/>
  <c r="AM12" i="4"/>
  <c r="AQ12" i="4"/>
  <c r="M15" i="4"/>
  <c r="U4" i="4"/>
  <c r="W4" i="4"/>
  <c r="Y4" i="4" s="1"/>
  <c r="AD4" i="4"/>
  <c r="AF4" i="4"/>
  <c r="AH4" i="4" s="1"/>
  <c r="AM4" i="4"/>
  <c r="AO4" i="4"/>
  <c r="AQ4" i="4" s="1"/>
  <c r="V5" i="4"/>
  <c r="X5" i="4" s="1"/>
  <c r="AF5" i="4"/>
  <c r="AH5" i="4" s="1"/>
  <c r="AD5" i="4"/>
  <c r="AG5" i="4"/>
  <c r="W6" i="4"/>
  <c r="Y6" i="4" s="1"/>
  <c r="U6" i="4"/>
  <c r="X6" i="4"/>
  <c r="AE6" i="4"/>
  <c r="AG6" i="4" s="1"/>
  <c r="AQ6" i="4"/>
  <c r="AO6" i="4"/>
  <c r="AM6" i="4"/>
  <c r="AP6" i="4"/>
  <c r="AH7" i="4"/>
  <c r="AF7" i="4"/>
  <c r="AD7" i="4"/>
  <c r="AG7" i="4"/>
  <c r="AN7" i="4"/>
  <c r="AP7" i="4" s="1"/>
  <c r="W8" i="4"/>
  <c r="Y8" i="4" s="1"/>
  <c r="U8" i="4"/>
  <c r="X8" i="4"/>
  <c r="AO8" i="4"/>
  <c r="AQ8" i="4" s="1"/>
  <c r="AM8" i="4"/>
  <c r="AP8" i="4"/>
  <c r="AF9" i="4"/>
  <c r="AH9" i="4" s="1"/>
  <c r="AD9" i="4"/>
  <c r="AG9" i="4"/>
  <c r="AN9" i="4"/>
  <c r="AP9" i="4" s="1"/>
  <c r="F15" i="4"/>
  <c r="N15" i="4"/>
  <c r="AD10" i="4"/>
  <c r="AO10" i="4"/>
  <c r="AQ10" i="4" s="1"/>
  <c r="U11" i="4"/>
  <c r="AM11" i="4"/>
  <c r="W12" i="4"/>
  <c r="Y12" i="4" s="1"/>
  <c r="AD12" i="4"/>
  <c r="U13" i="4"/>
  <c r="AF13" i="4"/>
  <c r="AH13" i="4" s="1"/>
  <c r="AM13" i="4"/>
  <c r="K15" i="4"/>
  <c r="W20" i="4"/>
  <c r="Y20" i="4" s="1"/>
  <c r="AD20" i="4"/>
  <c r="AO20" i="4"/>
  <c r="AQ20" i="4" s="1"/>
  <c r="AQ21" i="4"/>
  <c r="AO21" i="4"/>
  <c r="AM21" i="4"/>
  <c r="AN21" i="4"/>
  <c r="AP21" i="4" s="1"/>
  <c r="AH22" i="4"/>
  <c r="U24" i="4"/>
  <c r="AQ24" i="4"/>
  <c r="Y25" i="4"/>
  <c r="W25" i="4"/>
  <c r="U25" i="4"/>
  <c r="V25" i="4"/>
  <c r="X25" i="4" s="1"/>
  <c r="AD26" i="4"/>
  <c r="AF27" i="4"/>
  <c r="AH27" i="4" s="1"/>
  <c r="AD27" i="4"/>
  <c r="AE27" i="4"/>
  <c r="AG27" i="4" s="1"/>
  <c r="Y28" i="4"/>
  <c r="AM28" i="4"/>
  <c r="AO29" i="4"/>
  <c r="AQ29" i="4" s="1"/>
  <c r="AM29" i="4"/>
  <c r="AN29" i="4"/>
  <c r="AP29" i="4" s="1"/>
  <c r="AH30" i="4"/>
  <c r="AO5" i="4"/>
  <c r="AQ5" i="4" s="1"/>
  <c r="AM5" i="4"/>
  <c r="AP5" i="4"/>
  <c r="W7" i="4"/>
  <c r="Y7" i="4" s="1"/>
  <c r="U7" i="4"/>
  <c r="X7" i="4"/>
  <c r="AF8" i="4"/>
  <c r="AH8" i="4" s="1"/>
  <c r="AD8" i="4"/>
  <c r="AG8" i="4"/>
  <c r="W9" i="4"/>
  <c r="Y9" i="4" s="1"/>
  <c r="U9" i="4"/>
  <c r="X9" i="4"/>
  <c r="AM10" i="4"/>
  <c r="U12" i="4"/>
  <c r="AD13" i="4"/>
  <c r="U20" i="4"/>
  <c r="AM20" i="4"/>
  <c r="W21" i="4"/>
  <c r="Y21" i="4" s="1"/>
  <c r="U21" i="4"/>
  <c r="V21" i="4"/>
  <c r="X21" i="4" s="1"/>
  <c r="AD22" i="4"/>
  <c r="AF23" i="4"/>
  <c r="AH23" i="4" s="1"/>
  <c r="AD23" i="4"/>
  <c r="AE23" i="4"/>
  <c r="AG23" i="4" s="1"/>
  <c r="AM24" i="4"/>
  <c r="AO25" i="4"/>
  <c r="AQ25" i="4" s="1"/>
  <c r="AM25" i="4"/>
  <c r="AN25" i="4"/>
  <c r="AP25" i="4" s="1"/>
  <c r="U28" i="4"/>
  <c r="W29" i="4"/>
  <c r="Y29" i="4" s="1"/>
  <c r="U29" i="4"/>
  <c r="V29" i="4"/>
  <c r="X29" i="4" s="1"/>
  <c r="AD30" i="4"/>
  <c r="V10" i="4"/>
  <c r="X10" i="4" s="1"/>
  <c r="AE10" i="4"/>
  <c r="AG10" i="4" s="1"/>
  <c r="AN10" i="4"/>
  <c r="AP10" i="4" s="1"/>
  <c r="V11" i="4"/>
  <c r="X11" i="4" s="1"/>
  <c r="AE11" i="4"/>
  <c r="AG11" i="4" s="1"/>
  <c r="AN11" i="4"/>
  <c r="AP11" i="4" s="1"/>
  <c r="V12" i="4"/>
  <c r="X12" i="4" s="1"/>
  <c r="AE12" i="4"/>
  <c r="AG12" i="4" s="1"/>
  <c r="AN12" i="4"/>
  <c r="AP12" i="4" s="1"/>
  <c r="V13" i="4"/>
  <c r="X13" i="4" s="1"/>
  <c r="Z13" i="4" s="1"/>
  <c r="AE13" i="4"/>
  <c r="AG13" i="4" s="1"/>
  <c r="AN13" i="4"/>
  <c r="AP13" i="4" s="1"/>
  <c r="V20" i="4"/>
  <c r="X20" i="4" s="1"/>
  <c r="AE20" i="4"/>
  <c r="AG20" i="4" s="1"/>
  <c r="AI20" i="4" s="1"/>
  <c r="AN20" i="4"/>
  <c r="AP20" i="4" s="1"/>
  <c r="AH21" i="4"/>
  <c r="AF21" i="4"/>
  <c r="AD21" i="4"/>
  <c r="AG21" i="4"/>
  <c r="U22" i="4"/>
  <c r="AM22" i="4"/>
  <c r="W23" i="4"/>
  <c r="Y23" i="4" s="1"/>
  <c r="U23" i="4"/>
  <c r="X23" i="4"/>
  <c r="AO23" i="4"/>
  <c r="AQ23" i="4" s="1"/>
  <c r="AM23" i="4"/>
  <c r="AP23" i="4"/>
  <c r="AD24" i="4"/>
  <c r="AH25" i="4"/>
  <c r="AF25" i="4"/>
  <c r="AD25" i="4"/>
  <c r="AG25" i="4"/>
  <c r="U26" i="4"/>
  <c r="AM26" i="4"/>
  <c r="W27" i="4"/>
  <c r="Y27" i="4" s="1"/>
  <c r="U27" i="4"/>
  <c r="X27" i="4"/>
  <c r="AO27" i="4"/>
  <c r="AQ27" i="4" s="1"/>
  <c r="AM27" i="4"/>
  <c r="AD28" i="4"/>
  <c r="AF29" i="4"/>
  <c r="AH29" i="4" s="1"/>
  <c r="AD29" i="4"/>
  <c r="U30" i="4"/>
  <c r="AM30" i="4"/>
  <c r="V22" i="4"/>
  <c r="X22" i="4" s="1"/>
  <c r="Z22" i="4" s="1"/>
  <c r="AE22" i="4"/>
  <c r="AG22" i="4" s="1"/>
  <c r="AN22" i="4"/>
  <c r="AP22" i="4" s="1"/>
  <c r="V24" i="4"/>
  <c r="X24" i="4" s="1"/>
  <c r="Z24" i="4" s="1"/>
  <c r="AE24" i="4"/>
  <c r="AG24" i="4" s="1"/>
  <c r="AI24" i="4" s="1"/>
  <c r="AN24" i="4"/>
  <c r="AP24" i="4" s="1"/>
  <c r="V26" i="4"/>
  <c r="X26" i="4" s="1"/>
  <c r="Z26" i="4" s="1"/>
  <c r="AE26" i="4"/>
  <c r="AG26" i="4" s="1"/>
  <c r="AI26" i="4" s="1"/>
  <c r="AN26" i="4"/>
  <c r="AP26" i="4" s="1"/>
  <c r="V28" i="4"/>
  <c r="X28" i="4" s="1"/>
  <c r="AE28" i="4"/>
  <c r="AG28" i="4" s="1"/>
  <c r="AI28" i="4" s="1"/>
  <c r="AN28" i="4"/>
  <c r="AP28" i="4" s="1"/>
  <c r="V30" i="4"/>
  <c r="X30" i="4" s="1"/>
  <c r="AE30" i="4"/>
  <c r="AG30" i="4" s="1"/>
  <c r="AN30" i="4"/>
  <c r="AP30" i="4" s="1"/>
  <c r="I89" i="8" l="1"/>
  <c r="G88" i="8"/>
  <c r="I88" i="8" s="1"/>
  <c r="I82" i="8"/>
  <c r="G82" i="8"/>
  <c r="I86" i="8"/>
  <c r="G86" i="8"/>
  <c r="Z30" i="4"/>
  <c r="AI4" i="4"/>
  <c r="Z57" i="8"/>
  <c r="AI42" i="8"/>
  <c r="Z49" i="8"/>
  <c r="AI11" i="8"/>
  <c r="AI56" i="8"/>
  <c r="AI54" i="8"/>
  <c r="Z51" i="8"/>
  <c r="AI39" i="8"/>
  <c r="Z29" i="8"/>
  <c r="Z22" i="8"/>
  <c r="AI26" i="8"/>
  <c r="Z24" i="8"/>
  <c r="AI30" i="8"/>
  <c r="AI25" i="8"/>
  <c r="Z23" i="8"/>
  <c r="L15" i="8"/>
  <c r="O10" i="8"/>
  <c r="O15" i="8" s="1"/>
  <c r="AI28" i="8"/>
  <c r="AI21" i="8"/>
  <c r="Z12" i="8"/>
  <c r="AI10" i="8"/>
  <c r="Z9" i="8"/>
  <c r="AI7" i="8"/>
  <c r="Z5" i="8"/>
  <c r="O21" i="8"/>
  <c r="O4" i="8"/>
  <c r="Z54" i="8"/>
  <c r="AI49" i="8"/>
  <c r="Z58" i="8"/>
  <c r="AI53" i="8"/>
  <c r="AI58" i="8"/>
  <c r="Z56" i="8"/>
  <c r="Z41" i="8"/>
  <c r="AI37" i="8"/>
  <c r="AI41" i="8"/>
  <c r="Z37" i="8"/>
  <c r="Z45" i="8"/>
  <c r="AI43" i="8"/>
  <c r="AI24" i="8"/>
  <c r="AI22" i="8"/>
  <c r="AI27" i="8"/>
  <c r="Z26" i="8"/>
  <c r="AI29" i="8"/>
  <c r="Z27" i="8"/>
  <c r="AI13" i="8"/>
  <c r="Z11" i="8"/>
  <c r="AI8" i="8"/>
  <c r="Z6" i="8"/>
  <c r="AI4" i="8"/>
  <c r="Z13" i="8"/>
  <c r="Z53" i="8"/>
  <c r="AI23" i="8"/>
  <c r="Z10" i="8"/>
  <c r="Z39" i="8"/>
  <c r="AI45" i="8"/>
  <c r="AI36" i="8"/>
  <c r="AI12" i="8"/>
  <c r="Z7" i="8"/>
  <c r="Z8" i="8"/>
  <c r="AI6" i="8"/>
  <c r="Z4" i="8"/>
  <c r="AI57" i="8"/>
  <c r="Z52" i="8"/>
  <c r="Z42" i="8"/>
  <c r="Z38" i="8"/>
  <c r="Z28" i="8"/>
  <c r="Z25" i="8"/>
  <c r="Z21" i="8"/>
  <c r="AI9" i="8"/>
  <c r="Z55" i="8"/>
  <c r="AI51" i="8"/>
  <c r="AI50" i="8"/>
  <c r="Z46" i="8"/>
  <c r="AI44" i="8"/>
  <c r="Z43" i="8"/>
  <c r="AI5" i="8"/>
  <c r="Z25" i="4"/>
  <c r="AI12" i="4"/>
  <c r="Z11" i="4"/>
  <c r="AI10" i="4"/>
  <c r="Z9" i="4"/>
  <c r="Z7" i="4"/>
  <c r="AI7" i="4"/>
  <c r="Z6" i="4"/>
  <c r="AI8" i="4"/>
  <c r="AI9" i="4"/>
  <c r="Z8" i="4"/>
  <c r="AI5" i="4"/>
  <c r="P15" i="3"/>
  <c r="AI25" i="4"/>
  <c r="AI29" i="4"/>
  <c r="AI21" i="4"/>
  <c r="Z27" i="4"/>
  <c r="AI23" i="4"/>
  <c r="Z21" i="4"/>
  <c r="AI13" i="4"/>
  <c r="Z4" i="4"/>
  <c r="Z23" i="4"/>
  <c r="Z20" i="4"/>
  <c r="Z12" i="4"/>
  <c r="Z29" i="4"/>
  <c r="AI30" i="4"/>
  <c r="Z28" i="4"/>
  <c r="AI27" i="4"/>
  <c r="AI11" i="4"/>
  <c r="P15" i="4"/>
  <c r="AI22" i="4"/>
  <c r="Z10" i="4"/>
  <c r="L15" i="4"/>
  <c r="O15" i="4"/>
  <c r="M16" i="4" s="1"/>
  <c r="AI6" i="4"/>
  <c r="Z5" i="4"/>
  <c r="L90" i="3" l="1"/>
  <c r="H90" i="3"/>
  <c r="D90" i="3"/>
  <c r="E90" i="3" s="1"/>
  <c r="L89" i="3"/>
  <c r="M89" i="3" s="1"/>
  <c r="H89" i="3"/>
  <c r="I89" i="3" s="1"/>
  <c r="D89" i="3"/>
  <c r="E89" i="3" s="1"/>
  <c r="L88" i="3"/>
  <c r="M88" i="3" s="1"/>
  <c r="H88" i="3"/>
  <c r="I88" i="3" s="1"/>
  <c r="D88" i="3"/>
  <c r="E88" i="3" s="1"/>
  <c r="L87" i="3"/>
  <c r="M87" i="3" s="1"/>
  <c r="H87" i="3"/>
  <c r="I87" i="3" s="1"/>
  <c r="D87" i="3"/>
  <c r="E87" i="3" s="1"/>
  <c r="L86" i="3"/>
  <c r="M86" i="3" s="1"/>
  <c r="H86" i="3"/>
  <c r="I86" i="3" s="1"/>
  <c r="D86" i="3"/>
  <c r="E86" i="3" s="1"/>
  <c r="L85" i="3"/>
  <c r="M85" i="3" s="1"/>
  <c r="H85" i="3"/>
  <c r="I85" i="3" s="1"/>
  <c r="D85" i="3"/>
  <c r="E85" i="3" s="1"/>
  <c r="L84" i="3"/>
  <c r="M84" i="3" s="1"/>
  <c r="H84" i="3"/>
  <c r="I84" i="3" s="1"/>
  <c r="D84" i="3"/>
  <c r="E84" i="3" s="1"/>
  <c r="L83" i="3"/>
  <c r="M83" i="3" s="1"/>
  <c r="H83" i="3"/>
  <c r="I83" i="3" s="1"/>
  <c r="D83" i="3"/>
  <c r="E83" i="3" s="1"/>
  <c r="L82" i="3"/>
  <c r="M82" i="3" s="1"/>
  <c r="H82" i="3"/>
  <c r="I82" i="3" s="1"/>
  <c r="D82" i="3"/>
  <c r="E82" i="3" s="1"/>
  <c r="L81" i="3"/>
  <c r="K81" i="3"/>
  <c r="M81" i="3" s="1"/>
  <c r="H81" i="3"/>
  <c r="G81" i="3"/>
  <c r="D81" i="3"/>
  <c r="C81" i="3"/>
  <c r="E81" i="3" s="1"/>
  <c r="E80" i="3"/>
  <c r="L74" i="3"/>
  <c r="H74" i="3"/>
  <c r="D74" i="3"/>
  <c r="L73" i="3"/>
  <c r="H73" i="3"/>
  <c r="D73" i="3"/>
  <c r="L72" i="3"/>
  <c r="H72" i="3"/>
  <c r="D72" i="3"/>
  <c r="L71" i="3"/>
  <c r="H71" i="3"/>
  <c r="D71" i="3"/>
  <c r="L70" i="3"/>
  <c r="H70" i="3"/>
  <c r="D70" i="3"/>
  <c r="L69" i="3"/>
  <c r="H69" i="3"/>
  <c r="D69" i="3"/>
  <c r="L68" i="3"/>
  <c r="H68" i="3"/>
  <c r="D68" i="3"/>
  <c r="L67" i="3"/>
  <c r="H67" i="3"/>
  <c r="D67" i="3"/>
  <c r="L66" i="3"/>
  <c r="H66" i="3"/>
  <c r="D66" i="3"/>
  <c r="L65" i="3"/>
  <c r="H65" i="3"/>
  <c r="D65" i="3"/>
  <c r="L64" i="3"/>
  <c r="K64" i="3"/>
  <c r="H64" i="3"/>
  <c r="G64" i="3"/>
  <c r="D64" i="3"/>
  <c r="C64" i="3"/>
  <c r="AL59" i="3"/>
  <c r="AK59" i="3"/>
  <c r="AC59" i="3"/>
  <c r="AB59" i="3"/>
  <c r="AD59" i="3" s="1"/>
  <c r="T59" i="3"/>
  <c r="S59" i="3"/>
  <c r="U59" i="3" s="1"/>
  <c r="AL58" i="3"/>
  <c r="AK58" i="3"/>
  <c r="AC58" i="3"/>
  <c r="AB58" i="3"/>
  <c r="T58" i="3"/>
  <c r="S58" i="3"/>
  <c r="AL57" i="3"/>
  <c r="AK57" i="3"/>
  <c r="AM57" i="3" s="1"/>
  <c r="AC57" i="3"/>
  <c r="AB57" i="3"/>
  <c r="AD57" i="3" s="1"/>
  <c r="T57" i="3"/>
  <c r="S57" i="3"/>
  <c r="U57" i="3" s="1"/>
  <c r="AL56" i="3"/>
  <c r="AK56" i="3"/>
  <c r="AC56" i="3"/>
  <c r="AB56" i="3"/>
  <c r="T56" i="3"/>
  <c r="S56" i="3"/>
  <c r="AL55" i="3"/>
  <c r="AK55" i="3"/>
  <c r="AM55" i="3" s="1"/>
  <c r="AC55" i="3"/>
  <c r="AB55" i="3"/>
  <c r="AD55" i="3" s="1"/>
  <c r="T55" i="3"/>
  <c r="S55" i="3"/>
  <c r="W55" i="3" s="1"/>
  <c r="AL54" i="3"/>
  <c r="AK54" i="3"/>
  <c r="AC54" i="3"/>
  <c r="AB54" i="3"/>
  <c r="T54" i="3"/>
  <c r="S54" i="3"/>
  <c r="AL53" i="3"/>
  <c r="AK53" i="3"/>
  <c r="AC53" i="3"/>
  <c r="AB53" i="3"/>
  <c r="T53" i="3"/>
  <c r="S53" i="3"/>
  <c r="AL52" i="3"/>
  <c r="AK52" i="3"/>
  <c r="AC52" i="3"/>
  <c r="AB52" i="3"/>
  <c r="T52" i="3"/>
  <c r="S52" i="3"/>
  <c r="AL51" i="3"/>
  <c r="AK51" i="3"/>
  <c r="AC51" i="3"/>
  <c r="AB51" i="3"/>
  <c r="T51" i="3"/>
  <c r="S51" i="3"/>
  <c r="AL50" i="3"/>
  <c r="AK50" i="3"/>
  <c r="AC50" i="3"/>
  <c r="AB50" i="3"/>
  <c r="T50" i="3"/>
  <c r="S50" i="3"/>
  <c r="AL49" i="3"/>
  <c r="AK49" i="3"/>
  <c r="AC49" i="3"/>
  <c r="AB49" i="3"/>
  <c r="T49" i="3"/>
  <c r="S49" i="3"/>
  <c r="AL46" i="3"/>
  <c r="AK46" i="3"/>
  <c r="AC46" i="3"/>
  <c r="AB46" i="3"/>
  <c r="T46" i="3"/>
  <c r="S46" i="3"/>
  <c r="AL45" i="3"/>
  <c r="AK45" i="3"/>
  <c r="AC45" i="3"/>
  <c r="AB45" i="3"/>
  <c r="T45" i="3"/>
  <c r="S45" i="3"/>
  <c r="AL44" i="3"/>
  <c r="AK44" i="3"/>
  <c r="AN44" i="3" s="1"/>
  <c r="AC44" i="3"/>
  <c r="AB44" i="3"/>
  <c r="T44" i="3"/>
  <c r="S44" i="3"/>
  <c r="AL43" i="3"/>
  <c r="AK43" i="3"/>
  <c r="AC43" i="3"/>
  <c r="AB43" i="3"/>
  <c r="AF43" i="3" s="1"/>
  <c r="AH43" i="3" s="1"/>
  <c r="T43" i="3"/>
  <c r="S43" i="3"/>
  <c r="AL42" i="3"/>
  <c r="AK42" i="3"/>
  <c r="AC42" i="3"/>
  <c r="AB42" i="3"/>
  <c r="AE42" i="3" s="1"/>
  <c r="T42" i="3"/>
  <c r="S42" i="3"/>
  <c r="AL41" i="3"/>
  <c r="AK41" i="3"/>
  <c r="AC41" i="3"/>
  <c r="AB41" i="3"/>
  <c r="T41" i="3"/>
  <c r="S41" i="3"/>
  <c r="W41" i="3" s="1"/>
  <c r="AL40" i="3"/>
  <c r="AK40" i="3"/>
  <c r="AC40" i="3"/>
  <c r="AB40" i="3"/>
  <c r="T40" i="3"/>
  <c r="S40" i="3"/>
  <c r="V40" i="3" s="1"/>
  <c r="AL39" i="3"/>
  <c r="AK39" i="3"/>
  <c r="AC39" i="3"/>
  <c r="AB39" i="3"/>
  <c r="T39" i="3"/>
  <c r="S39" i="3"/>
  <c r="AL38" i="3"/>
  <c r="AK38" i="3"/>
  <c r="AC38" i="3"/>
  <c r="AB38" i="3"/>
  <c r="T38" i="3"/>
  <c r="S38" i="3"/>
  <c r="AL37" i="3"/>
  <c r="AK37" i="3"/>
  <c r="AC37" i="3"/>
  <c r="AB37" i="3"/>
  <c r="T37" i="3"/>
  <c r="S37" i="3"/>
  <c r="W37" i="3" s="1"/>
  <c r="AL36" i="3"/>
  <c r="AK36" i="3"/>
  <c r="AC36" i="3"/>
  <c r="AB36" i="3"/>
  <c r="T36" i="3"/>
  <c r="S36" i="3"/>
  <c r="V36" i="3" s="1"/>
  <c r="AL29" i="3"/>
  <c r="AK29" i="3"/>
  <c r="AC29" i="3"/>
  <c r="AB29" i="3"/>
  <c r="T29" i="3"/>
  <c r="S29" i="3"/>
  <c r="AL28" i="3"/>
  <c r="AK28" i="3"/>
  <c r="AC28" i="3"/>
  <c r="AB28" i="3"/>
  <c r="T28" i="3"/>
  <c r="S28" i="3"/>
  <c r="AL27" i="3"/>
  <c r="AK27" i="3"/>
  <c r="AC27" i="3"/>
  <c r="AB27" i="3"/>
  <c r="T27" i="3"/>
  <c r="S27" i="3"/>
  <c r="AL26" i="3"/>
  <c r="AK26" i="3"/>
  <c r="AC26" i="3"/>
  <c r="AB26" i="3"/>
  <c r="T26" i="3"/>
  <c r="S26" i="3"/>
  <c r="AL25" i="3"/>
  <c r="AK25" i="3"/>
  <c r="AC25" i="3"/>
  <c r="AB25" i="3"/>
  <c r="T25" i="3"/>
  <c r="S25" i="3"/>
  <c r="AL24" i="3"/>
  <c r="AK24" i="3"/>
  <c r="AC24" i="3"/>
  <c r="AB24" i="3"/>
  <c r="T24" i="3"/>
  <c r="S24" i="3"/>
  <c r="AL23" i="3"/>
  <c r="AK23" i="3"/>
  <c r="AC23" i="3"/>
  <c r="AB23" i="3"/>
  <c r="T23" i="3"/>
  <c r="S23" i="3"/>
  <c r="AL22" i="3"/>
  <c r="AK22" i="3"/>
  <c r="AC22" i="3"/>
  <c r="AB22" i="3"/>
  <c r="T22" i="3"/>
  <c r="S22" i="3"/>
  <c r="AL21" i="3"/>
  <c r="AK21" i="3"/>
  <c r="AC21" i="3"/>
  <c r="AB21" i="3"/>
  <c r="T21" i="3"/>
  <c r="S21" i="3"/>
  <c r="AL13" i="3"/>
  <c r="AK13" i="3"/>
  <c r="AC13" i="3"/>
  <c r="AB13" i="3"/>
  <c r="T13" i="3"/>
  <c r="S13" i="3"/>
  <c r="AL12" i="3"/>
  <c r="AK12" i="3"/>
  <c r="AC12" i="3"/>
  <c r="AB12" i="3"/>
  <c r="T12" i="3"/>
  <c r="S12" i="3"/>
  <c r="AL11" i="3"/>
  <c r="AK11" i="3"/>
  <c r="AC11" i="3"/>
  <c r="AB11" i="3"/>
  <c r="T11" i="3"/>
  <c r="S11" i="3"/>
  <c r="AL10" i="3"/>
  <c r="AK10" i="3"/>
  <c r="AC10" i="3"/>
  <c r="AB10" i="3"/>
  <c r="T10" i="3"/>
  <c r="S10" i="3"/>
  <c r="AL9" i="3"/>
  <c r="AK9" i="3"/>
  <c r="AC9" i="3"/>
  <c r="AB9" i="3"/>
  <c r="T9" i="3"/>
  <c r="S9" i="3"/>
  <c r="AL8" i="3"/>
  <c r="AK8" i="3"/>
  <c r="AC8" i="3"/>
  <c r="AB8" i="3"/>
  <c r="T8" i="3"/>
  <c r="S8" i="3"/>
  <c r="AL7" i="3"/>
  <c r="AK7" i="3"/>
  <c r="AC7" i="3"/>
  <c r="AB7" i="3"/>
  <c r="T7" i="3"/>
  <c r="S7" i="3"/>
  <c r="AL6" i="3"/>
  <c r="AK6" i="3"/>
  <c r="AC6" i="3"/>
  <c r="AB6" i="3"/>
  <c r="T6" i="3"/>
  <c r="S6" i="3"/>
  <c r="AL5" i="3"/>
  <c r="AK5" i="3"/>
  <c r="AC5" i="3"/>
  <c r="AB5" i="3"/>
  <c r="T5" i="3"/>
  <c r="S5" i="3"/>
  <c r="AL4" i="3"/>
  <c r="AK4" i="3"/>
  <c r="AC4" i="3"/>
  <c r="AB4" i="3"/>
  <c r="T4" i="3"/>
  <c r="S4" i="3"/>
  <c r="AK39" i="2"/>
  <c r="AL39" i="2"/>
  <c r="AK40" i="2"/>
  <c r="AL40" i="2"/>
  <c r="AK41" i="2"/>
  <c r="AL41" i="2"/>
  <c r="AK42" i="2"/>
  <c r="AL42" i="2"/>
  <c r="AK43" i="2"/>
  <c r="AL43" i="2"/>
  <c r="AK44" i="2"/>
  <c r="AL44" i="2"/>
  <c r="AK45" i="2"/>
  <c r="AL45" i="2"/>
  <c r="AK46" i="2"/>
  <c r="AL46" i="2"/>
  <c r="AK47" i="2"/>
  <c r="AL47" i="2"/>
  <c r="AK48" i="2"/>
  <c r="AL48" i="2"/>
  <c r="AK51" i="2"/>
  <c r="AL51" i="2"/>
  <c r="AK52" i="2"/>
  <c r="AL52" i="2"/>
  <c r="AK53" i="2"/>
  <c r="AL53" i="2"/>
  <c r="AK54" i="2"/>
  <c r="AL54" i="2"/>
  <c r="AK55" i="2"/>
  <c r="AL55" i="2"/>
  <c r="AK56" i="2"/>
  <c r="AL56" i="2"/>
  <c r="AK57" i="2"/>
  <c r="AL57" i="2"/>
  <c r="AK58" i="2"/>
  <c r="AL58" i="2"/>
  <c r="AK59" i="2"/>
  <c r="AL59" i="2"/>
  <c r="AK60" i="2"/>
  <c r="AL60" i="2"/>
  <c r="AK61" i="2"/>
  <c r="AL61" i="2"/>
  <c r="AL38" i="2"/>
  <c r="AM38" i="2" s="1"/>
  <c r="AK38" i="2"/>
  <c r="AB39" i="2"/>
  <c r="AE39" i="2" s="1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C38" i="2"/>
  <c r="AD38" i="2" s="1"/>
  <c r="AB38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39" i="2"/>
  <c r="U39" i="2" s="1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T38" i="2"/>
  <c r="S38" i="2"/>
  <c r="V38" i="2"/>
  <c r="AE38" i="2"/>
  <c r="AG38" i="2" s="1"/>
  <c r="V39" i="2"/>
  <c r="W39" i="2"/>
  <c r="Y39" i="2" s="1"/>
  <c r="AD39" i="2"/>
  <c r="AF39" i="2"/>
  <c r="AH39" i="2" s="1"/>
  <c r="AN39" i="2"/>
  <c r="AM39" i="2"/>
  <c r="AO39" i="2"/>
  <c r="AQ39" i="2" s="1"/>
  <c r="U40" i="2"/>
  <c r="V40" i="2"/>
  <c r="X40" i="2" s="1"/>
  <c r="AE40" i="2"/>
  <c r="AG40" i="2" s="1"/>
  <c r="AN40" i="2"/>
  <c r="AP40" i="2" s="1"/>
  <c r="W41" i="2"/>
  <c r="Y41" i="2" s="1"/>
  <c r="U41" i="2"/>
  <c r="AD41" i="2"/>
  <c r="AF41" i="2"/>
  <c r="AH41" i="2" s="1"/>
  <c r="AO41" i="2"/>
  <c r="AQ41" i="2" s="1"/>
  <c r="AM41" i="2"/>
  <c r="V42" i="2"/>
  <c r="X42" i="2" s="1"/>
  <c r="AE42" i="2"/>
  <c r="AG42" i="2" s="1"/>
  <c r="AN42" i="2"/>
  <c r="AP42" i="2" s="1"/>
  <c r="U43" i="2"/>
  <c r="W43" i="2"/>
  <c r="Y43" i="2" s="1"/>
  <c r="AF43" i="2"/>
  <c r="AH43" i="2" s="1"/>
  <c r="AD43" i="2"/>
  <c r="AM43" i="2"/>
  <c r="AO43" i="2"/>
  <c r="AQ43" i="2" s="1"/>
  <c r="V44" i="2"/>
  <c r="X44" i="2" s="1"/>
  <c r="AE44" i="2"/>
  <c r="AG44" i="2" s="1"/>
  <c r="AN44" i="2"/>
  <c r="AP44" i="2" s="1"/>
  <c r="W45" i="2"/>
  <c r="Y45" i="2" s="1"/>
  <c r="U45" i="2"/>
  <c r="AD45" i="2"/>
  <c r="AF45" i="2"/>
  <c r="AH45" i="2" s="1"/>
  <c r="AO45" i="2"/>
  <c r="AQ45" i="2" s="1"/>
  <c r="AM45" i="2"/>
  <c r="V46" i="2"/>
  <c r="X46" i="2" s="1"/>
  <c r="AE46" i="2"/>
  <c r="AG46" i="2" s="1"/>
  <c r="AN46" i="2"/>
  <c r="AP46" i="2" s="1"/>
  <c r="U47" i="2"/>
  <c r="W47" i="2"/>
  <c r="Y47" i="2" s="1"/>
  <c r="AE47" i="2"/>
  <c r="AD47" i="2"/>
  <c r="AG47" i="2"/>
  <c r="AM47" i="2"/>
  <c r="AN47" i="2"/>
  <c r="AP47" i="2" s="1"/>
  <c r="V48" i="2"/>
  <c r="U48" i="2"/>
  <c r="W48" i="2"/>
  <c r="Y48" i="2" s="1"/>
  <c r="AE48" i="2"/>
  <c r="AD48" i="2"/>
  <c r="AF48" i="2"/>
  <c r="AH48" i="2" s="1"/>
  <c r="AN48" i="2"/>
  <c r="AM48" i="2"/>
  <c r="AO48" i="2"/>
  <c r="AQ48" i="2" s="1"/>
  <c r="V51" i="2"/>
  <c r="X51" i="2"/>
  <c r="AD51" i="2"/>
  <c r="AE51" i="2"/>
  <c r="AG51" i="2"/>
  <c r="AN51" i="2"/>
  <c r="AP51" i="2" s="1"/>
  <c r="AD52" i="2"/>
  <c r="AF52" i="2"/>
  <c r="AH52" i="2" s="1"/>
  <c r="AM52" i="2"/>
  <c r="AE53" i="2"/>
  <c r="AG53" i="2" s="1"/>
  <c r="U54" i="2"/>
  <c r="AD54" i="2"/>
  <c r="AM54" i="2"/>
  <c r="AO54" i="2"/>
  <c r="AQ54" i="2" s="1"/>
  <c r="AN55" i="2"/>
  <c r="AP55" i="2" s="1"/>
  <c r="AD56" i="2"/>
  <c r="AF56" i="2"/>
  <c r="AH56" i="2" s="1"/>
  <c r="AM56" i="2"/>
  <c r="AE57" i="2"/>
  <c r="AG57" i="2" s="1"/>
  <c r="U58" i="2"/>
  <c r="AD58" i="2"/>
  <c r="AM58" i="2"/>
  <c r="AO58" i="2"/>
  <c r="AQ58" i="2" s="1"/>
  <c r="AN59" i="2"/>
  <c r="AP59" i="2" s="1"/>
  <c r="AD60" i="2"/>
  <c r="AF60" i="2"/>
  <c r="AH60" i="2" s="1"/>
  <c r="AM60" i="2"/>
  <c r="AE61" i="2"/>
  <c r="AG61" i="2" s="1"/>
  <c r="S5" i="2"/>
  <c r="T5" i="2"/>
  <c r="U5" i="2" s="1"/>
  <c r="W5" i="2"/>
  <c r="Y5" i="2" s="1"/>
  <c r="AB5" i="2"/>
  <c r="AC5" i="2"/>
  <c r="AE5" i="2" s="1"/>
  <c r="AK5" i="2"/>
  <c r="AL5" i="2"/>
  <c r="S6" i="2"/>
  <c r="W6" i="2" s="1"/>
  <c r="Y6" i="2" s="1"/>
  <c r="T6" i="2"/>
  <c r="U6" i="2"/>
  <c r="AB6" i="2"/>
  <c r="AC6" i="2"/>
  <c r="AD6" i="2" s="1"/>
  <c r="AK6" i="2"/>
  <c r="AL6" i="2"/>
  <c r="AO6" i="2"/>
  <c r="AQ6" i="2" s="1"/>
  <c r="S7" i="2"/>
  <c r="T7" i="2"/>
  <c r="V7" i="2" s="1"/>
  <c r="X7" i="2" s="1"/>
  <c r="AB7" i="2"/>
  <c r="AC7" i="2"/>
  <c r="AK7" i="2"/>
  <c r="AL7" i="2"/>
  <c r="AN7" i="2" s="1"/>
  <c r="AP7" i="2" s="1"/>
  <c r="S8" i="2"/>
  <c r="T8" i="2"/>
  <c r="AB8" i="2"/>
  <c r="AF8" i="2" s="1"/>
  <c r="AH8" i="2" s="1"/>
  <c r="AC8" i="2"/>
  <c r="AD8" i="2"/>
  <c r="AK8" i="2"/>
  <c r="AL8" i="2"/>
  <c r="AM8" i="2" s="1"/>
  <c r="S9" i="2"/>
  <c r="T9" i="2"/>
  <c r="AB9" i="2"/>
  <c r="AC9" i="2"/>
  <c r="AK9" i="2"/>
  <c r="AL9" i="2"/>
  <c r="S10" i="2"/>
  <c r="W10" i="2" s="1"/>
  <c r="Y10" i="2" s="1"/>
  <c r="T10" i="2"/>
  <c r="U10" i="2"/>
  <c r="AB10" i="2"/>
  <c r="AC10" i="2"/>
  <c r="AD10" i="2" s="1"/>
  <c r="AK10" i="2"/>
  <c r="AL10" i="2"/>
  <c r="AO10" i="2"/>
  <c r="AQ10" i="2" s="1"/>
  <c r="S11" i="2"/>
  <c r="T11" i="2"/>
  <c r="V11" i="2" s="1"/>
  <c r="X11" i="2" s="1"/>
  <c r="AB11" i="2"/>
  <c r="AC11" i="2"/>
  <c r="AK11" i="2"/>
  <c r="AL11" i="2"/>
  <c r="AN11" i="2" s="1"/>
  <c r="AP11" i="2" s="1"/>
  <c r="S12" i="2"/>
  <c r="T12" i="2"/>
  <c r="AB12" i="2"/>
  <c r="AF12" i="2" s="1"/>
  <c r="AH12" i="2" s="1"/>
  <c r="AC12" i="2"/>
  <c r="AD12" i="2"/>
  <c r="AK12" i="2"/>
  <c r="AL12" i="2"/>
  <c r="AM12" i="2" s="1"/>
  <c r="S13" i="2"/>
  <c r="T13" i="2"/>
  <c r="AB13" i="2"/>
  <c r="AC13" i="2"/>
  <c r="AK13" i="2"/>
  <c r="AL13" i="2"/>
  <c r="S14" i="2"/>
  <c r="W14" i="2" s="1"/>
  <c r="Y14" i="2" s="1"/>
  <c r="T14" i="2"/>
  <c r="U14" i="2"/>
  <c r="AB14" i="2"/>
  <c r="AC14" i="2"/>
  <c r="AD14" i="2" s="1"/>
  <c r="AK14" i="2"/>
  <c r="AL14" i="2"/>
  <c r="AO14" i="2"/>
  <c r="AQ14" i="2" s="1"/>
  <c r="S22" i="2"/>
  <c r="T22" i="2"/>
  <c r="U22" i="2" s="1"/>
  <c r="AB22" i="2"/>
  <c r="AC22" i="2"/>
  <c r="AF22" i="2"/>
  <c r="AH22" i="2" s="1"/>
  <c r="AK22" i="2"/>
  <c r="AL22" i="2"/>
  <c r="AM22" i="2" s="1"/>
  <c r="S23" i="2"/>
  <c r="T23" i="2"/>
  <c r="AB23" i="2"/>
  <c r="AC23" i="2"/>
  <c r="AE23" i="2"/>
  <c r="AG23" i="2" s="1"/>
  <c r="AK23" i="2"/>
  <c r="AL23" i="2"/>
  <c r="AM23" i="2" s="1"/>
  <c r="S24" i="2"/>
  <c r="T24" i="2"/>
  <c r="U24" i="2" s="1"/>
  <c r="AB24" i="2"/>
  <c r="AE24" i="2" s="1"/>
  <c r="AC24" i="2"/>
  <c r="AD24" i="2"/>
  <c r="AK24" i="2"/>
  <c r="AL24" i="2"/>
  <c r="AM24" i="2" s="1"/>
  <c r="S25" i="2"/>
  <c r="T25" i="2"/>
  <c r="V25" i="2"/>
  <c r="AB25" i="2"/>
  <c r="AC25" i="2"/>
  <c r="AE25" i="2" s="1"/>
  <c r="AG25" i="2" s="1"/>
  <c r="AK25" i="2"/>
  <c r="AL25" i="2"/>
  <c r="S26" i="2"/>
  <c r="V26" i="2" s="1"/>
  <c r="T26" i="2"/>
  <c r="U26" i="2"/>
  <c r="AB26" i="2"/>
  <c r="AC26" i="2"/>
  <c r="AD26" i="2" s="1"/>
  <c r="AK26" i="2"/>
  <c r="AN26" i="2" s="1"/>
  <c r="AL26" i="2"/>
  <c r="AM26" i="2"/>
  <c r="S27" i="2"/>
  <c r="T27" i="2"/>
  <c r="V27" i="2" s="1"/>
  <c r="X27" i="2" s="1"/>
  <c r="AB27" i="2"/>
  <c r="AC27" i="2"/>
  <c r="AK27" i="2"/>
  <c r="AL27" i="2"/>
  <c r="AN27" i="2"/>
  <c r="AP27" i="2" s="1"/>
  <c r="S28" i="2"/>
  <c r="T28" i="2"/>
  <c r="U28" i="2" s="1"/>
  <c r="AB28" i="2"/>
  <c r="AC28" i="2"/>
  <c r="AF28" i="2"/>
  <c r="AH28" i="2" s="1"/>
  <c r="AK28" i="2"/>
  <c r="AL28" i="2"/>
  <c r="AM28" i="2" s="1"/>
  <c r="S29" i="2"/>
  <c r="T29" i="2"/>
  <c r="AB29" i="2"/>
  <c r="AC29" i="2"/>
  <c r="AE29" i="2"/>
  <c r="AG29" i="2" s="1"/>
  <c r="AK29" i="2"/>
  <c r="AL29" i="2"/>
  <c r="AM29" i="2" s="1"/>
  <c r="S30" i="2"/>
  <c r="T30" i="2"/>
  <c r="U30" i="2" s="1"/>
  <c r="AB30" i="2"/>
  <c r="AE30" i="2" s="1"/>
  <c r="AC30" i="2"/>
  <c r="AD30" i="2"/>
  <c r="AK30" i="2"/>
  <c r="AL30" i="2"/>
  <c r="AM30" i="2" s="1"/>
  <c r="S31" i="2"/>
  <c r="T31" i="2"/>
  <c r="V31" i="2"/>
  <c r="X31" i="2" s="1"/>
  <c r="AB31" i="2"/>
  <c r="AC31" i="2"/>
  <c r="AD31" i="2" s="1"/>
  <c r="AK31" i="2"/>
  <c r="AL31" i="2"/>
  <c r="AN31" i="2" s="1"/>
  <c r="AP31" i="2" s="1"/>
  <c r="AL4" i="2"/>
  <c r="AK4" i="2"/>
  <c r="AC4" i="2"/>
  <c r="AB4" i="2"/>
  <c r="T4" i="2"/>
  <c r="V4" i="2" s="1"/>
  <c r="X4" i="2" s="1"/>
  <c r="S4" i="2"/>
  <c r="W4" i="2"/>
  <c r="U4" i="2"/>
  <c r="X25" i="2" l="1"/>
  <c r="AN38" i="2"/>
  <c r="AN30" i="2"/>
  <c r="V30" i="2"/>
  <c r="U29" i="2"/>
  <c r="AO28" i="2"/>
  <c r="AQ28" i="2" s="1"/>
  <c r="AD28" i="2"/>
  <c r="W28" i="2"/>
  <c r="Y28" i="2" s="1"/>
  <c r="AD27" i="2"/>
  <c r="AE26" i="2"/>
  <c r="AM25" i="2"/>
  <c r="AN24" i="2"/>
  <c r="V24" i="2"/>
  <c r="U23" i="2"/>
  <c r="AO22" i="2"/>
  <c r="AQ22" i="2" s="1"/>
  <c r="AD22" i="2"/>
  <c r="W22" i="2"/>
  <c r="Y22" i="2" s="1"/>
  <c r="AM14" i="2"/>
  <c r="AF14" i="2"/>
  <c r="AH14" i="2" s="1"/>
  <c r="AE13" i="2"/>
  <c r="AG13" i="2" s="1"/>
  <c r="V13" i="2"/>
  <c r="X13" i="2" s="1"/>
  <c r="AO12" i="2"/>
  <c r="AQ12" i="2" s="1"/>
  <c r="U12" i="2"/>
  <c r="AM10" i="2"/>
  <c r="AF10" i="2"/>
  <c r="AH10" i="2" s="1"/>
  <c r="AE9" i="2"/>
  <c r="AG9" i="2" s="1"/>
  <c r="V9" i="2"/>
  <c r="X9" i="2" s="1"/>
  <c r="AO8" i="2"/>
  <c r="AQ8" i="2" s="1"/>
  <c r="U8" i="2"/>
  <c r="AM6" i="2"/>
  <c r="AF6" i="2"/>
  <c r="AH6" i="2" s="1"/>
  <c r="AG5" i="2"/>
  <c r="V5" i="2"/>
  <c r="I81" i="3"/>
  <c r="U60" i="2"/>
  <c r="V59" i="2"/>
  <c r="X59" i="2" s="1"/>
  <c r="W58" i="2"/>
  <c r="Y58" i="2" s="1"/>
  <c r="U56" i="2"/>
  <c r="V55" i="2"/>
  <c r="X55" i="2" s="1"/>
  <c r="W54" i="2"/>
  <c r="Y54" i="2" s="1"/>
  <c r="U52" i="2"/>
  <c r="U51" i="2"/>
  <c r="AM31" i="2"/>
  <c r="AE31" i="2"/>
  <c r="AG31" i="2" s="1"/>
  <c r="U31" i="2"/>
  <c r="AO30" i="2"/>
  <c r="AQ30" i="2" s="1"/>
  <c r="AF30" i="2"/>
  <c r="AH30" i="2" s="1"/>
  <c r="W30" i="2"/>
  <c r="Y30" i="2" s="1"/>
  <c r="AN29" i="2"/>
  <c r="AP29" i="2" s="1"/>
  <c r="AD29" i="2"/>
  <c r="V29" i="2"/>
  <c r="X29" i="2" s="1"/>
  <c r="AN28" i="2"/>
  <c r="AE28" i="2"/>
  <c r="V28" i="2"/>
  <c r="AM27" i="2"/>
  <c r="AE27" i="2"/>
  <c r="AG27" i="2" s="1"/>
  <c r="U27" i="2"/>
  <c r="AO26" i="2"/>
  <c r="AQ26" i="2" s="1"/>
  <c r="AF26" i="2"/>
  <c r="AH26" i="2" s="1"/>
  <c r="W26" i="2"/>
  <c r="Y26" i="2" s="1"/>
  <c r="AN25" i="2"/>
  <c r="AP25" i="2" s="1"/>
  <c r="AD25" i="2"/>
  <c r="U25" i="2"/>
  <c r="AO24" i="2"/>
  <c r="AQ24" i="2" s="1"/>
  <c r="AF24" i="2"/>
  <c r="AH24" i="2" s="1"/>
  <c r="W24" i="2"/>
  <c r="Y24" i="2" s="1"/>
  <c r="AN23" i="2"/>
  <c r="AP23" i="2" s="1"/>
  <c r="AD23" i="2"/>
  <c r="V23" i="2"/>
  <c r="X23" i="2" s="1"/>
  <c r="AN22" i="2"/>
  <c r="AE22" i="2"/>
  <c r="V22" i="2"/>
  <c r="AN13" i="2"/>
  <c r="AP13" i="2" s="1"/>
  <c r="W12" i="2"/>
  <c r="Y12" i="2" s="1"/>
  <c r="AE11" i="2"/>
  <c r="AG11" i="2" s="1"/>
  <c r="AN9" i="2"/>
  <c r="AP9" i="2" s="1"/>
  <c r="W8" i="2"/>
  <c r="Y8" i="2" s="1"/>
  <c r="AE7" i="2"/>
  <c r="AG7" i="2" s="1"/>
  <c r="AN5" i="2"/>
  <c r="AP5" i="2" s="1"/>
  <c r="AD5" i="2"/>
  <c r="X5" i="2"/>
  <c r="Z5" i="2" s="1"/>
  <c r="AO5" i="3"/>
  <c r="AE6" i="3"/>
  <c r="AN6" i="3"/>
  <c r="AE8" i="3"/>
  <c r="AO9" i="3"/>
  <c r="V11" i="3"/>
  <c r="AE11" i="3"/>
  <c r="AO12" i="3"/>
  <c r="AE13" i="3"/>
  <c r="AN13" i="3"/>
  <c r="V22" i="3"/>
  <c r="AE22" i="3"/>
  <c r="AO23" i="3"/>
  <c r="AE24" i="3"/>
  <c r="AN24" i="3"/>
  <c r="V26" i="3"/>
  <c r="AE26" i="3"/>
  <c r="AE27" i="3"/>
  <c r="W29" i="3"/>
  <c r="W21" i="3"/>
  <c r="V24" i="3"/>
  <c r="W25" i="3"/>
  <c r="AE28" i="3"/>
  <c r="AF29" i="3"/>
  <c r="AH29" i="3" s="1"/>
  <c r="V6" i="3"/>
  <c r="V13" i="3"/>
  <c r="I90" i="3"/>
  <c r="E64" i="3"/>
  <c r="I64" i="3"/>
  <c r="M64" i="3"/>
  <c r="E65" i="3"/>
  <c r="I65" i="3"/>
  <c r="M65" i="3"/>
  <c r="E66" i="3"/>
  <c r="I66" i="3"/>
  <c r="M66" i="3"/>
  <c r="E67" i="3"/>
  <c r="I67" i="3"/>
  <c r="M67" i="3"/>
  <c r="E68" i="3"/>
  <c r="I68" i="3"/>
  <c r="M68" i="3"/>
  <c r="E69" i="3"/>
  <c r="I69" i="3"/>
  <c r="M69" i="3"/>
  <c r="E70" i="3"/>
  <c r="I70" i="3"/>
  <c r="M70" i="3"/>
  <c r="E71" i="3"/>
  <c r="I71" i="3"/>
  <c r="M71" i="3"/>
  <c r="E72" i="3"/>
  <c r="I72" i="3"/>
  <c r="M72" i="3"/>
  <c r="E73" i="3"/>
  <c r="AN36" i="3"/>
  <c r="AE38" i="3"/>
  <c r="AO39" i="3"/>
  <c r="AN40" i="3"/>
  <c r="W43" i="3"/>
  <c r="V44" i="3"/>
  <c r="AF7" i="3"/>
  <c r="AH7" i="3" s="1"/>
  <c r="W9" i="3"/>
  <c r="Y9" i="3" s="1"/>
  <c r="AF10" i="3"/>
  <c r="AH10" i="3" s="1"/>
  <c r="W23" i="3"/>
  <c r="Y23" i="3" s="1"/>
  <c r="AF25" i="3"/>
  <c r="AH25" i="3" s="1"/>
  <c r="AQ5" i="3"/>
  <c r="AO7" i="3"/>
  <c r="AQ7" i="3" s="1"/>
  <c r="AN8" i="3"/>
  <c r="AF9" i="3"/>
  <c r="AH9" i="3" s="1"/>
  <c r="AQ9" i="3"/>
  <c r="AQ12" i="3"/>
  <c r="AS12" i="3" s="1"/>
  <c r="AQ23" i="3"/>
  <c r="AN26" i="3"/>
  <c r="Y29" i="3"/>
  <c r="W5" i="3"/>
  <c r="Y5" i="3" s="1"/>
  <c r="W12" i="3"/>
  <c r="Y12" i="3" s="1"/>
  <c r="AF21" i="3"/>
  <c r="AH21" i="3" s="1"/>
  <c r="AO29" i="3"/>
  <c r="AQ29" i="3" s="1"/>
  <c r="M90" i="3"/>
  <c r="AM59" i="3"/>
  <c r="AF37" i="3"/>
  <c r="AH37" i="3" s="1"/>
  <c r="W39" i="3"/>
  <c r="Y39" i="3" s="1"/>
  <c r="AF41" i="3"/>
  <c r="AH41" i="3" s="1"/>
  <c r="AO43" i="3"/>
  <c r="AQ43" i="3" s="1"/>
  <c r="AS43" i="3" s="1"/>
  <c r="AO37" i="3"/>
  <c r="AQ37" i="3" s="1"/>
  <c r="AF39" i="3"/>
  <c r="AH39" i="3" s="1"/>
  <c r="AQ39" i="3"/>
  <c r="AO41" i="3"/>
  <c r="AQ41" i="3" s="1"/>
  <c r="Y43" i="3"/>
  <c r="I73" i="3"/>
  <c r="M73" i="3"/>
  <c r="E74" i="3"/>
  <c r="I74" i="3"/>
  <c r="M74" i="3"/>
  <c r="W4" i="3"/>
  <c r="Y4" i="3" s="1"/>
  <c r="AF4" i="3"/>
  <c r="AH4" i="3" s="1"/>
  <c r="AM4" i="3"/>
  <c r="U7" i="3"/>
  <c r="AM7" i="3"/>
  <c r="W8" i="3"/>
  <c r="Y8" i="3" s="1"/>
  <c r="U8" i="3"/>
  <c r="AD9" i="3"/>
  <c r="AO11" i="3"/>
  <c r="AQ11" i="3" s="1"/>
  <c r="AS11" i="3" s="1"/>
  <c r="AM11" i="3"/>
  <c r="U21" i="3"/>
  <c r="Y21" i="3"/>
  <c r="AO22" i="3"/>
  <c r="AQ22" i="3" s="1"/>
  <c r="AM22" i="3"/>
  <c r="U25" i="3"/>
  <c r="Y25" i="3"/>
  <c r="V4" i="3"/>
  <c r="X4" i="3" s="1"/>
  <c r="AE4" i="3"/>
  <c r="AG4" i="3" s="1"/>
  <c r="AO4" i="3"/>
  <c r="AQ4" i="3" s="1"/>
  <c r="AN4" i="3"/>
  <c r="AP4" i="3" s="1"/>
  <c r="U5" i="3"/>
  <c r="AF5" i="3"/>
  <c r="AH5" i="3" s="1"/>
  <c r="AM5" i="3"/>
  <c r="W6" i="3"/>
  <c r="Y6" i="3" s="1"/>
  <c r="U6" i="3"/>
  <c r="X6" i="3"/>
  <c r="AO6" i="3"/>
  <c r="AQ6" i="3" s="1"/>
  <c r="AM6" i="3"/>
  <c r="AP6" i="3"/>
  <c r="W7" i="3"/>
  <c r="Y7" i="3" s="1"/>
  <c r="AD7" i="3"/>
  <c r="V8" i="3"/>
  <c r="X8" i="3" s="1"/>
  <c r="AF8" i="3"/>
  <c r="AH8" i="3" s="1"/>
  <c r="AD8" i="3"/>
  <c r="AG8" i="3"/>
  <c r="U9" i="3"/>
  <c r="AM9" i="3"/>
  <c r="W10" i="3"/>
  <c r="Y10" i="3" s="1"/>
  <c r="AD10" i="3"/>
  <c r="AO10" i="3"/>
  <c r="AQ10" i="3" s="1"/>
  <c r="AS10" i="3" s="1"/>
  <c r="AF11" i="3"/>
  <c r="AH11" i="3" s="1"/>
  <c r="AD11" i="3"/>
  <c r="AG11" i="3"/>
  <c r="AN11" i="3"/>
  <c r="AP11" i="3" s="1"/>
  <c r="AR11" i="3" s="1"/>
  <c r="U12" i="3"/>
  <c r="AF12" i="3"/>
  <c r="AH12" i="3" s="1"/>
  <c r="AM12" i="3"/>
  <c r="W13" i="3"/>
  <c r="Y13" i="3" s="1"/>
  <c r="U13" i="3"/>
  <c r="X13" i="3"/>
  <c r="AO13" i="3"/>
  <c r="AQ13" i="3" s="1"/>
  <c r="AS13" i="3" s="1"/>
  <c r="AM13" i="3"/>
  <c r="AP13" i="3"/>
  <c r="AR13" i="3" s="1"/>
  <c r="AD21" i="3"/>
  <c r="AO21" i="3"/>
  <c r="AQ21" i="3" s="1"/>
  <c r="AF22" i="3"/>
  <c r="AH22" i="3" s="1"/>
  <c r="AD22" i="3"/>
  <c r="AG22" i="3"/>
  <c r="AN22" i="3"/>
  <c r="AP22" i="3" s="1"/>
  <c r="U23" i="3"/>
  <c r="AF23" i="3"/>
  <c r="AH23" i="3" s="1"/>
  <c r="AM23" i="3"/>
  <c r="W24" i="3"/>
  <c r="Y24" i="3" s="1"/>
  <c r="U24" i="3"/>
  <c r="X24" i="3"/>
  <c r="AO24" i="3"/>
  <c r="AQ24" i="3" s="1"/>
  <c r="AM24" i="3"/>
  <c r="AP24" i="3"/>
  <c r="AD25" i="3"/>
  <c r="AO25" i="3"/>
  <c r="AQ25" i="3" s="1"/>
  <c r="AF26" i="3"/>
  <c r="AH26" i="3" s="1"/>
  <c r="AD26" i="3"/>
  <c r="AG26" i="3"/>
  <c r="U4" i="3"/>
  <c r="AD4" i="3"/>
  <c r="AD5" i="3"/>
  <c r="AF6" i="3"/>
  <c r="AH6" i="3" s="1"/>
  <c r="AD6" i="3"/>
  <c r="AG6" i="3"/>
  <c r="AO8" i="3"/>
  <c r="AQ8" i="3" s="1"/>
  <c r="AM8" i="3"/>
  <c r="AP8" i="3"/>
  <c r="U10" i="3"/>
  <c r="AM10" i="3"/>
  <c r="W11" i="3"/>
  <c r="Y11" i="3" s="1"/>
  <c r="U11" i="3"/>
  <c r="X11" i="3"/>
  <c r="AD12" i="3"/>
  <c r="AF13" i="3"/>
  <c r="AH13" i="3" s="1"/>
  <c r="AD13" i="3"/>
  <c r="AG13" i="3"/>
  <c r="AM21" i="3"/>
  <c r="W22" i="3"/>
  <c r="Y22" i="3" s="1"/>
  <c r="U22" i="3"/>
  <c r="X22" i="3"/>
  <c r="AD23" i="3"/>
  <c r="AF24" i="3"/>
  <c r="AH24" i="3" s="1"/>
  <c r="AD24" i="3"/>
  <c r="AG24" i="3"/>
  <c r="AM25" i="3"/>
  <c r="W26" i="3"/>
  <c r="Y26" i="3" s="1"/>
  <c r="U26" i="3"/>
  <c r="X26" i="3"/>
  <c r="AO26" i="3"/>
  <c r="AQ26" i="3" s="1"/>
  <c r="AP26" i="3"/>
  <c r="AM26" i="3"/>
  <c r="W27" i="3"/>
  <c r="Y27" i="3" s="1"/>
  <c r="U27" i="3"/>
  <c r="AO27" i="3"/>
  <c r="AM27" i="3"/>
  <c r="AQ27" i="3"/>
  <c r="W28" i="3"/>
  <c r="Y28" i="3" s="1"/>
  <c r="U28" i="3"/>
  <c r="V28" i="3"/>
  <c r="AD29" i="3"/>
  <c r="AF36" i="3"/>
  <c r="AH36" i="3" s="1"/>
  <c r="AD36" i="3"/>
  <c r="AE36" i="3"/>
  <c r="AG36" i="3" s="1"/>
  <c r="Y37" i="3"/>
  <c r="AM37" i="3"/>
  <c r="AO38" i="3"/>
  <c r="AQ38" i="3" s="1"/>
  <c r="AM38" i="3"/>
  <c r="AN38" i="3"/>
  <c r="AP38" i="3" s="1"/>
  <c r="U41" i="3"/>
  <c r="W42" i="3"/>
  <c r="Y42" i="3" s="1"/>
  <c r="U42" i="3"/>
  <c r="V42" i="3"/>
  <c r="X42" i="3" s="1"/>
  <c r="AD43" i="3"/>
  <c r="AF44" i="3"/>
  <c r="AH44" i="3" s="1"/>
  <c r="AD44" i="3"/>
  <c r="AE44" i="3"/>
  <c r="AG44" i="3" s="1"/>
  <c r="V5" i="3"/>
  <c r="X5" i="3" s="1"/>
  <c r="AE5" i="3"/>
  <c r="AG5" i="3" s="1"/>
  <c r="AN5" i="3"/>
  <c r="AP5" i="3" s="1"/>
  <c r="V7" i="3"/>
  <c r="X7" i="3" s="1"/>
  <c r="AE7" i="3"/>
  <c r="AG7" i="3" s="1"/>
  <c r="AN7" i="3"/>
  <c r="AP7" i="3" s="1"/>
  <c r="V9" i="3"/>
  <c r="X9" i="3" s="1"/>
  <c r="AE9" i="3"/>
  <c r="AG9" i="3" s="1"/>
  <c r="AN9" i="3"/>
  <c r="AP9" i="3" s="1"/>
  <c r="V10" i="3"/>
  <c r="X10" i="3" s="1"/>
  <c r="AE10" i="3"/>
  <c r="AG10" i="3" s="1"/>
  <c r="AN10" i="3"/>
  <c r="AP10" i="3" s="1"/>
  <c r="AR10" i="3" s="1"/>
  <c r="V12" i="3"/>
  <c r="X12" i="3" s="1"/>
  <c r="AE12" i="3"/>
  <c r="AG12" i="3" s="1"/>
  <c r="AN12" i="3"/>
  <c r="AP12" i="3" s="1"/>
  <c r="AR12" i="3" s="1"/>
  <c r="V21" i="3"/>
  <c r="X21" i="3" s="1"/>
  <c r="AE21" i="3"/>
  <c r="AG21" i="3" s="1"/>
  <c r="AN21" i="3"/>
  <c r="AP21" i="3" s="1"/>
  <c r="V23" i="3"/>
  <c r="X23" i="3" s="1"/>
  <c r="AE23" i="3"/>
  <c r="AG23" i="3" s="1"/>
  <c r="AN23" i="3"/>
  <c r="AP23" i="3" s="1"/>
  <c r="V25" i="3"/>
  <c r="X25" i="3" s="1"/>
  <c r="AE25" i="3"/>
  <c r="AG25" i="3" s="1"/>
  <c r="AN25" i="3"/>
  <c r="AP25" i="3" s="1"/>
  <c r="V27" i="3"/>
  <c r="X27" i="3" s="1"/>
  <c r="AF27" i="3"/>
  <c r="AH27" i="3" s="1"/>
  <c r="AD27" i="3"/>
  <c r="AG27" i="3"/>
  <c r="AN27" i="3"/>
  <c r="AP27" i="3" s="1"/>
  <c r="X28" i="3"/>
  <c r="AO28" i="3"/>
  <c r="AQ28" i="3" s="1"/>
  <c r="AM28" i="3"/>
  <c r="AN28" i="3"/>
  <c r="AP28" i="3" s="1"/>
  <c r="U37" i="3"/>
  <c r="W38" i="3"/>
  <c r="Y38" i="3" s="1"/>
  <c r="U38" i="3"/>
  <c r="V38" i="3"/>
  <c r="X38" i="3" s="1"/>
  <c r="AD39" i="3"/>
  <c r="AF40" i="3"/>
  <c r="AH40" i="3" s="1"/>
  <c r="AD40" i="3"/>
  <c r="AE40" i="3"/>
  <c r="AG40" i="3" s="1"/>
  <c r="Y41" i="3"/>
  <c r="AM41" i="3"/>
  <c r="AO42" i="3"/>
  <c r="AQ42" i="3" s="1"/>
  <c r="AS42" i="3" s="1"/>
  <c r="AM42" i="3"/>
  <c r="AN42" i="3"/>
  <c r="AP42" i="3" s="1"/>
  <c r="AR42" i="3" s="1"/>
  <c r="AF28" i="3"/>
  <c r="AH28" i="3" s="1"/>
  <c r="AD28" i="3"/>
  <c r="AG28" i="3"/>
  <c r="U29" i="3"/>
  <c r="AM29" i="3"/>
  <c r="W36" i="3"/>
  <c r="Y36" i="3" s="1"/>
  <c r="U36" i="3"/>
  <c r="X36" i="3"/>
  <c r="AO36" i="3"/>
  <c r="AQ36" i="3" s="1"/>
  <c r="AM36" i="3"/>
  <c r="AP36" i="3"/>
  <c r="AD37" i="3"/>
  <c r="AF38" i="3"/>
  <c r="AH38" i="3" s="1"/>
  <c r="AD38" i="3"/>
  <c r="AG38" i="3"/>
  <c r="U39" i="3"/>
  <c r="AM39" i="3"/>
  <c r="W40" i="3"/>
  <c r="Y40" i="3" s="1"/>
  <c r="U40" i="3"/>
  <c r="X40" i="3"/>
  <c r="AO40" i="3"/>
  <c r="AQ40" i="3" s="1"/>
  <c r="AM40" i="3"/>
  <c r="AP40" i="3"/>
  <c r="AD41" i="3"/>
  <c r="AF42" i="3"/>
  <c r="AH42" i="3" s="1"/>
  <c r="AD42" i="3"/>
  <c r="AG42" i="3"/>
  <c r="U43" i="3"/>
  <c r="AM43" i="3"/>
  <c r="W44" i="3"/>
  <c r="Y44" i="3" s="1"/>
  <c r="U44" i="3"/>
  <c r="X44" i="3"/>
  <c r="AP44" i="3"/>
  <c r="AR44" i="3" s="1"/>
  <c r="AO44" i="3"/>
  <c r="AQ44" i="3" s="1"/>
  <c r="AS44" i="3" s="1"/>
  <c r="AM44" i="3"/>
  <c r="V29" i="3"/>
  <c r="X29" i="3" s="1"/>
  <c r="Z29" i="3" s="1"/>
  <c r="AE29" i="3"/>
  <c r="AG29" i="3" s="1"/>
  <c r="AI29" i="3" s="1"/>
  <c r="AN29" i="3"/>
  <c r="AP29" i="3" s="1"/>
  <c r="V37" i="3"/>
  <c r="X37" i="3" s="1"/>
  <c r="AE37" i="3"/>
  <c r="AG37" i="3" s="1"/>
  <c r="AN37" i="3"/>
  <c r="AP37" i="3" s="1"/>
  <c r="V39" i="3"/>
  <c r="X39" i="3" s="1"/>
  <c r="AE39" i="3"/>
  <c r="AG39" i="3" s="1"/>
  <c r="AI39" i="3" s="1"/>
  <c r="AN39" i="3"/>
  <c r="AP39" i="3" s="1"/>
  <c r="V41" i="3"/>
  <c r="X41" i="3" s="1"/>
  <c r="AE41" i="3"/>
  <c r="AG41" i="3" s="1"/>
  <c r="AN41" i="3"/>
  <c r="AP41" i="3" s="1"/>
  <c r="V43" i="3"/>
  <c r="X43" i="3" s="1"/>
  <c r="Z43" i="3" s="1"/>
  <c r="AE43" i="3"/>
  <c r="AG43" i="3" s="1"/>
  <c r="AI43" i="3" s="1"/>
  <c r="AN43" i="3"/>
  <c r="AP43" i="3" s="1"/>
  <c r="AR43" i="3" s="1"/>
  <c r="V45" i="3"/>
  <c r="X45" i="3" s="1"/>
  <c r="AE45" i="3"/>
  <c r="AG45" i="3" s="1"/>
  <c r="AN45" i="3"/>
  <c r="AP45" i="3" s="1"/>
  <c r="AR45" i="3" s="1"/>
  <c r="U46" i="3"/>
  <c r="W46" i="3"/>
  <c r="Y46" i="3" s="1"/>
  <c r="AD46" i="3"/>
  <c r="AF46" i="3"/>
  <c r="AH46" i="3" s="1"/>
  <c r="AM46" i="3"/>
  <c r="AO46" i="3"/>
  <c r="AQ46" i="3" s="1"/>
  <c r="AS46" i="3" s="1"/>
  <c r="V49" i="3"/>
  <c r="X49" i="3" s="1"/>
  <c r="AE49" i="3"/>
  <c r="AG49" i="3" s="1"/>
  <c r="AN49" i="3"/>
  <c r="AP49" i="3" s="1"/>
  <c r="U50" i="3"/>
  <c r="W50" i="3"/>
  <c r="Y50" i="3" s="1"/>
  <c r="AD50" i="3"/>
  <c r="AF50" i="3"/>
  <c r="AH50" i="3" s="1"/>
  <c r="AM50" i="3"/>
  <c r="AO50" i="3"/>
  <c r="AQ50" i="3" s="1"/>
  <c r="V51" i="3"/>
  <c r="X51" i="3" s="1"/>
  <c r="AE51" i="3"/>
  <c r="AG51" i="3" s="1"/>
  <c r="AN51" i="3"/>
  <c r="AP51" i="3" s="1"/>
  <c r="U52" i="3"/>
  <c r="W52" i="3"/>
  <c r="Y52" i="3" s="1"/>
  <c r="AD52" i="3"/>
  <c r="AF52" i="3"/>
  <c r="AH52" i="3" s="1"/>
  <c r="AM52" i="3"/>
  <c r="AO52" i="3"/>
  <c r="AQ52" i="3" s="1"/>
  <c r="V53" i="3"/>
  <c r="X53" i="3" s="1"/>
  <c r="AE53" i="3"/>
  <c r="AG53" i="3" s="1"/>
  <c r="AO53" i="3"/>
  <c r="AQ53" i="3" s="1"/>
  <c r="AM53" i="3"/>
  <c r="AN53" i="3"/>
  <c r="AP53" i="3" s="1"/>
  <c r="Y55" i="3"/>
  <c r="U45" i="3"/>
  <c r="W45" i="3"/>
  <c r="Y45" i="3" s="1"/>
  <c r="AD45" i="3"/>
  <c r="AF45" i="3"/>
  <c r="AH45" i="3" s="1"/>
  <c r="AI45" i="3" s="1"/>
  <c r="AM45" i="3"/>
  <c r="AO45" i="3"/>
  <c r="AQ45" i="3" s="1"/>
  <c r="AS45" i="3" s="1"/>
  <c r="V46" i="3"/>
  <c r="X46" i="3" s="1"/>
  <c r="AE46" i="3"/>
  <c r="AG46" i="3" s="1"/>
  <c r="AN46" i="3"/>
  <c r="AP46" i="3" s="1"/>
  <c r="AR46" i="3" s="1"/>
  <c r="U49" i="3"/>
  <c r="W49" i="3"/>
  <c r="Y49" i="3" s="1"/>
  <c r="AD49" i="3"/>
  <c r="AF49" i="3"/>
  <c r="AH49" i="3" s="1"/>
  <c r="AI49" i="3" s="1"/>
  <c r="AM49" i="3"/>
  <c r="AO49" i="3"/>
  <c r="AQ49" i="3" s="1"/>
  <c r="V50" i="3"/>
  <c r="X50" i="3" s="1"/>
  <c r="AE50" i="3"/>
  <c r="AG50" i="3" s="1"/>
  <c r="AN50" i="3"/>
  <c r="AP50" i="3" s="1"/>
  <c r="U51" i="3"/>
  <c r="W51" i="3"/>
  <c r="Y51" i="3" s="1"/>
  <c r="AD51" i="3"/>
  <c r="AF51" i="3"/>
  <c r="AH51" i="3" s="1"/>
  <c r="AI51" i="3" s="1"/>
  <c r="AM51" i="3"/>
  <c r="AO51" i="3"/>
  <c r="AQ51" i="3" s="1"/>
  <c r="V52" i="3"/>
  <c r="X52" i="3" s="1"/>
  <c r="AE52" i="3"/>
  <c r="AG52" i="3" s="1"/>
  <c r="AN52" i="3"/>
  <c r="AP52" i="3" s="1"/>
  <c r="U53" i="3"/>
  <c r="W53" i="3"/>
  <c r="Y53" i="3" s="1"/>
  <c r="Z53" i="3" s="1"/>
  <c r="AD53" i="3"/>
  <c r="AF53" i="3"/>
  <c r="AH53" i="3" s="1"/>
  <c r="AI53" i="3" s="1"/>
  <c r="U54" i="3"/>
  <c r="W54" i="3"/>
  <c r="Y54" i="3" s="1"/>
  <c r="AD54" i="3"/>
  <c r="AF54" i="3"/>
  <c r="AH54" i="3" s="1"/>
  <c r="AM54" i="3"/>
  <c r="AO54" i="3"/>
  <c r="AQ54" i="3" s="1"/>
  <c r="V55" i="3"/>
  <c r="X55" i="3" s="1"/>
  <c r="AE55" i="3"/>
  <c r="AG55" i="3" s="1"/>
  <c r="AN55" i="3"/>
  <c r="AP55" i="3" s="1"/>
  <c r="AR55" i="3" s="1"/>
  <c r="U56" i="3"/>
  <c r="W56" i="3"/>
  <c r="Y56" i="3" s="1"/>
  <c r="AD56" i="3"/>
  <c r="AF56" i="3"/>
  <c r="AH56" i="3" s="1"/>
  <c r="AM56" i="3"/>
  <c r="AO56" i="3"/>
  <c r="AQ56" i="3" s="1"/>
  <c r="AS56" i="3" s="1"/>
  <c r="V57" i="3"/>
  <c r="X57" i="3" s="1"/>
  <c r="AE57" i="3"/>
  <c r="AG57" i="3" s="1"/>
  <c r="AN57" i="3"/>
  <c r="AP57" i="3" s="1"/>
  <c r="AR57" i="3" s="1"/>
  <c r="U58" i="3"/>
  <c r="W58" i="3"/>
  <c r="Y58" i="3" s="1"/>
  <c r="AD58" i="3"/>
  <c r="AF58" i="3"/>
  <c r="AH58" i="3" s="1"/>
  <c r="AM58" i="3"/>
  <c r="AO58" i="3"/>
  <c r="AQ58" i="3" s="1"/>
  <c r="AS58" i="3" s="1"/>
  <c r="V59" i="3"/>
  <c r="X59" i="3" s="1"/>
  <c r="AE59" i="3"/>
  <c r="AG59" i="3" s="1"/>
  <c r="AN59" i="3"/>
  <c r="AP59" i="3" s="1"/>
  <c r="AR59" i="3" s="1"/>
  <c r="V54" i="3"/>
  <c r="X54" i="3" s="1"/>
  <c r="AE54" i="3"/>
  <c r="AG54" i="3" s="1"/>
  <c r="AN54" i="3"/>
  <c r="AP54" i="3" s="1"/>
  <c r="U55" i="3"/>
  <c r="AF55" i="3"/>
  <c r="AH55" i="3" s="1"/>
  <c r="AI55" i="3" s="1"/>
  <c r="AO55" i="3"/>
  <c r="AQ55" i="3" s="1"/>
  <c r="AS55" i="3" s="1"/>
  <c r="V56" i="3"/>
  <c r="X56" i="3" s="1"/>
  <c r="AE56" i="3"/>
  <c r="AG56" i="3" s="1"/>
  <c r="AN56" i="3"/>
  <c r="AP56" i="3" s="1"/>
  <c r="AR56" i="3" s="1"/>
  <c r="W57" i="3"/>
  <c r="Y57" i="3" s="1"/>
  <c r="Z57" i="3" s="1"/>
  <c r="AF57" i="3"/>
  <c r="AH57" i="3" s="1"/>
  <c r="AI57" i="3" s="1"/>
  <c r="AO57" i="3"/>
  <c r="AQ57" i="3" s="1"/>
  <c r="AS57" i="3" s="1"/>
  <c r="V58" i="3"/>
  <c r="X58" i="3" s="1"/>
  <c r="AE58" i="3"/>
  <c r="AG58" i="3" s="1"/>
  <c r="AN58" i="3"/>
  <c r="AP58" i="3" s="1"/>
  <c r="AR58" i="3" s="1"/>
  <c r="W59" i="3"/>
  <c r="Y59" i="3" s="1"/>
  <c r="Z59" i="3" s="1"/>
  <c r="AF59" i="3"/>
  <c r="AH59" i="3" s="1"/>
  <c r="AI59" i="3" s="1"/>
  <c r="AO59" i="3"/>
  <c r="AQ59" i="3" s="1"/>
  <c r="AS59" i="3" s="1"/>
  <c r="AP38" i="2"/>
  <c r="X38" i="2"/>
  <c r="U38" i="2"/>
  <c r="AM61" i="2"/>
  <c r="AO61" i="2"/>
  <c r="AQ61" i="2" s="1"/>
  <c r="U61" i="2"/>
  <c r="W61" i="2"/>
  <c r="Y61" i="2" s="1"/>
  <c r="AN60" i="2"/>
  <c r="AP60" i="2" s="1"/>
  <c r="V60" i="2"/>
  <c r="X60" i="2" s="1"/>
  <c r="AD59" i="2"/>
  <c r="AF59" i="2"/>
  <c r="AH59" i="2" s="1"/>
  <c r="AE58" i="2"/>
  <c r="AG58" i="2" s="1"/>
  <c r="AM57" i="2"/>
  <c r="AO57" i="2"/>
  <c r="AQ57" i="2" s="1"/>
  <c r="U57" i="2"/>
  <c r="W57" i="2"/>
  <c r="Y57" i="2" s="1"/>
  <c r="AN56" i="2"/>
  <c r="AP56" i="2" s="1"/>
  <c r="V56" i="2"/>
  <c r="X56" i="2"/>
  <c r="AD55" i="2"/>
  <c r="AF55" i="2"/>
  <c r="AH55" i="2" s="1"/>
  <c r="AE54" i="2"/>
  <c r="AG54" i="2" s="1"/>
  <c r="AM53" i="2"/>
  <c r="AO53" i="2"/>
  <c r="AQ53" i="2" s="1"/>
  <c r="U53" i="2"/>
  <c r="W53" i="2"/>
  <c r="Y53" i="2" s="1"/>
  <c r="AN52" i="2"/>
  <c r="AP52" i="2" s="1"/>
  <c r="V52" i="2"/>
  <c r="X52" i="2" s="1"/>
  <c r="AN61" i="2"/>
  <c r="AP61" i="2" s="1"/>
  <c r="AD61" i="2"/>
  <c r="AF61" i="2"/>
  <c r="AH61" i="2" s="1"/>
  <c r="AI61" i="2" s="1"/>
  <c r="V61" i="2"/>
  <c r="X61" i="2" s="1"/>
  <c r="AO60" i="2"/>
  <c r="AQ60" i="2" s="1"/>
  <c r="AE60" i="2"/>
  <c r="AG60" i="2" s="1"/>
  <c r="AI60" i="2" s="1"/>
  <c r="W60" i="2"/>
  <c r="Y60" i="2" s="1"/>
  <c r="AM59" i="2"/>
  <c r="AO59" i="2"/>
  <c r="AQ59" i="2"/>
  <c r="AE59" i="2"/>
  <c r="AG59" i="2" s="1"/>
  <c r="U59" i="2"/>
  <c r="W59" i="2"/>
  <c r="Y59" i="2" s="1"/>
  <c r="Z59" i="2" s="1"/>
  <c r="AN58" i="2"/>
  <c r="AP58" i="2" s="1"/>
  <c r="AF58" i="2"/>
  <c r="AH58" i="2" s="1"/>
  <c r="V58" i="2"/>
  <c r="X58" i="2" s="1"/>
  <c r="Z58" i="2" s="1"/>
  <c r="AN57" i="2"/>
  <c r="AP57" i="2" s="1"/>
  <c r="AD57" i="2"/>
  <c r="AF57" i="2"/>
  <c r="AH57" i="2" s="1"/>
  <c r="AI57" i="2" s="1"/>
  <c r="V57" i="2"/>
  <c r="X57" i="2" s="1"/>
  <c r="AO56" i="2"/>
  <c r="AQ56" i="2" s="1"/>
  <c r="AE56" i="2"/>
  <c r="AG56" i="2" s="1"/>
  <c r="AI56" i="2" s="1"/>
  <c r="W56" i="2"/>
  <c r="Y56" i="2" s="1"/>
  <c r="Z56" i="2" s="1"/>
  <c r="AM55" i="2"/>
  <c r="AO55" i="2"/>
  <c r="AQ55" i="2" s="1"/>
  <c r="AE55" i="2"/>
  <c r="AG55" i="2" s="1"/>
  <c r="U55" i="2"/>
  <c r="W55" i="2"/>
  <c r="Y55" i="2" s="1"/>
  <c r="Z55" i="2" s="1"/>
  <c r="AN54" i="2"/>
  <c r="AP54" i="2" s="1"/>
  <c r="AF54" i="2"/>
  <c r="AH54" i="2" s="1"/>
  <c r="V54" i="2"/>
  <c r="X54" i="2" s="1"/>
  <c r="Z54" i="2" s="1"/>
  <c r="AN53" i="2"/>
  <c r="AP53" i="2" s="1"/>
  <c r="AD53" i="2"/>
  <c r="AF53" i="2"/>
  <c r="AH53" i="2" s="1"/>
  <c r="AI53" i="2" s="1"/>
  <c r="V53" i="2"/>
  <c r="X53" i="2" s="1"/>
  <c r="AO52" i="2"/>
  <c r="AQ52" i="2" s="1"/>
  <c r="AE52" i="2"/>
  <c r="AG52" i="2" s="1"/>
  <c r="AI52" i="2" s="1"/>
  <c r="W52" i="2"/>
  <c r="Y52" i="2" s="1"/>
  <c r="AM51" i="2"/>
  <c r="AO51" i="2"/>
  <c r="AQ51" i="2" s="1"/>
  <c r="AH51" i="2"/>
  <c r="AI51" i="2" s="1"/>
  <c r="AF51" i="2"/>
  <c r="W51" i="2"/>
  <c r="Y51" i="2" s="1"/>
  <c r="Z51" i="2" s="1"/>
  <c r="AP48" i="2"/>
  <c r="AG48" i="2"/>
  <c r="AI48" i="2" s="1"/>
  <c r="X48" i="2"/>
  <c r="Z48" i="2" s="1"/>
  <c r="AO47" i="2"/>
  <c r="AQ47" i="2" s="1"/>
  <c r="AF47" i="2"/>
  <c r="AH47" i="2" s="1"/>
  <c r="AI47" i="2" s="1"/>
  <c r="V47" i="2"/>
  <c r="X47" i="2" s="1"/>
  <c r="Z47" i="2" s="1"/>
  <c r="AD46" i="2"/>
  <c r="AF46" i="2"/>
  <c r="AH46" i="2" s="1"/>
  <c r="AI46" i="2" s="1"/>
  <c r="AE45" i="2"/>
  <c r="AG45" i="2" s="1"/>
  <c r="AI45" i="2" s="1"/>
  <c r="AM44" i="2"/>
  <c r="AO44" i="2"/>
  <c r="AQ44" i="2" s="1"/>
  <c r="U44" i="2"/>
  <c r="W44" i="2"/>
  <c r="Y44" i="2" s="1"/>
  <c r="Z44" i="2" s="1"/>
  <c r="AN43" i="2"/>
  <c r="AP43" i="2" s="1"/>
  <c r="V43" i="2"/>
  <c r="X43" i="2" s="1"/>
  <c r="Z43" i="2" s="1"/>
  <c r="AD42" i="2"/>
  <c r="AF42" i="2"/>
  <c r="AH42" i="2"/>
  <c r="AI42" i="2" s="1"/>
  <c r="AE41" i="2"/>
  <c r="AG41" i="2" s="1"/>
  <c r="AI41" i="2" s="1"/>
  <c r="AM40" i="2"/>
  <c r="AO40" i="2"/>
  <c r="AQ40" i="2" s="1"/>
  <c r="AM46" i="2"/>
  <c r="AO46" i="2"/>
  <c r="AQ46" i="2" s="1"/>
  <c r="U46" i="2"/>
  <c r="W46" i="2"/>
  <c r="Y46" i="2" s="1"/>
  <c r="Z46" i="2" s="1"/>
  <c r="AN45" i="2"/>
  <c r="AP45" i="2" s="1"/>
  <c r="V45" i="2"/>
  <c r="X45" i="2" s="1"/>
  <c r="Z45" i="2" s="1"/>
  <c r="AD44" i="2"/>
  <c r="AF44" i="2"/>
  <c r="AH44" i="2" s="1"/>
  <c r="AI44" i="2" s="1"/>
  <c r="AE43" i="2"/>
  <c r="AG43" i="2" s="1"/>
  <c r="AI43" i="2" s="1"/>
  <c r="AM42" i="2"/>
  <c r="AO42" i="2"/>
  <c r="AQ42" i="2" s="1"/>
  <c r="U42" i="2"/>
  <c r="W42" i="2"/>
  <c r="Y42" i="2" s="1"/>
  <c r="Z42" i="2" s="1"/>
  <c r="AN41" i="2"/>
  <c r="AP41" i="2" s="1"/>
  <c r="V41" i="2"/>
  <c r="X41" i="2" s="1"/>
  <c r="Z41" i="2" s="1"/>
  <c r="AD40" i="2"/>
  <c r="AF40" i="2"/>
  <c r="AH40" i="2" s="1"/>
  <c r="AI40" i="2" s="1"/>
  <c r="W40" i="2"/>
  <c r="Y40" i="2" s="1"/>
  <c r="Z40" i="2" s="1"/>
  <c r="AP39" i="2"/>
  <c r="AG39" i="2"/>
  <c r="AI39" i="2" s="1"/>
  <c r="X39" i="2"/>
  <c r="Z39" i="2" s="1"/>
  <c r="AO38" i="2"/>
  <c r="AQ38" i="2" s="1"/>
  <c r="AF38" i="2"/>
  <c r="AH38" i="2" s="1"/>
  <c r="AI38" i="2" s="1"/>
  <c r="W38" i="2"/>
  <c r="Y38" i="2" s="1"/>
  <c r="Z38" i="2" s="1"/>
  <c r="AO31" i="2"/>
  <c r="AQ31" i="2" s="1"/>
  <c r="AF31" i="2"/>
  <c r="AH31" i="2" s="1"/>
  <c r="AI31" i="2" s="1"/>
  <c r="W31" i="2"/>
  <c r="Y31" i="2" s="1"/>
  <c r="Z31" i="2" s="1"/>
  <c r="AP30" i="2"/>
  <c r="AG30" i="2"/>
  <c r="AI30" i="2" s="1"/>
  <c r="X30" i="2"/>
  <c r="Z30" i="2" s="1"/>
  <c r="AO29" i="2"/>
  <c r="AQ29" i="2" s="1"/>
  <c r="AF29" i="2"/>
  <c r="AH29" i="2" s="1"/>
  <c r="AI29" i="2" s="1"/>
  <c r="W29" i="2"/>
  <c r="Y29" i="2" s="1"/>
  <c r="Z29" i="2" s="1"/>
  <c r="AP28" i="2"/>
  <c r="AG28" i="2"/>
  <c r="AI28" i="2" s="1"/>
  <c r="X28" i="2"/>
  <c r="Z28" i="2" s="1"/>
  <c r="AO27" i="2"/>
  <c r="AQ27" i="2" s="1"/>
  <c r="AF27" i="2"/>
  <c r="AH27" i="2" s="1"/>
  <c r="AI27" i="2" s="1"/>
  <c r="W27" i="2"/>
  <c r="Y27" i="2" s="1"/>
  <c r="Z27" i="2" s="1"/>
  <c r="AP26" i="2"/>
  <c r="AG26" i="2"/>
  <c r="AI26" i="2" s="1"/>
  <c r="X26" i="2"/>
  <c r="Z26" i="2" s="1"/>
  <c r="AQ25" i="2"/>
  <c r="AO25" i="2"/>
  <c r="AH25" i="2"/>
  <c r="AI25" i="2" s="1"/>
  <c r="AF25" i="2"/>
  <c r="W25" i="2"/>
  <c r="Y25" i="2" s="1"/>
  <c r="Z25" i="2" s="1"/>
  <c r="AP24" i="2"/>
  <c r="AG24" i="2"/>
  <c r="AI24" i="2" s="1"/>
  <c r="X24" i="2"/>
  <c r="Z24" i="2" s="1"/>
  <c r="AO23" i="2"/>
  <c r="AQ23" i="2" s="1"/>
  <c r="AF23" i="2"/>
  <c r="AH23" i="2" s="1"/>
  <c r="AI23" i="2" s="1"/>
  <c r="W23" i="2"/>
  <c r="Y23" i="2" s="1"/>
  <c r="Z23" i="2" s="1"/>
  <c r="AP22" i="2"/>
  <c r="AG22" i="2"/>
  <c r="AI22" i="2" s="1"/>
  <c r="X22" i="2"/>
  <c r="Z22" i="2" s="1"/>
  <c r="AN14" i="2"/>
  <c r="AP14" i="2" s="1"/>
  <c r="V14" i="2"/>
  <c r="X14" i="2" s="1"/>
  <c r="Z14" i="2" s="1"/>
  <c r="AD13" i="2"/>
  <c r="AF13" i="2"/>
  <c r="AH13" i="2"/>
  <c r="AI13" i="2" s="1"/>
  <c r="AE12" i="2"/>
  <c r="AG12" i="2" s="1"/>
  <c r="AI12" i="2" s="1"/>
  <c r="AM11" i="2"/>
  <c r="AO11" i="2"/>
  <c r="AQ11" i="2" s="1"/>
  <c r="U11" i="2"/>
  <c r="W11" i="2"/>
  <c r="Y11" i="2" s="1"/>
  <c r="Z11" i="2" s="1"/>
  <c r="AN10" i="2"/>
  <c r="AP10" i="2" s="1"/>
  <c r="V10" i="2"/>
  <c r="X10" i="2" s="1"/>
  <c r="Z10" i="2" s="1"/>
  <c r="AD9" i="2"/>
  <c r="AF9" i="2"/>
  <c r="AH9" i="2" s="1"/>
  <c r="AI9" i="2" s="1"/>
  <c r="AE8" i="2"/>
  <c r="AG8" i="2" s="1"/>
  <c r="AI8" i="2" s="1"/>
  <c r="AM7" i="2"/>
  <c r="AO7" i="2"/>
  <c r="AQ7" i="2" s="1"/>
  <c r="U7" i="2"/>
  <c r="W7" i="2"/>
  <c r="Y7" i="2" s="1"/>
  <c r="Z7" i="2" s="1"/>
  <c r="AN6" i="2"/>
  <c r="AP6" i="2" s="1"/>
  <c r="V6" i="2"/>
  <c r="X6" i="2" s="1"/>
  <c r="Z6" i="2" s="1"/>
  <c r="AE14" i="2"/>
  <c r="AG14" i="2" s="1"/>
  <c r="AI14" i="2" s="1"/>
  <c r="AM13" i="2"/>
  <c r="AO13" i="2"/>
  <c r="AQ13" i="2"/>
  <c r="U13" i="2"/>
  <c r="W13" i="2"/>
  <c r="Y13" i="2" s="1"/>
  <c r="Z13" i="2" s="1"/>
  <c r="AN12" i="2"/>
  <c r="AP12" i="2" s="1"/>
  <c r="V12" i="2"/>
  <c r="X12" i="2" s="1"/>
  <c r="Z12" i="2" s="1"/>
  <c r="AD11" i="2"/>
  <c r="AF11" i="2"/>
  <c r="AH11" i="2" s="1"/>
  <c r="AI11" i="2" s="1"/>
  <c r="AE10" i="2"/>
  <c r="AG10" i="2" s="1"/>
  <c r="AI10" i="2" s="1"/>
  <c r="AM9" i="2"/>
  <c r="AO9" i="2"/>
  <c r="AQ9" i="2" s="1"/>
  <c r="U9" i="2"/>
  <c r="W9" i="2"/>
  <c r="Y9" i="2"/>
  <c r="Z9" i="2" s="1"/>
  <c r="AN8" i="2"/>
  <c r="AP8" i="2"/>
  <c r="V8" i="2"/>
  <c r="X8" i="2" s="1"/>
  <c r="Z8" i="2" s="1"/>
  <c r="AD7" i="2"/>
  <c r="AF7" i="2"/>
  <c r="AH7" i="2" s="1"/>
  <c r="AI7" i="2" s="1"/>
  <c r="AE6" i="2"/>
  <c r="AG6" i="2" s="1"/>
  <c r="AI6" i="2" s="1"/>
  <c r="AM5" i="2"/>
  <c r="AO5" i="2"/>
  <c r="AQ5" i="2" s="1"/>
  <c r="AF5" i="2"/>
  <c r="AH5" i="2" s="1"/>
  <c r="AI5" i="2" s="1"/>
  <c r="AN4" i="2"/>
  <c r="AP4" i="2" s="1"/>
  <c r="AM4" i="2"/>
  <c r="AO4" i="2"/>
  <c r="AQ4" i="2" s="1"/>
  <c r="AE4" i="2"/>
  <c r="AG4" i="2" s="1"/>
  <c r="AD4" i="2"/>
  <c r="AF4" i="2"/>
  <c r="AH4" i="2" s="1"/>
  <c r="AI4" i="2" s="1"/>
  <c r="Y4" i="2"/>
  <c r="Z4" i="2" s="1"/>
  <c r="Z24" i="3" l="1"/>
  <c r="AI38" i="3"/>
  <c r="AI28" i="3"/>
  <c r="AI24" i="3"/>
  <c r="AI26" i="3"/>
  <c r="Z22" i="3"/>
  <c r="AI6" i="3"/>
  <c r="Z6" i="3"/>
  <c r="Z4" i="3"/>
  <c r="AI11" i="3"/>
  <c r="Z49" i="3"/>
  <c r="AI41" i="3"/>
  <c r="Z39" i="3"/>
  <c r="AI37" i="3"/>
  <c r="Z26" i="3"/>
  <c r="AI13" i="3"/>
  <c r="Z11" i="3"/>
  <c r="AI27" i="3"/>
  <c r="AI25" i="3"/>
  <c r="Z23" i="3"/>
  <c r="AI21" i="3"/>
  <c r="Z12" i="3"/>
  <c r="AI10" i="3"/>
  <c r="Z9" i="3"/>
  <c r="AI7" i="3"/>
  <c r="Z5" i="3"/>
  <c r="AI22" i="3"/>
  <c r="Z13" i="3"/>
  <c r="AI8" i="3"/>
  <c r="AI58" i="3"/>
  <c r="Z44" i="3"/>
  <c r="AI42" i="3"/>
  <c r="Z36" i="3"/>
  <c r="AI40" i="3"/>
  <c r="Z40" i="3"/>
  <c r="AI44" i="3"/>
  <c r="Z42" i="3"/>
  <c r="AI50" i="3"/>
  <c r="Z38" i="3"/>
  <c r="AI23" i="3"/>
  <c r="Z10" i="3"/>
  <c r="Z7" i="3"/>
  <c r="AI5" i="3"/>
  <c r="Z8" i="3"/>
  <c r="AI56" i="3"/>
  <c r="AI54" i="3"/>
  <c r="Z51" i="3"/>
  <c r="Z45" i="3"/>
  <c r="AI52" i="3"/>
  <c r="AI46" i="3"/>
  <c r="AI12" i="3"/>
  <c r="AI4" i="3"/>
  <c r="Z56" i="3"/>
  <c r="Z52" i="3"/>
  <c r="Z50" i="3"/>
  <c r="Z46" i="3"/>
  <c r="Z41" i="3"/>
  <c r="Z37" i="3"/>
  <c r="AI36" i="3"/>
  <c r="Z28" i="3"/>
  <c r="Z27" i="3"/>
  <c r="Z58" i="3"/>
  <c r="Z54" i="3"/>
  <c r="Z55" i="3"/>
  <c r="Z25" i="3"/>
  <c r="Z21" i="3"/>
  <c r="AI9" i="3"/>
  <c r="AI58" i="2"/>
  <c r="AI55" i="2"/>
  <c r="Z53" i="2"/>
  <c r="Z61" i="2"/>
  <c r="AI54" i="2"/>
  <c r="Z57" i="2"/>
  <c r="AI59" i="2"/>
  <c r="Z52" i="2"/>
  <c r="Z60" i="2"/>
  <c r="K84" i="2" l="1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L83" i="2"/>
  <c r="K83" i="2"/>
  <c r="M83" i="2" s="1"/>
  <c r="I86" i="2"/>
  <c r="I90" i="2"/>
  <c r="H83" i="2"/>
  <c r="H84" i="2"/>
  <c r="H85" i="2"/>
  <c r="H86" i="2"/>
  <c r="H87" i="2"/>
  <c r="H88" i="2"/>
  <c r="H89" i="2"/>
  <c r="H90" i="2"/>
  <c r="H91" i="2"/>
  <c r="H92" i="2"/>
  <c r="G83" i="2"/>
  <c r="I83" i="2" s="1"/>
  <c r="G84" i="2"/>
  <c r="I84" i="2" s="1"/>
  <c r="G85" i="2"/>
  <c r="I85" i="2" s="1"/>
  <c r="G86" i="2"/>
  <c r="G87" i="2"/>
  <c r="I87" i="2" s="1"/>
  <c r="G88" i="2"/>
  <c r="I88" i="2" s="1"/>
  <c r="G89" i="2"/>
  <c r="I89" i="2" s="1"/>
  <c r="G90" i="2"/>
  <c r="G91" i="2"/>
  <c r="I91" i="2" s="1"/>
  <c r="G92" i="2"/>
  <c r="I92" i="2" s="1"/>
  <c r="E83" i="2"/>
  <c r="E82" i="2"/>
  <c r="D84" i="2"/>
  <c r="D85" i="2"/>
  <c r="D86" i="2"/>
  <c r="D87" i="2"/>
  <c r="D88" i="2"/>
  <c r="D89" i="2"/>
  <c r="D90" i="2"/>
  <c r="D91" i="2"/>
  <c r="D92" i="2"/>
  <c r="D83" i="2"/>
  <c r="C84" i="2"/>
  <c r="C85" i="2"/>
  <c r="C86" i="2"/>
  <c r="C87" i="2"/>
  <c r="C88" i="2"/>
  <c r="C89" i="2"/>
  <c r="C90" i="2"/>
  <c r="C91" i="2"/>
  <c r="C92" i="2"/>
  <c r="C83" i="2"/>
  <c r="L67" i="2"/>
  <c r="L68" i="2"/>
  <c r="L69" i="2"/>
  <c r="L70" i="2"/>
  <c r="L71" i="2"/>
  <c r="L72" i="2"/>
  <c r="L73" i="2"/>
  <c r="L74" i="2"/>
  <c r="L75" i="2"/>
  <c r="L76" i="2"/>
  <c r="L66" i="2"/>
  <c r="K67" i="2"/>
  <c r="K68" i="2"/>
  <c r="K69" i="2"/>
  <c r="K70" i="2"/>
  <c r="K71" i="2"/>
  <c r="K72" i="2"/>
  <c r="K73" i="2"/>
  <c r="K74" i="2"/>
  <c r="K75" i="2"/>
  <c r="K76" i="2"/>
  <c r="K66" i="2"/>
  <c r="M66" i="2" s="1"/>
  <c r="H67" i="2"/>
  <c r="H68" i="2"/>
  <c r="H69" i="2"/>
  <c r="H70" i="2"/>
  <c r="H71" i="2"/>
  <c r="H72" i="2"/>
  <c r="H73" i="2"/>
  <c r="H74" i="2"/>
  <c r="H75" i="2"/>
  <c r="H76" i="2"/>
  <c r="H66" i="2"/>
  <c r="G67" i="2"/>
  <c r="G68" i="2"/>
  <c r="I68" i="2" s="1"/>
  <c r="G69" i="2"/>
  <c r="G70" i="2"/>
  <c r="I70" i="2" s="1"/>
  <c r="G71" i="2"/>
  <c r="G72" i="2"/>
  <c r="I72" i="2" s="1"/>
  <c r="G73" i="2"/>
  <c r="G74" i="2"/>
  <c r="I74" i="2" s="1"/>
  <c r="G75" i="2"/>
  <c r="G76" i="2"/>
  <c r="I76" i="2" s="1"/>
  <c r="G66" i="2"/>
  <c r="I66" i="2" s="1"/>
  <c r="D67" i="2"/>
  <c r="D68" i="2"/>
  <c r="D69" i="2"/>
  <c r="D70" i="2"/>
  <c r="D71" i="2"/>
  <c r="D72" i="2"/>
  <c r="D73" i="2"/>
  <c r="D74" i="2"/>
  <c r="D75" i="2"/>
  <c r="D76" i="2"/>
  <c r="D66" i="2"/>
  <c r="C67" i="2"/>
  <c r="E67" i="2" s="1"/>
  <c r="C68" i="2"/>
  <c r="C69" i="2"/>
  <c r="E69" i="2" s="1"/>
  <c r="C70" i="2"/>
  <c r="C71" i="2"/>
  <c r="E71" i="2" s="1"/>
  <c r="C72" i="2"/>
  <c r="C73" i="2"/>
  <c r="E73" i="2" s="1"/>
  <c r="C74" i="2"/>
  <c r="C75" i="2"/>
  <c r="E75" i="2" s="1"/>
  <c r="C76" i="2"/>
  <c r="C66" i="2"/>
  <c r="E66" i="2" s="1"/>
  <c r="E76" i="2" l="1"/>
  <c r="E74" i="2"/>
  <c r="E72" i="2"/>
  <c r="E70" i="2"/>
  <c r="E68" i="2"/>
  <c r="I75" i="2"/>
  <c r="I73" i="2"/>
  <c r="I71" i="2"/>
  <c r="I69" i="2"/>
  <c r="I67" i="2"/>
  <c r="M76" i="2"/>
  <c r="M74" i="2"/>
  <c r="M72" i="2"/>
  <c r="M70" i="2"/>
  <c r="M68" i="2"/>
  <c r="M75" i="2"/>
  <c r="M73" i="2"/>
  <c r="M71" i="2"/>
  <c r="M69" i="2"/>
  <c r="M67" i="2"/>
  <c r="E91" i="2"/>
  <c r="E89" i="2"/>
  <c r="E87" i="2"/>
  <c r="E85" i="2"/>
  <c r="M92" i="2"/>
  <c r="M91" i="2"/>
  <c r="M90" i="2"/>
  <c r="M89" i="2"/>
  <c r="M88" i="2"/>
  <c r="M87" i="2"/>
  <c r="M86" i="2"/>
  <c r="M85" i="2"/>
  <c r="M84" i="2"/>
  <c r="E92" i="2"/>
  <c r="E90" i="2"/>
  <c r="E88" i="2"/>
  <c r="E86" i="2"/>
  <c r="E84" i="2"/>
</calcChain>
</file>

<file path=xl/sharedStrings.xml><?xml version="1.0" encoding="utf-8"?>
<sst xmlns="http://schemas.openxmlformats.org/spreadsheetml/2006/main" count="1727" uniqueCount="124">
  <si>
    <t>spp</t>
  </si>
  <si>
    <t>spp_run</t>
  </si>
  <si>
    <t>adult_year</t>
  </si>
  <si>
    <t>life_stage</t>
  </si>
  <si>
    <t>rear_type</t>
  </si>
  <si>
    <t>transported</t>
  </si>
  <si>
    <t>bon_sum</t>
  </si>
  <si>
    <t>mcn_sum</t>
  </si>
  <si>
    <t>lgr_sum</t>
  </si>
  <si>
    <t>raw_bon_mcn_rate</t>
  </si>
  <si>
    <t>raw_bon_lgr_rate</t>
  </si>
  <si>
    <t>raw_mcn_lgr_rate</t>
  </si>
  <si>
    <t>Chinook</t>
  </si>
  <si>
    <t>Fall</t>
  </si>
  <si>
    <t>Adult</t>
  </si>
  <si>
    <t>0 - Inriver</t>
  </si>
  <si>
    <t>1 - Transported</t>
  </si>
  <si>
    <t>Spring</t>
  </si>
  <si>
    <t>Sockeye</t>
  </si>
  <si>
    <t>Sockeye - Summer</t>
  </si>
  <si>
    <t>Steelhead</t>
  </si>
  <si>
    <t>Summer</t>
  </si>
  <si>
    <t>H+W</t>
  </si>
  <si>
    <t>Adults (wild and hatchery) that were transported as juveniles</t>
  </si>
  <si>
    <t>PIT Tag Detections at BON and upstream redetections</t>
  </si>
  <si>
    <t>Unadjusted Conversion Rate</t>
  </si>
  <si>
    <t>Adjustment Estimates</t>
  </si>
  <si>
    <t>Adjusted Conversion Rates</t>
  </si>
  <si>
    <t>Adj. Conversion Rates</t>
  </si>
  <si>
    <t>Number at BON</t>
  </si>
  <si>
    <t>Redet.   @ MCN*</t>
  </si>
  <si>
    <t>Redet.    @ LGR</t>
  </si>
  <si>
    <t>BON to MCN (%)</t>
  </si>
  <si>
    <t>MCN to LGR (%)</t>
  </si>
  <si>
    <t>BON to LGR (%)</t>
  </si>
  <si>
    <t>Zone 6 Harvest Rate**</t>
  </si>
  <si>
    <t>Above MCN Harvest Rate**</t>
  </si>
  <si>
    <t>Stray Rate</t>
  </si>
  <si>
    <t>BON to MCN   (3rd root)</t>
  </si>
  <si>
    <t>MCN to LGR     (4th root)</t>
  </si>
  <si>
    <t>BON to LGR    (7th root)</t>
  </si>
  <si>
    <t>2002*</t>
  </si>
  <si>
    <t>5 Year rolling avg</t>
  </si>
  <si>
    <t>BON to MCN</t>
  </si>
  <si>
    <t>Difference</t>
  </si>
  <si>
    <t>In-River</t>
  </si>
  <si>
    <t>MCN to LGR</t>
  </si>
  <si>
    <t>Fall Chinook</t>
  </si>
  <si>
    <t>Bon to LGR</t>
  </si>
  <si>
    <t>Fall Chinook Transported</t>
  </si>
  <si>
    <t>bon</t>
  </si>
  <si>
    <t>mcn</t>
  </si>
  <si>
    <t>Survival</t>
  </si>
  <si>
    <t>Fa</t>
  </si>
  <si>
    <t>Fb</t>
  </si>
  <si>
    <t>CI.lower</t>
  </si>
  <si>
    <t>CI.upper</t>
  </si>
  <si>
    <t>MCN</t>
  </si>
  <si>
    <t>LGR</t>
  </si>
  <si>
    <t>BON</t>
  </si>
  <si>
    <t>spread</t>
  </si>
  <si>
    <t>95%CI</t>
  </si>
  <si>
    <t>-</t>
  </si>
  <si>
    <t>Trans</t>
  </si>
  <si>
    <t>Year</t>
  </si>
  <si>
    <t>Spring/Summer Chinook transported</t>
  </si>
  <si>
    <t>Spring/Summer Chinook in-river</t>
  </si>
  <si>
    <t>2010*</t>
  </si>
  <si>
    <t>2011*</t>
  </si>
  <si>
    <t>2012*</t>
  </si>
  <si>
    <t>note:SR fish</t>
  </si>
  <si>
    <t>95% CI</t>
  </si>
  <si>
    <t>Reach</t>
  </si>
  <si>
    <t>Est. Surv</t>
  </si>
  <si>
    <t>SE</t>
  </si>
  <si>
    <t>L</t>
  </si>
  <si>
    <t>U</t>
  </si>
  <si>
    <t>BON_MCN</t>
  </si>
  <si>
    <t>MCN_IHR</t>
  </si>
  <si>
    <t>IHR_LGR</t>
  </si>
  <si>
    <t>MCN_LGR</t>
  </si>
  <si>
    <t>BON_LGR</t>
  </si>
  <si>
    <t>Cormack Jolly Seber estimates</t>
  </si>
  <si>
    <t>Bon to MCN</t>
  </si>
  <si>
    <t>Jack + Adult</t>
  </si>
  <si>
    <t>Redet.   @ RIS</t>
  </si>
  <si>
    <t>UC Sockeye (used to make pooled estimate with SR for 2009</t>
  </si>
  <si>
    <t>Pooled</t>
  </si>
  <si>
    <t>Transport and in-river</t>
  </si>
  <si>
    <t>Transport and In-River pooled</t>
  </si>
  <si>
    <t>Comparisons</t>
  </si>
  <si>
    <t>Calculated with same PIT tag list as I used for my calculations</t>
  </si>
  <si>
    <t>This is confidence interval built on binomial "exact" test (Clopper and Pearson 1934).</t>
  </si>
  <si>
    <t>95%C.I.</t>
  </si>
  <si>
    <t>95% C.I.</t>
  </si>
  <si>
    <t>Upper Columbia Spring Chinook</t>
  </si>
  <si>
    <t>BiOp and NEW</t>
  </si>
  <si>
    <t>Old method</t>
  </si>
  <si>
    <t>New</t>
  </si>
  <si>
    <t>Old</t>
  </si>
  <si>
    <t>New-Old</t>
  </si>
  <si>
    <t>UC Steelhead</t>
  </si>
  <si>
    <t>Biop and New</t>
  </si>
  <si>
    <t>UC Spring Chinook</t>
  </si>
  <si>
    <t>Snake River Spring Summer Chinook</t>
  </si>
  <si>
    <t>Snake River Spring Summer Chinook  BiOp and New</t>
  </si>
  <si>
    <t>Snake River Sockeye</t>
  </si>
  <si>
    <t>BiOp and New</t>
  </si>
  <si>
    <t>Snake River Fall Chinook</t>
  </si>
  <si>
    <t>Snake River Fall Chinook  BiOp and New</t>
  </si>
  <si>
    <t>(New method used from 2009)</t>
  </si>
  <si>
    <t>Snake River</t>
  </si>
  <si>
    <t>Snake River Steelhead BiOp and new</t>
  </si>
  <si>
    <t>(new method used from 2009 onwards)</t>
  </si>
  <si>
    <t>BiOp</t>
  </si>
  <si>
    <t>Charlie</t>
  </si>
  <si>
    <t>Count diffs</t>
  </si>
  <si>
    <t>Bonneville</t>
  </si>
  <si>
    <t>McNary</t>
  </si>
  <si>
    <t xml:space="preserve">IR </t>
  </si>
  <si>
    <t>Lower Granite</t>
  </si>
  <si>
    <t>Diff</t>
  </si>
  <si>
    <t>diff</t>
  </si>
  <si>
    <t>pooled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</si>
</sst>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000"/>
    <numFmt numFmtId="166" formatCode="0.000"/>
    <numFmt numFmtId="167" formatCode="0.000000"/>
  </numFmts>
  <fonts count="33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0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</cellStyleXfs>
  <cellXfs count="337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42" applyFont="1"/>
    <xf numFmtId="0" fontId="31" fillId="45" borderId="39" xfId="51" applyFont="1" applyFill="1" applyBorder="1" applyAlignment="1">
      <alignment horizontal="center"/>
    </xf>
    <xf numFmtId="0" fontId="31" fillId="45" borderId="40" xfId="50" applyFont="1" applyFill="1" applyBorder="1" applyAlignment="1">
      <alignment horizontal="center"/>
    </xf>
    <xf numFmtId="0" fontId="20" fillId="0" borderId="0" xfId="43" applyFont="1" applyBorder="1" applyAlignment="1">
      <alignment horizontal="center"/>
    </xf>
    <xf numFmtId="0" fontId="19" fillId="0" borderId="15" xfId="43" applyBorder="1"/>
    <xf numFmtId="0" fontId="20" fillId="0" borderId="19" xfId="43" applyFont="1" applyBorder="1" applyAlignment="1">
      <alignment horizontal="center"/>
    </xf>
    <xf numFmtId="0" fontId="19" fillId="0" borderId="26" xfId="43" applyBorder="1"/>
    <xf numFmtId="0" fontId="20" fillId="0" borderId="0" xfId="43" applyFont="1" applyFill="1" applyBorder="1"/>
    <xf numFmtId="0" fontId="20" fillId="0" borderId="22" xfId="43" applyFont="1" applyBorder="1" applyAlignment="1">
      <alignment horizontal="center"/>
    </xf>
    <xf numFmtId="164" fontId="26" fillId="0" borderId="26" xfId="48" applyNumberFormat="1" applyFont="1" applyBorder="1"/>
    <xf numFmtId="0" fontId="19" fillId="0" borderId="11" xfId="43" applyBorder="1"/>
    <xf numFmtId="0" fontId="19" fillId="0" borderId="16" xfId="43" applyBorder="1"/>
    <xf numFmtId="164" fontId="27" fillId="40" borderId="0" xfId="48" applyNumberFormat="1" applyFont="1" applyFill="1" applyBorder="1"/>
    <xf numFmtId="164" fontId="20" fillId="40" borderId="0" xfId="48" applyNumberFormat="1" applyFont="1" applyFill="1" applyBorder="1"/>
    <xf numFmtId="0" fontId="20" fillId="0" borderId="0" xfId="43" applyFont="1" applyFill="1"/>
    <xf numFmtId="0" fontId="20" fillId="0" borderId="13" xfId="43" applyFont="1" applyFill="1" applyBorder="1"/>
    <xf numFmtId="0" fontId="20" fillId="0" borderId="10" xfId="43" applyFont="1" applyFill="1" applyBorder="1"/>
    <xf numFmtId="0" fontId="20" fillId="0" borderId="14" xfId="43" applyFont="1" applyFill="1" applyBorder="1"/>
    <xf numFmtId="164" fontId="20" fillId="0" borderId="0" xfId="48" applyNumberFormat="1" applyFont="1" applyFill="1" applyBorder="1"/>
    <xf numFmtId="164" fontId="20" fillId="0" borderId="14" xfId="48" applyNumberFormat="1" applyFont="1" applyFill="1" applyBorder="1"/>
    <xf numFmtId="164" fontId="20" fillId="0" borderId="13" xfId="48" applyNumberFormat="1" applyFont="1" applyFill="1" applyBorder="1"/>
    <xf numFmtId="164" fontId="20" fillId="0" borderId="10" xfId="48" applyNumberFormat="1" applyFont="1" applyFill="1" applyBorder="1"/>
    <xf numFmtId="0" fontId="20" fillId="0" borderId="18" xfId="43" applyFont="1" applyBorder="1"/>
    <xf numFmtId="0" fontId="20" fillId="0" borderId="30" xfId="43" applyFont="1" applyFill="1" applyBorder="1"/>
    <xf numFmtId="164" fontId="20" fillId="0" borderId="30" xfId="48" applyNumberFormat="1" applyFont="1" applyFill="1" applyBorder="1"/>
    <xf numFmtId="164" fontId="20" fillId="0" borderId="18" xfId="48" applyNumberFormat="1" applyFont="1" applyFill="1" applyBorder="1"/>
    <xf numFmtId="0" fontId="20" fillId="40" borderId="0" xfId="43" applyFont="1" applyFill="1" applyBorder="1"/>
    <xf numFmtId="164" fontId="20" fillId="0" borderId="11" xfId="48" applyNumberFormat="1" applyFont="1" applyFill="1" applyBorder="1"/>
    <xf numFmtId="164" fontId="20" fillId="0" borderId="16" xfId="48" applyNumberFormat="1" applyFont="1" applyFill="1" applyBorder="1"/>
    <xf numFmtId="164" fontId="20" fillId="0" borderId="15" xfId="48" applyNumberFormat="1" applyFont="1" applyFill="1" applyBorder="1"/>
    <xf numFmtId="0" fontId="28" fillId="0" borderId="32" xfId="43" applyFont="1" applyFill="1" applyBorder="1" applyAlignment="1">
      <alignment horizontal="center" vertical="center" wrapText="1"/>
    </xf>
    <xf numFmtId="0" fontId="28" fillId="0" borderId="28" xfId="43" applyFont="1" applyFill="1" applyBorder="1" applyAlignment="1">
      <alignment horizontal="center" vertical="center" wrapText="1"/>
    </xf>
    <xf numFmtId="0" fontId="28" fillId="0" borderId="29" xfId="43" applyFont="1" applyFill="1" applyBorder="1" applyAlignment="1">
      <alignment horizontal="center" vertical="center" wrapText="1"/>
    </xf>
    <xf numFmtId="0" fontId="28" fillId="34" borderId="28" xfId="43" applyFont="1" applyFill="1" applyBorder="1" applyAlignment="1">
      <alignment horizontal="center" vertical="center" wrapText="1"/>
    </xf>
    <xf numFmtId="0" fontId="28" fillId="0" borderId="31" xfId="43" applyFont="1" applyFill="1" applyBorder="1" applyAlignment="1">
      <alignment horizontal="center" vertical="center" wrapText="1"/>
    </xf>
    <xf numFmtId="0" fontId="29" fillId="33" borderId="13" xfId="43" applyFont="1" applyFill="1" applyBorder="1"/>
    <xf numFmtId="0" fontId="29" fillId="33" borderId="10" xfId="43" applyFont="1" applyFill="1" applyBorder="1"/>
    <xf numFmtId="0" fontId="29" fillId="33" borderId="14" xfId="43" applyFont="1" applyFill="1" applyBorder="1"/>
    <xf numFmtId="164" fontId="29" fillId="33" borderId="18" xfId="48" applyNumberFormat="1" applyFont="1" applyFill="1" applyBorder="1"/>
    <xf numFmtId="164" fontId="29" fillId="33" borderId="0" xfId="48" applyNumberFormat="1" applyFont="1" applyFill="1" applyBorder="1"/>
    <xf numFmtId="164" fontId="29" fillId="33" borderId="30" xfId="48" applyNumberFormat="1" applyFont="1" applyFill="1" applyBorder="1"/>
    <xf numFmtId="164" fontId="29" fillId="40" borderId="13" xfId="48" applyNumberFormat="1" applyFont="1" applyFill="1" applyBorder="1"/>
    <xf numFmtId="164" fontId="29" fillId="40" borderId="0" xfId="48" applyNumberFormat="1" applyFont="1" applyFill="1" applyBorder="1"/>
    <xf numFmtId="164" fontId="29" fillId="33" borderId="22" xfId="48" applyNumberFormat="1" applyFont="1" applyFill="1" applyBorder="1"/>
    <xf numFmtId="0" fontId="29" fillId="33" borderId="18" xfId="43" applyFont="1" applyFill="1" applyBorder="1"/>
    <xf numFmtId="0" fontId="29" fillId="33" borderId="0" xfId="43" applyFont="1" applyFill="1" applyBorder="1"/>
    <xf numFmtId="0" fontId="29" fillId="33" borderId="30" xfId="43" applyFont="1" applyFill="1" applyBorder="1"/>
    <xf numFmtId="164" fontId="29" fillId="40" borderId="18" xfId="48" applyNumberFormat="1" applyFont="1" applyFill="1" applyBorder="1"/>
    <xf numFmtId="0" fontId="29" fillId="0" borderId="18" xfId="43" applyFont="1" applyFill="1" applyBorder="1"/>
    <xf numFmtId="0" fontId="29" fillId="0" borderId="0" xfId="43" applyFont="1" applyFill="1" applyBorder="1"/>
    <xf numFmtId="0" fontId="29" fillId="0" borderId="30" xfId="43" applyFont="1" applyFill="1" applyBorder="1"/>
    <xf numFmtId="164" fontId="29" fillId="0" borderId="18" xfId="48" applyNumberFormat="1" applyFont="1" applyFill="1" applyBorder="1"/>
    <xf numFmtId="164" fontId="29" fillId="0" borderId="0" xfId="48" applyNumberFormat="1" applyFont="1" applyFill="1" applyBorder="1"/>
    <xf numFmtId="164" fontId="29" fillId="0" borderId="30" xfId="48" applyNumberFormat="1" applyFont="1" applyFill="1" applyBorder="1"/>
    <xf numFmtId="164" fontId="29" fillId="0" borderId="22" xfId="48" applyNumberFormat="1" applyFont="1" applyFill="1" applyBorder="1"/>
    <xf numFmtId="0" fontId="29" fillId="40" borderId="0" xfId="43" applyFont="1" applyFill="1" applyBorder="1"/>
    <xf numFmtId="164" fontId="27" fillId="0" borderId="18" xfId="48" applyNumberFormat="1" applyFont="1" applyFill="1" applyBorder="1"/>
    <xf numFmtId="0" fontId="29" fillId="0" borderId="0" xfId="43" applyFont="1" applyFill="1"/>
    <xf numFmtId="0" fontId="19" fillId="0" borderId="0" xfId="43" applyAlignment="1">
      <alignment horizontal="center"/>
    </xf>
    <xf numFmtId="0" fontId="19" fillId="0" borderId="37" xfId="43" applyBorder="1" applyAlignment="1">
      <alignment horizontal="center"/>
    </xf>
    <xf numFmtId="164" fontId="20" fillId="41" borderId="0" xfId="48" applyNumberFormat="1" applyFont="1" applyFill="1" applyBorder="1"/>
    <xf numFmtId="164" fontId="20" fillId="41" borderId="0" xfId="43" applyNumberFormat="1" applyFont="1" applyFill="1" applyBorder="1"/>
    <xf numFmtId="164" fontId="20" fillId="0" borderId="30" xfId="43" applyNumberFormat="1" applyFont="1" applyFill="1" applyBorder="1"/>
    <xf numFmtId="0" fontId="20" fillId="36" borderId="0" xfId="43" applyFont="1" applyFill="1" applyBorder="1" applyAlignment="1">
      <alignment horizontal="center"/>
    </xf>
    <xf numFmtId="0" fontId="20" fillId="36" borderId="33" xfId="43" applyFont="1" applyFill="1" applyBorder="1" applyAlignment="1">
      <alignment horizontal="center" wrapText="1"/>
    </xf>
    <xf numFmtId="0" fontId="20" fillId="36" borderId="38" xfId="43" applyFont="1" applyFill="1" applyBorder="1" applyAlignment="1">
      <alignment horizontal="center"/>
    </xf>
    <xf numFmtId="0" fontId="20" fillId="36" borderId="33" xfId="43" applyFont="1" applyFill="1" applyBorder="1" applyAlignment="1">
      <alignment horizontal="center"/>
    </xf>
    <xf numFmtId="0" fontId="20" fillId="36" borderId="0" xfId="43" applyFont="1" applyFill="1" applyBorder="1" applyAlignment="1">
      <alignment horizontal="center"/>
    </xf>
    <xf numFmtId="0" fontId="20" fillId="36" borderId="11" xfId="43" applyFont="1" applyFill="1" applyBorder="1" applyAlignment="1">
      <alignment horizontal="center"/>
    </xf>
    <xf numFmtId="0" fontId="20" fillId="36" borderId="33" xfId="43" applyFont="1" applyFill="1" applyBorder="1" applyAlignment="1">
      <alignment horizontal="center" wrapText="1"/>
    </xf>
    <xf numFmtId="166" fontId="31" fillId="45" borderId="11" xfId="50" applyNumberFormat="1" applyFont="1" applyFill="1" applyBorder="1" applyAlignment="1">
      <alignment horizontal="center"/>
    </xf>
    <xf numFmtId="166" fontId="31" fillId="45" borderId="11" xfId="52" applyNumberFormat="1" applyFont="1" applyFill="1" applyBorder="1" applyAlignment="1">
      <alignment horizontal="center"/>
    </xf>
    <xf numFmtId="0" fontId="31" fillId="0" borderId="41" xfId="53" applyFont="1" applyFill="1" applyBorder="1" applyAlignment="1">
      <alignment horizontal="right" wrapText="1"/>
    </xf>
    <xf numFmtId="165" fontId="31" fillId="44" borderId="42" xfId="50" applyNumberFormat="1" applyFont="1" applyFill="1" applyBorder="1" applyAlignment="1">
      <alignment horizontal="right" wrapText="1"/>
    </xf>
    <xf numFmtId="165" fontId="0" fillId="43" borderId="0" xfId="0" applyNumberFormat="1" applyFill="1"/>
    <xf numFmtId="165" fontId="0" fillId="44" borderId="0" xfId="0" applyNumberFormat="1" applyFill="1"/>
    <xf numFmtId="166" fontId="31" fillId="45" borderId="0" xfId="52" applyNumberFormat="1" applyFont="1" applyFill="1" applyBorder="1" applyAlignment="1">
      <alignment horizontal="center"/>
    </xf>
    <xf numFmtId="3" fontId="31" fillId="0" borderId="41" xfId="53" applyNumberFormat="1" applyFont="1" applyFill="1" applyBorder="1" applyAlignment="1">
      <alignment horizontal="right" wrapText="1"/>
    </xf>
    <xf numFmtId="0" fontId="0" fillId="37" borderId="0" xfId="0" applyFill="1"/>
    <xf numFmtId="3" fontId="0" fillId="37" borderId="0" xfId="0" applyNumberFormat="1" applyFill="1"/>
    <xf numFmtId="164" fontId="0" fillId="37" borderId="0" xfId="0" applyNumberFormat="1" applyFill="1"/>
    <xf numFmtId="0" fontId="0" fillId="39" borderId="0" xfId="0" applyFill="1"/>
    <xf numFmtId="3" fontId="0" fillId="39" borderId="0" xfId="0" applyNumberFormat="1" applyFill="1"/>
    <xf numFmtId="164" fontId="0" fillId="39" borderId="0" xfId="0" applyNumberFormat="1" applyFill="1"/>
    <xf numFmtId="0" fontId="0" fillId="42" borderId="0" xfId="0" applyFill="1"/>
    <xf numFmtId="0" fontId="20" fillId="0" borderId="13" xfId="0" applyFont="1" applyBorder="1"/>
    <xf numFmtId="0" fontId="20" fillId="0" borderId="14" xfId="0" applyFont="1" applyFill="1" applyBorder="1"/>
    <xf numFmtId="0" fontId="20" fillId="0" borderId="18" xfId="0" applyFont="1" applyBorder="1"/>
    <xf numFmtId="0" fontId="20" fillId="0" borderId="10" xfId="0" applyFont="1" applyFill="1" applyBorder="1"/>
    <xf numFmtId="0" fontId="20" fillId="0" borderId="0" xfId="0" applyFont="1" applyFill="1" applyBorder="1"/>
    <xf numFmtId="164" fontId="20" fillId="0" borderId="30" xfId="48" applyNumberFormat="1" applyFont="1" applyFill="1" applyBorder="1"/>
    <xf numFmtId="164" fontId="20" fillId="0" borderId="0" xfId="48" applyNumberFormat="1" applyFont="1" applyFill="1" applyBorder="1"/>
    <xf numFmtId="164" fontId="20" fillId="0" borderId="22" xfId="48" applyNumberFormat="1" applyFont="1" applyFill="1" applyBorder="1"/>
    <xf numFmtId="164" fontId="20" fillId="0" borderId="18" xfId="48" applyNumberFormat="1" applyFont="1" applyFill="1" applyBorder="1"/>
    <xf numFmtId="164" fontId="22" fillId="0" borderId="0" xfId="48" applyNumberFormat="1" applyFont="1" applyFill="1" applyBorder="1"/>
    <xf numFmtId="164" fontId="24" fillId="0" borderId="0" xfId="48" applyNumberFormat="1" applyFont="1" applyFill="1" applyBorder="1"/>
    <xf numFmtId="164" fontId="24" fillId="0" borderId="10" xfId="48" applyNumberFormat="1" applyFont="1" applyFill="1" applyBorder="1"/>
    <xf numFmtId="164" fontId="20" fillId="40" borderId="0" xfId="48" applyNumberFormat="1" applyFont="1" applyFill="1" applyBorder="1"/>
    <xf numFmtId="164" fontId="27" fillId="40" borderId="0" xfId="48" applyNumberFormat="1" applyFont="1" applyFill="1" applyBorder="1"/>
    <xf numFmtId="164" fontId="20" fillId="0" borderId="11" xfId="48" applyNumberFormat="1" applyFont="1" applyFill="1" applyBorder="1"/>
    <xf numFmtId="164" fontId="20" fillId="0" borderId="16" xfId="48" applyNumberFormat="1" applyFont="1" applyFill="1" applyBorder="1"/>
    <xf numFmtId="164" fontId="20" fillId="0" borderId="15" xfId="48" applyNumberFormat="1" applyFont="1" applyFill="1" applyBorder="1"/>
    <xf numFmtId="164" fontId="29" fillId="40" borderId="0" xfId="48" applyNumberFormat="1" applyFont="1" applyFill="1" applyBorder="1"/>
    <xf numFmtId="164" fontId="29" fillId="0" borderId="18" xfId="48" applyNumberFormat="1" applyFont="1" applyFill="1" applyBorder="1"/>
    <xf numFmtId="164" fontId="29" fillId="0" borderId="0" xfId="48" applyNumberFormat="1" applyFont="1" applyFill="1" applyBorder="1"/>
    <xf numFmtId="164" fontId="29" fillId="0" borderId="30" xfId="48" applyNumberFormat="1" applyFont="1" applyFill="1" applyBorder="1"/>
    <xf numFmtId="164" fontId="29" fillId="0" borderId="22" xfId="48" applyNumberFormat="1" applyFont="1" applyFill="1" applyBorder="1"/>
    <xf numFmtId="164" fontId="27" fillId="40" borderId="10" xfId="48" applyNumberFormat="1" applyFont="1" applyFill="1" applyBorder="1"/>
    <xf numFmtId="164" fontId="20" fillId="40" borderId="18" xfId="48" applyNumberFormat="1" applyFont="1" applyFill="1" applyBorder="1"/>
    <xf numFmtId="164" fontId="20" fillId="0" borderId="25" xfId="48" applyNumberFormat="1" applyFont="1" applyFill="1" applyBorder="1"/>
    <xf numFmtId="164" fontId="22" fillId="0" borderId="26" xfId="48" applyNumberFormat="1" applyFont="1" applyBorder="1"/>
    <xf numFmtId="164" fontId="29" fillId="0" borderId="13" xfId="48" applyNumberFormat="1" applyFont="1" applyFill="1" applyBorder="1"/>
    <xf numFmtId="164" fontId="29" fillId="0" borderId="10" xfId="48" applyNumberFormat="1" applyFont="1" applyFill="1" applyBorder="1"/>
    <xf numFmtId="164" fontId="29" fillId="0" borderId="14" xfId="48" applyNumberFormat="1" applyFont="1" applyFill="1" applyBorder="1"/>
    <xf numFmtId="164" fontId="29" fillId="34" borderId="0" xfId="48" applyNumberFormat="1" applyFont="1" applyFill="1" applyBorder="1"/>
    <xf numFmtId="164" fontId="28" fillId="0" borderId="16" xfId="48" applyNumberFormat="1" applyFont="1" applyBorder="1"/>
    <xf numFmtId="164" fontId="20" fillId="37" borderId="0" xfId="48" applyNumberFormat="1" applyFont="1" applyFill="1" applyBorder="1"/>
    <xf numFmtId="164" fontId="20" fillId="41" borderId="0" xfId="48" applyNumberFormat="1" applyFont="1" applyFill="1" applyBorder="1"/>
    <xf numFmtId="0" fontId="20" fillId="0" borderId="30" xfId="0" applyFont="1" applyFill="1" applyBorder="1"/>
    <xf numFmtId="0" fontId="20" fillId="36" borderId="0" xfId="0" applyFont="1" applyFill="1"/>
    <xf numFmtId="0" fontId="20" fillId="36" borderId="33" xfId="0" applyFont="1" applyFill="1" applyBorder="1" applyAlignment="1">
      <alignment horizontal="center"/>
    </xf>
    <xf numFmtId="0" fontId="20" fillId="36" borderId="0" xfId="0" applyFont="1" applyFill="1" applyBorder="1" applyAlignment="1">
      <alignment horizontal="center"/>
    </xf>
    <xf numFmtId="0" fontId="20" fillId="0" borderId="0" xfId="0" applyFont="1" applyFill="1"/>
    <xf numFmtId="164" fontId="20" fillId="41" borderId="0" xfId="0" applyNumberFormat="1" applyFont="1" applyFill="1" applyBorder="1"/>
    <xf numFmtId="0" fontId="20" fillId="36" borderId="33" xfId="0" applyFont="1" applyFill="1" applyBorder="1" applyAlignment="1">
      <alignment horizontal="center" wrapText="1"/>
    </xf>
    <xf numFmtId="0" fontId="20" fillId="36" borderId="35" xfId="0" applyFont="1" applyFill="1" applyBorder="1" applyAlignment="1">
      <alignment horizontal="center"/>
    </xf>
    <xf numFmtId="0" fontId="20" fillId="0" borderId="26" xfId="0" applyFont="1" applyBorder="1"/>
    <xf numFmtId="0" fontId="20" fillId="0" borderId="27" xfId="0" applyFont="1" applyBorder="1"/>
    <xf numFmtId="0" fontId="20" fillId="0" borderId="33" xfId="0" applyFont="1" applyBorder="1" applyAlignment="1">
      <alignment horizontal="left"/>
    </xf>
    <xf numFmtId="0" fontId="20" fillId="35" borderId="0" xfId="0" applyFont="1" applyFill="1" applyBorder="1" applyAlignment="1">
      <alignment horizontal="center"/>
    </xf>
    <xf numFmtId="0" fontId="20" fillId="35" borderId="22" xfId="0" applyFont="1" applyFill="1" applyBorder="1" applyAlignment="1">
      <alignment horizontal="center"/>
    </xf>
    <xf numFmtId="0" fontId="22" fillId="35" borderId="21" xfId="0" applyFont="1" applyFill="1" applyBorder="1" applyAlignment="1">
      <alignment horizontal="left"/>
    </xf>
    <xf numFmtId="0" fontId="22" fillId="35" borderId="33" xfId="0" applyFont="1" applyFill="1" applyBorder="1" applyAlignment="1">
      <alignment horizontal="left"/>
    </xf>
    <xf numFmtId="0" fontId="22" fillId="35" borderId="20" xfId="0" applyFont="1" applyFill="1" applyBorder="1" applyAlignment="1">
      <alignment horizontal="center" vertical="center" wrapText="1"/>
    </xf>
    <xf numFmtId="0" fontId="22" fillId="0" borderId="32" xfId="0" applyFont="1" applyFill="1" applyBorder="1" applyAlignment="1">
      <alignment horizontal="center" vertical="center" wrapText="1"/>
    </xf>
    <xf numFmtId="0" fontId="22" fillId="0" borderId="28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2" fillId="34" borderId="28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20" fillId="0" borderId="13" xfId="0" applyFont="1" applyFill="1" applyBorder="1"/>
    <xf numFmtId="0" fontId="20" fillId="0" borderId="18" xfId="0" applyFont="1" applyFill="1" applyBorder="1"/>
    <xf numFmtId="0" fontId="20" fillId="35" borderId="33" xfId="0" applyFont="1" applyFill="1" applyBorder="1" applyAlignment="1">
      <alignment horizontal="center"/>
    </xf>
    <xf numFmtId="0" fontId="0" fillId="36" borderId="0" xfId="0" applyFill="1"/>
    <xf numFmtId="3" fontId="0" fillId="36" borderId="0" xfId="0" applyNumberFormat="1" applyFill="1"/>
    <xf numFmtId="164" fontId="0" fillId="36" borderId="0" xfId="0" applyNumberFormat="1" applyFill="1"/>
    <xf numFmtId="165" fontId="0" fillId="0" borderId="0" xfId="0" applyNumberFormat="1"/>
    <xf numFmtId="0" fontId="29" fillId="0" borderId="10" xfId="0" applyFont="1" applyBorder="1"/>
    <xf numFmtId="0" fontId="29" fillId="0" borderId="10" xfId="0" applyFont="1" applyFill="1" applyBorder="1"/>
    <xf numFmtId="0" fontId="29" fillId="0" borderId="14" xfId="0" applyFont="1" applyFill="1" applyBorder="1"/>
    <xf numFmtId="0" fontId="29" fillId="0" borderId="0" xfId="0" applyFont="1" applyBorder="1"/>
    <xf numFmtId="0" fontId="29" fillId="0" borderId="0" xfId="0" applyFont="1" applyFill="1" applyBorder="1"/>
    <xf numFmtId="0" fontId="29" fillId="0" borderId="30" xfId="0" applyFont="1" applyFill="1" applyBorder="1"/>
    <xf numFmtId="164" fontId="0" fillId="0" borderId="0" xfId="48" applyNumberFormat="1" applyFont="1" applyFill="1" applyBorder="1"/>
    <xf numFmtId="0" fontId="29" fillId="36" borderId="0" xfId="0" applyFont="1" applyFill="1" applyBorder="1" applyAlignment="1">
      <alignment horizontal="center"/>
    </xf>
    <xf numFmtId="0" fontId="0" fillId="38" borderId="37" xfId="0" applyFill="1" applyBorder="1" applyAlignment="1">
      <alignment horizontal="center"/>
    </xf>
    <xf numFmtId="164" fontId="0" fillId="37" borderId="0" xfId="48" applyNumberFormat="1" applyFont="1" applyFill="1" applyBorder="1"/>
    <xf numFmtId="0" fontId="29" fillId="36" borderId="17" xfId="0" applyFont="1" applyFill="1" applyBorder="1" applyAlignment="1">
      <alignment horizontal="center"/>
    </xf>
    <xf numFmtId="0" fontId="29" fillId="0" borderId="11" xfId="0" applyFont="1" applyBorder="1"/>
    <xf numFmtId="0" fontId="29" fillId="0" borderId="15" xfId="0" applyFont="1" applyBorder="1"/>
    <xf numFmtId="0" fontId="29" fillId="0" borderId="16" xfId="0" applyFont="1" applyBorder="1"/>
    <xf numFmtId="0" fontId="20" fillId="0" borderId="0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5" fillId="0" borderId="28" xfId="0" applyFont="1" applyFill="1" applyBorder="1" applyAlignment="1">
      <alignment horizontal="center" vertical="center" wrapText="1"/>
    </xf>
    <xf numFmtId="0" fontId="0" fillId="0" borderId="10" xfId="0" applyFill="1" applyBorder="1"/>
    <xf numFmtId="164" fontId="0" fillId="0" borderId="13" xfId="48" applyNumberFormat="1" applyFont="1" applyFill="1" applyBorder="1"/>
    <xf numFmtId="164" fontId="0" fillId="0" borderId="14" xfId="48" applyNumberFormat="1" applyFont="1" applyFill="1" applyBorder="1"/>
    <xf numFmtId="164" fontId="0" fillId="34" borderId="0" xfId="48" applyNumberFormat="1" applyFont="1" applyFill="1" applyBorder="1"/>
    <xf numFmtId="0" fontId="0" fillId="0" borderId="0" xfId="0" applyFill="1" applyBorder="1"/>
    <xf numFmtId="164" fontId="0" fillId="0" borderId="18" xfId="48" applyNumberFormat="1" applyFont="1" applyFill="1" applyBorder="1"/>
    <xf numFmtId="164" fontId="0" fillId="0" borderId="30" xfId="48" applyNumberFormat="1" applyFont="1" applyFill="1" applyBorder="1"/>
    <xf numFmtId="0" fontId="29" fillId="37" borderId="34" xfId="0" applyFont="1" applyFill="1" applyBorder="1" applyAlignment="1">
      <alignment horizontal="center"/>
    </xf>
    <xf numFmtId="0" fontId="29" fillId="37" borderId="0" xfId="0" applyFont="1" applyFill="1"/>
    <xf numFmtId="164" fontId="29" fillId="37" borderId="18" xfId="48" applyNumberFormat="1" applyFont="1" applyFill="1" applyBorder="1"/>
    <xf numFmtId="164" fontId="29" fillId="37" borderId="0" xfId="48" applyNumberFormat="1" applyFont="1" applyFill="1" applyBorder="1"/>
    <xf numFmtId="164" fontId="29" fillId="37" borderId="30" xfId="48" applyNumberFormat="1" applyFont="1" applyFill="1" applyBorder="1"/>
    <xf numFmtId="0" fontId="31" fillId="37" borderId="41" xfId="53" applyFont="1" applyFill="1" applyBorder="1" applyAlignment="1">
      <alignment horizontal="right" wrapText="1"/>
    </xf>
    <xf numFmtId="165" fontId="31" fillId="37" borderId="42" xfId="50" applyNumberFormat="1" applyFont="1" applyFill="1" applyBorder="1" applyAlignment="1">
      <alignment horizontal="right" wrapText="1"/>
    </xf>
    <xf numFmtId="165" fontId="0" fillId="37" borderId="0" xfId="0" applyNumberFormat="1" applyFill="1"/>
    <xf numFmtId="0" fontId="20" fillId="37" borderId="24" xfId="0" applyFont="1" applyFill="1" applyBorder="1" applyAlignment="1">
      <alignment horizontal="center"/>
    </xf>
    <xf numFmtId="0" fontId="20" fillId="37" borderId="0" xfId="0" applyFont="1" applyFill="1"/>
    <xf numFmtId="164" fontId="20" fillId="37" borderId="15" xfId="48" applyNumberFormat="1" applyFont="1" applyFill="1" applyBorder="1"/>
    <xf numFmtId="164" fontId="20" fillId="37" borderId="11" xfId="48" applyNumberFormat="1" applyFont="1" applyFill="1" applyBorder="1"/>
    <xf numFmtId="164" fontId="20" fillId="37" borderId="16" xfId="48" applyNumberFormat="1" applyFont="1" applyFill="1" applyBorder="1"/>
    <xf numFmtId="164" fontId="20" fillId="37" borderId="25" xfId="48" applyNumberFormat="1" applyFont="1" applyFill="1" applyBorder="1"/>
    <xf numFmtId="10" fontId="0" fillId="39" borderId="0" xfId="0" applyNumberFormat="1" applyFill="1"/>
    <xf numFmtId="0" fontId="20" fillId="37" borderId="33" xfId="0" applyFont="1" applyFill="1" applyBorder="1" applyAlignment="1">
      <alignment horizontal="center"/>
    </xf>
    <xf numFmtId="10" fontId="0" fillId="37" borderId="0" xfId="0" applyNumberFormat="1" applyFill="1"/>
    <xf numFmtId="3" fontId="31" fillId="37" borderId="41" xfId="53" applyNumberFormat="1" applyFont="1" applyFill="1" applyBorder="1" applyAlignment="1">
      <alignment horizontal="right" wrapText="1"/>
    </xf>
    <xf numFmtId="0" fontId="0" fillId="0" borderId="18" xfId="0" applyBorder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0" fillId="0" borderId="30" xfId="0" applyBorder="1"/>
    <xf numFmtId="164" fontId="0" fillId="0" borderId="30" xfId="0" applyNumberFormat="1" applyBorder="1"/>
    <xf numFmtId="9" fontId="0" fillId="0" borderId="0" xfId="42" applyFont="1" applyBorder="1"/>
    <xf numFmtId="164" fontId="0" fillId="0" borderId="0" xfId="42" applyNumberFormat="1" applyFont="1" applyBorder="1"/>
    <xf numFmtId="164" fontId="0" fillId="0" borderId="30" xfId="42" applyNumberFormat="1" applyFont="1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165" fontId="0" fillId="43" borderId="0" xfId="0" applyNumberFormat="1" applyFill="1" applyBorder="1"/>
    <xf numFmtId="165" fontId="0" fillId="44" borderId="0" xfId="0" applyNumberFormat="1" applyFill="1" applyBorder="1"/>
    <xf numFmtId="0" fontId="31" fillId="45" borderId="43" xfId="51" applyFont="1" applyFill="1" applyBorder="1" applyAlignment="1">
      <alignment horizontal="center"/>
    </xf>
    <xf numFmtId="0" fontId="31" fillId="45" borderId="44" xfId="50" applyFont="1" applyFill="1" applyBorder="1" applyAlignment="1">
      <alignment horizontal="center"/>
    </xf>
    <xf numFmtId="0" fontId="0" fillId="39" borderId="33" xfId="0" applyFill="1" applyBorder="1"/>
    <xf numFmtId="0" fontId="0" fillId="39" borderId="0" xfId="0" applyFill="1" applyBorder="1"/>
    <xf numFmtId="3" fontId="0" fillId="39" borderId="0" xfId="0" applyNumberFormat="1" applyFill="1" applyBorder="1"/>
    <xf numFmtId="164" fontId="0" fillId="39" borderId="0" xfId="0" applyNumberFormat="1" applyFill="1" applyBorder="1"/>
    <xf numFmtId="0" fontId="0" fillId="0" borderId="22" xfId="0" applyBorder="1"/>
    <xf numFmtId="0" fontId="0" fillId="0" borderId="33" xfId="0" applyBorder="1"/>
    <xf numFmtId="0" fontId="0" fillId="0" borderId="49" xfId="0" applyBorder="1"/>
    <xf numFmtId="0" fontId="0" fillId="0" borderId="26" xfId="0" applyBorder="1"/>
    <xf numFmtId="164" fontId="0" fillId="0" borderId="26" xfId="0" applyNumberFormat="1" applyBorder="1"/>
    <xf numFmtId="0" fontId="0" fillId="0" borderId="27" xfId="0" applyBorder="1"/>
    <xf numFmtId="14" fontId="0" fillId="0" borderId="0" xfId="0" applyNumberFormat="1" applyBorder="1"/>
    <xf numFmtId="167" fontId="0" fillId="0" borderId="0" xfId="0" applyNumberFormat="1" applyBorder="1"/>
    <xf numFmtId="0" fontId="20" fillId="36" borderId="50" xfId="43" applyFont="1" applyFill="1" applyBorder="1" applyAlignment="1">
      <alignment horizontal="center"/>
    </xf>
    <xf numFmtId="3" fontId="31" fillId="0" borderId="51" xfId="53" applyNumberFormat="1" applyFont="1" applyFill="1" applyBorder="1" applyAlignment="1">
      <alignment horizontal="right" wrapText="1"/>
    </xf>
    <xf numFmtId="165" fontId="31" fillId="44" borderId="52" xfId="50" applyNumberFormat="1" applyFont="1" applyFill="1" applyBorder="1" applyAlignment="1">
      <alignment horizontal="right" wrapText="1"/>
    </xf>
    <xf numFmtId="0" fontId="31" fillId="0" borderId="53" xfId="53" applyFont="1" applyFill="1" applyBorder="1" applyAlignment="1">
      <alignment horizontal="right" wrapText="1"/>
    </xf>
    <xf numFmtId="165" fontId="0" fillId="44" borderId="22" xfId="0" applyNumberFormat="1" applyFill="1" applyBorder="1"/>
    <xf numFmtId="0" fontId="31" fillId="37" borderId="53" xfId="53" applyFont="1" applyFill="1" applyBorder="1" applyAlignment="1">
      <alignment horizontal="right" wrapText="1"/>
    </xf>
    <xf numFmtId="165" fontId="0" fillId="37" borderId="0" xfId="0" applyNumberFormat="1" applyFill="1" applyBorder="1"/>
    <xf numFmtId="0" fontId="0" fillId="37" borderId="0" xfId="0" applyFill="1" applyBorder="1"/>
    <xf numFmtId="165" fontId="0" fillId="37" borderId="22" xfId="0" applyNumberFormat="1" applyFill="1" applyBorder="1"/>
    <xf numFmtId="3" fontId="31" fillId="0" borderId="53" xfId="53" applyNumberFormat="1" applyFont="1" applyFill="1" applyBorder="1" applyAlignment="1">
      <alignment horizontal="right" wrapText="1"/>
    </xf>
    <xf numFmtId="3" fontId="31" fillId="0" borderId="54" xfId="53" applyNumberFormat="1" applyFont="1" applyFill="1" applyBorder="1" applyAlignment="1">
      <alignment horizontal="right" wrapText="1"/>
    </xf>
    <xf numFmtId="3" fontId="31" fillId="0" borderId="55" xfId="53" applyNumberFormat="1" applyFont="1" applyFill="1" applyBorder="1" applyAlignment="1">
      <alignment horizontal="right" wrapText="1"/>
    </xf>
    <xf numFmtId="165" fontId="31" fillId="44" borderId="56" xfId="50" applyNumberFormat="1" applyFont="1" applyFill="1" applyBorder="1" applyAlignment="1">
      <alignment horizontal="right" wrapText="1"/>
    </xf>
    <xf numFmtId="165" fontId="0" fillId="43" borderId="26" xfId="0" applyNumberFormat="1" applyFill="1" applyBorder="1"/>
    <xf numFmtId="165" fontId="0" fillId="44" borderId="26" xfId="0" applyNumberFormat="1" applyFill="1" applyBorder="1"/>
    <xf numFmtId="165" fontId="0" fillId="44" borderId="27" xfId="0" applyNumberFormat="1" applyFill="1" applyBorder="1"/>
    <xf numFmtId="0" fontId="31" fillId="0" borderId="51" xfId="53" applyFont="1" applyFill="1" applyBorder="1" applyAlignment="1">
      <alignment horizontal="right" wrapText="1"/>
    </xf>
    <xf numFmtId="3" fontId="0" fillId="0" borderId="22" xfId="0" applyNumberFormat="1" applyBorder="1"/>
    <xf numFmtId="164" fontId="0" fillId="0" borderId="22" xfId="0" applyNumberFormat="1" applyBorder="1"/>
    <xf numFmtId="0" fontId="31" fillId="0" borderId="42" xfId="53" applyFont="1" applyFill="1" applyBorder="1" applyAlignment="1">
      <alignment horizontal="right" wrapText="1"/>
    </xf>
    <xf numFmtId="0" fontId="31" fillId="45" borderId="58" xfId="51" applyFont="1" applyFill="1" applyBorder="1" applyAlignment="1">
      <alignment horizontal="center"/>
    </xf>
    <xf numFmtId="0" fontId="31" fillId="0" borderId="59" xfId="53" applyFont="1" applyFill="1" applyBorder="1" applyAlignment="1">
      <alignment horizontal="right" wrapText="1"/>
    </xf>
    <xf numFmtId="3" fontId="31" fillId="0" borderId="59" xfId="53" applyNumberFormat="1" applyFont="1" applyFill="1" applyBorder="1" applyAlignment="1">
      <alignment horizontal="right" wrapText="1"/>
    </xf>
    <xf numFmtId="0" fontId="31" fillId="45" borderId="60" xfId="51" applyFont="1" applyFill="1" applyBorder="1" applyAlignment="1">
      <alignment horizontal="center"/>
    </xf>
    <xf numFmtId="0" fontId="31" fillId="0" borderId="61" xfId="53" applyFont="1" applyFill="1" applyBorder="1" applyAlignment="1">
      <alignment horizontal="right" wrapText="1"/>
    </xf>
    <xf numFmtId="0" fontId="31" fillId="0" borderId="54" xfId="53" applyFont="1" applyFill="1" applyBorder="1" applyAlignment="1">
      <alignment horizontal="right" wrapText="1"/>
    </xf>
    <xf numFmtId="0" fontId="31" fillId="0" borderId="55" xfId="53" applyFont="1" applyFill="1" applyBorder="1" applyAlignment="1">
      <alignment horizontal="right" wrapText="1"/>
    </xf>
    <xf numFmtId="0" fontId="31" fillId="37" borderId="59" xfId="53" applyFont="1" applyFill="1" applyBorder="1" applyAlignment="1">
      <alignment horizontal="right" wrapText="1"/>
    </xf>
    <xf numFmtId="3" fontId="31" fillId="37" borderId="59" xfId="53" applyNumberFormat="1" applyFont="1" applyFill="1" applyBorder="1" applyAlignment="1">
      <alignment horizontal="right" wrapText="1"/>
    </xf>
    <xf numFmtId="0" fontId="0" fillId="37" borderId="22" xfId="0" applyFill="1" applyBorder="1"/>
    <xf numFmtId="166" fontId="31" fillId="45" borderId="25" xfId="52" applyNumberFormat="1" applyFont="1" applyFill="1" applyBorder="1" applyAlignment="1">
      <alignment horizontal="center"/>
    </xf>
    <xf numFmtId="0" fontId="31" fillId="45" borderId="62" xfId="51" applyFont="1" applyFill="1" applyBorder="1" applyAlignment="1">
      <alignment horizontal="center"/>
    </xf>
    <xf numFmtId="3" fontId="31" fillId="0" borderId="57" xfId="53" applyNumberFormat="1" applyFont="1" applyFill="1" applyBorder="1" applyAlignment="1">
      <alignment wrapText="1"/>
    </xf>
    <xf numFmtId="3" fontId="31" fillId="0" borderId="19" xfId="53" applyNumberFormat="1" applyFont="1" applyFill="1" applyBorder="1" applyAlignment="1">
      <alignment wrapText="1"/>
    </xf>
    <xf numFmtId="164" fontId="0" fillId="0" borderId="22" xfId="42" applyNumberFormat="1" applyFont="1" applyBorder="1"/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0" fillId="37" borderId="21" xfId="0" applyFont="1" applyFill="1" applyBorder="1" applyAlignment="1">
      <alignment horizontal="center"/>
    </xf>
    <xf numFmtId="0" fontId="20" fillId="37" borderId="23" xfId="0" applyFont="1" applyFill="1" applyBorder="1" applyAlignment="1">
      <alignment horizontal="center"/>
    </xf>
    <xf numFmtId="0" fontId="20" fillId="37" borderId="38" xfId="43" applyFont="1" applyFill="1" applyBorder="1" applyAlignment="1">
      <alignment horizontal="center"/>
    </xf>
    <xf numFmtId="0" fontId="20" fillId="37" borderId="33" xfId="43" applyFont="1" applyFill="1" applyBorder="1" applyAlignment="1">
      <alignment horizontal="center"/>
    </xf>
    <xf numFmtId="0" fontId="20" fillId="37" borderId="0" xfId="43" applyFont="1" applyFill="1" applyBorder="1" applyAlignment="1">
      <alignment horizontal="center"/>
    </xf>
    <xf numFmtId="0" fontId="20" fillId="37" borderId="11" xfId="43" applyFont="1" applyFill="1" applyBorder="1" applyAlignment="1">
      <alignment horizontal="center"/>
    </xf>
    <xf numFmtId="0" fontId="20" fillId="37" borderId="0" xfId="43" applyFont="1" applyFill="1"/>
    <xf numFmtId="0" fontId="20" fillId="37" borderId="0" xfId="43" applyFont="1" applyFill="1" applyBorder="1"/>
    <xf numFmtId="0" fontId="0" fillId="37" borderId="18" xfId="0" applyFill="1" applyBorder="1"/>
    <xf numFmtId="0" fontId="0" fillId="37" borderId="30" xfId="0" applyFill="1" applyBorder="1"/>
    <xf numFmtId="0" fontId="29" fillId="37" borderId="0" xfId="43" applyFont="1" applyFill="1"/>
    <xf numFmtId="164" fontId="29" fillId="37" borderId="15" xfId="48" applyNumberFormat="1" applyFont="1" applyFill="1" applyBorder="1"/>
    <xf numFmtId="164" fontId="29" fillId="37" borderId="11" xfId="48" applyNumberFormat="1" applyFont="1" applyFill="1" applyBorder="1"/>
    <xf numFmtId="164" fontId="29" fillId="37" borderId="16" xfId="48" applyNumberFormat="1" applyFont="1" applyFill="1" applyBorder="1"/>
    <xf numFmtId="0" fontId="29" fillId="37" borderId="0" xfId="43" applyFont="1" applyFill="1" applyBorder="1"/>
    <xf numFmtId="164" fontId="29" fillId="37" borderId="25" xfId="48" applyNumberFormat="1" applyFont="1" applyFill="1" applyBorder="1"/>
    <xf numFmtId="0" fontId="29" fillId="37" borderId="12" xfId="0" applyFont="1" applyFill="1" applyBorder="1" applyAlignment="1">
      <alignment horizontal="center"/>
    </xf>
    <xf numFmtId="0" fontId="20" fillId="37" borderId="12" xfId="0" applyFont="1" applyFill="1" applyBorder="1" applyAlignment="1">
      <alignment horizontal="center"/>
    </xf>
    <xf numFmtId="0" fontId="20" fillId="37" borderId="34" xfId="0" applyFont="1" applyFill="1" applyBorder="1" applyAlignment="1">
      <alignment horizontal="center"/>
    </xf>
    <xf numFmtId="0" fontId="27" fillId="37" borderId="34" xfId="0" applyFont="1" applyFill="1" applyBorder="1" applyAlignment="1">
      <alignment horizontal="center"/>
    </xf>
    <xf numFmtId="164" fontId="0" fillId="37" borderId="18" xfId="48" applyNumberFormat="1" applyFont="1" applyFill="1" applyBorder="1"/>
    <xf numFmtId="164" fontId="24" fillId="37" borderId="0" xfId="48" applyNumberFormat="1" applyFont="1" applyFill="1" applyBorder="1"/>
    <xf numFmtId="164" fontId="0" fillId="37" borderId="30" xfId="48" applyNumberFormat="1" applyFont="1" applyFill="1" applyBorder="1"/>
    <xf numFmtId="0" fontId="21" fillId="35" borderId="32" xfId="0" applyFont="1" applyFill="1" applyBorder="1" applyAlignment="1">
      <alignment horizontal="left" vertical="center" wrapText="1"/>
    </xf>
    <xf numFmtId="0" fontId="23" fillId="35" borderId="28" xfId="0" applyFont="1" applyFill="1" applyBorder="1" applyAlignment="1">
      <alignment horizontal="left" vertical="center"/>
    </xf>
    <xf numFmtId="0" fontId="23" fillId="35" borderId="31" xfId="0" applyFont="1" applyFill="1" applyBorder="1" applyAlignment="1">
      <alignment horizontal="left" vertical="center"/>
    </xf>
    <xf numFmtId="0" fontId="32" fillId="0" borderId="47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48" xfId="0" applyFont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32" fillId="0" borderId="36" xfId="0" applyFont="1" applyFill="1" applyBorder="1" applyAlignment="1">
      <alignment horizontal="center"/>
    </xf>
    <xf numFmtId="0" fontId="32" fillId="0" borderId="46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22" fillId="0" borderId="11" xfId="0" applyFont="1" applyFill="1" applyBorder="1" applyAlignment="1">
      <alignment horizontal="center" wrapText="1"/>
    </xf>
    <xf numFmtId="0" fontId="22" fillId="0" borderId="16" xfId="0" applyFont="1" applyFill="1" applyBorder="1" applyAlignment="1">
      <alignment horizontal="center" wrapText="1"/>
    </xf>
    <xf numFmtId="0" fontId="22" fillId="0" borderId="32" xfId="0" applyFont="1" applyFill="1" applyBorder="1" applyAlignment="1">
      <alignment horizontal="center" wrapText="1"/>
    </xf>
    <xf numFmtId="0" fontId="22" fillId="0" borderId="28" xfId="0" applyFont="1" applyFill="1" applyBorder="1" applyAlignment="1">
      <alignment horizontal="center" wrapText="1"/>
    </xf>
    <xf numFmtId="0" fontId="0" fillId="0" borderId="29" xfId="0" applyFill="1" applyBorder="1" applyAlignment="1">
      <alignment horizontal="center" wrapText="1"/>
    </xf>
    <xf numFmtId="0" fontId="22" fillId="0" borderId="18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0" fontId="0" fillId="0" borderId="30" xfId="0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3" fontId="32" fillId="0" borderId="13" xfId="0" applyNumberFormat="1" applyFont="1" applyBorder="1" applyAlignment="1">
      <alignment horizontal="center"/>
    </xf>
    <xf numFmtId="3" fontId="32" fillId="0" borderId="10" xfId="0" applyNumberFormat="1" applyFont="1" applyBorder="1" applyAlignment="1">
      <alignment horizontal="center"/>
    </xf>
    <xf numFmtId="3" fontId="32" fillId="0" borderId="14" xfId="0" applyNumberFormat="1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22" fillId="0" borderId="18" xfId="43" applyFont="1" applyFill="1" applyBorder="1" applyAlignment="1">
      <alignment horizontal="center" wrapText="1"/>
    </xf>
    <xf numFmtId="0" fontId="22" fillId="0" borderId="0" xfId="43" applyFont="1" applyFill="1" applyBorder="1" applyAlignment="1">
      <alignment horizontal="center" wrapText="1"/>
    </xf>
    <xf numFmtId="0" fontId="19" fillId="0" borderId="30" xfId="43" applyFill="1" applyBorder="1" applyAlignment="1">
      <alignment horizontal="center" wrapText="1"/>
    </xf>
    <xf numFmtId="0" fontId="22" fillId="0" borderId="15" xfId="43" applyFont="1" applyFill="1" applyBorder="1" applyAlignment="1">
      <alignment horizontal="center" wrapText="1"/>
    </xf>
    <xf numFmtId="0" fontId="22" fillId="0" borderId="11" xfId="43" applyFont="1" applyFill="1" applyBorder="1" applyAlignment="1">
      <alignment horizontal="center" wrapText="1"/>
    </xf>
    <xf numFmtId="0" fontId="19" fillId="0" borderId="25" xfId="43" applyFill="1" applyBorder="1" applyAlignment="1">
      <alignment horizontal="center"/>
    </xf>
    <xf numFmtId="0" fontId="21" fillId="35" borderId="32" xfId="43" applyFont="1" applyFill="1" applyBorder="1" applyAlignment="1">
      <alignment horizontal="left" vertical="center" wrapText="1"/>
    </xf>
    <xf numFmtId="0" fontId="23" fillId="35" borderId="28" xfId="43" applyFont="1" applyFill="1" applyBorder="1" applyAlignment="1">
      <alignment horizontal="left" vertical="center"/>
    </xf>
    <xf numFmtId="0" fontId="23" fillId="35" borderId="31" xfId="43" applyFont="1" applyFill="1" applyBorder="1" applyAlignment="1">
      <alignment horizontal="left" vertical="center"/>
    </xf>
    <xf numFmtId="0" fontId="19" fillId="0" borderId="11" xfId="43" applyFill="1" applyBorder="1" applyAlignment="1">
      <alignment horizontal="center" wrapText="1"/>
    </xf>
    <xf numFmtId="0" fontId="22" fillId="0" borderId="16" xfId="43" applyFont="1" applyFill="1" applyBorder="1" applyAlignment="1">
      <alignment horizontal="center" wrapText="1"/>
    </xf>
    <xf numFmtId="0" fontId="22" fillId="0" borderId="32" xfId="43" applyFont="1" applyFill="1" applyBorder="1" applyAlignment="1">
      <alignment horizontal="center" wrapText="1"/>
    </xf>
    <xf numFmtId="0" fontId="22" fillId="0" borderId="28" xfId="43" applyFont="1" applyFill="1" applyBorder="1" applyAlignment="1">
      <alignment horizontal="center" wrapText="1"/>
    </xf>
    <xf numFmtId="0" fontId="19" fillId="0" borderId="29" xfId="43" applyFill="1" applyBorder="1" applyAlignment="1">
      <alignment horizontal="center" wrapText="1"/>
    </xf>
    <xf numFmtId="0" fontId="0" fillId="39" borderId="45" xfId="0" applyFill="1" applyBorder="1" applyAlignment="1">
      <alignment horizontal="center"/>
    </xf>
    <xf numFmtId="0" fontId="0" fillId="39" borderId="36" xfId="0" applyFill="1" applyBorder="1" applyAlignment="1">
      <alignment horizontal="center"/>
    </xf>
    <xf numFmtId="0" fontId="0" fillId="39" borderId="46" xfId="0" applyFill="1" applyBorder="1" applyAlignment="1">
      <alignment horizontal="center"/>
    </xf>
    <xf numFmtId="9" fontId="0" fillId="0" borderId="45" xfId="42" applyFont="1" applyBorder="1" applyAlignment="1">
      <alignment horizontal="center"/>
    </xf>
    <xf numFmtId="9" fontId="0" fillId="0" borderId="36" xfId="42" applyFont="1" applyBorder="1" applyAlignment="1">
      <alignment horizontal="center"/>
    </xf>
    <xf numFmtId="9" fontId="0" fillId="0" borderId="46" xfId="42" applyFont="1" applyBorder="1" applyAlignment="1">
      <alignment horizontal="center"/>
    </xf>
    <xf numFmtId="0" fontId="32" fillId="39" borderId="45" xfId="0" applyFont="1" applyFill="1" applyBorder="1" applyAlignment="1">
      <alignment horizontal="center"/>
    </xf>
    <xf numFmtId="0" fontId="32" fillId="39" borderId="36" xfId="0" applyFont="1" applyFill="1" applyBorder="1" applyAlignment="1">
      <alignment horizontal="center"/>
    </xf>
    <xf numFmtId="0" fontId="32" fillId="39" borderId="46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0" xfId="0" applyFill="1"/>
    <xf numFmtId="0" fontId="0" fillId="0" borderId="11" xfId="0" applyFill="1" applyBorder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9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rmal 3" xfId="45"/>
    <cellStyle name="Normal 4" xfId="43"/>
    <cellStyle name="Normal_daily BON to MCN SR" xfId="53"/>
    <cellStyle name="Normal_mcn-lgr" xfId="50"/>
    <cellStyle name="Normal_Sheet2" xfId="52"/>
    <cellStyle name="Normal_Spring Chinook 2011" xfId="51"/>
    <cellStyle name="Note" xfId="15" builtinId="10" customBuiltin="1"/>
    <cellStyle name="Output" xfId="10" builtinId="21" customBuiltin="1"/>
    <cellStyle name="Percent" xfId="42" builtinId="5"/>
    <cellStyle name="Percent 2" xfId="48"/>
    <cellStyle name="Percent 3" xfId="46"/>
    <cellStyle name="Percent 4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15" Type="http://schemas.openxmlformats.org/officeDocument/2006/relationships/chartsheet" Target="chartsheets/sheet7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McNary total survival (no corrections for harvest or straying) for Snake River</a:t>
            </a:r>
            <a:r>
              <a:rPr lang="en-US" baseline="0"/>
              <a:t> Steelhead that migrated inriver as juveniles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Steelhead'!$Q$4:$Q$9,'SR Steelhead'!$E$10:$E$14)</c:f>
              <c:numCache>
                <c:formatCode>General</c:formatCode>
                <c:ptCount val="11"/>
                <c:pt idx="6" formatCode="0.0%">
                  <c:v>0.8273504273504273</c:v>
                </c:pt>
                <c:pt idx="7" formatCode="0.0%">
                  <c:v>0.74851455733808669</c:v>
                </c:pt>
                <c:pt idx="8" formatCode="0.0%">
                  <c:v>0.76792580864057902</c:v>
                </c:pt>
                <c:pt idx="9" formatCode="0.0%">
                  <c:v>0.77091136079900124</c:v>
                </c:pt>
                <c:pt idx="10" formatCode="0.0%">
                  <c:v>0.8050816696914701</c:v>
                </c:pt>
              </c:numCache>
            </c:numRef>
          </c:val>
          <c:smooth val="0"/>
        </c:ser>
        <c:ser>
          <c:idx val="1"/>
          <c:order val="1"/>
          <c:tx>
            <c:v>Current 95% CI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Steelhead'!$AA$4:$AA$9,'SR Steelhead'!$Y$10:$Y$14)</c:f>
              <c:numCache>
                <c:formatCode>General</c:formatCode>
                <c:ptCount val="11"/>
                <c:pt idx="6" formatCode="0.0000">
                  <c:v>0.857115115189232</c:v>
                </c:pt>
                <c:pt idx="7" formatCode="0.0000">
                  <c:v>0.75884355208318677</c:v>
                </c:pt>
                <c:pt idx="8" formatCode="0.0000">
                  <c:v>0.78030273476699663</c:v>
                </c:pt>
                <c:pt idx="9" formatCode="0.0000">
                  <c:v>0.78272921894344272</c:v>
                </c:pt>
                <c:pt idx="10" formatCode="0.0000">
                  <c:v>0.81972524269184621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Steelhead'!$AA$4:$AA$9,'SR Steelhead'!$X$10:$X$14)</c:f>
              <c:numCache>
                <c:formatCode>General</c:formatCode>
                <c:ptCount val="11"/>
                <c:pt idx="6" formatCode="0.0000">
                  <c:v>0.79423693379916493</c:v>
                </c:pt>
                <c:pt idx="7" formatCode="0.0000">
                  <c:v>0.7379698951883038</c:v>
                </c:pt>
                <c:pt idx="8" formatCode="0.0000">
                  <c:v>0.75519398057535125</c:v>
                </c:pt>
                <c:pt idx="9" formatCode="0.0000">
                  <c:v>0.7587635270136196</c:v>
                </c:pt>
                <c:pt idx="10" formatCode="0.0000">
                  <c:v>0.78978705495144053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('SR Steelhead'!$E$4:$E$10,'SR Steelhead'!$J$43:$J$46)</c:f>
              <c:numCache>
                <c:formatCode>0.0%</c:formatCode>
                <c:ptCount val="11"/>
                <c:pt idx="0">
                  <c:v>0.79765013054830292</c:v>
                </c:pt>
                <c:pt idx="1">
                  <c:v>0.82828282828282829</c:v>
                </c:pt>
                <c:pt idx="2">
                  <c:v>0.81433224755700329</c:v>
                </c:pt>
                <c:pt idx="3">
                  <c:v>0.80373831775700932</c:v>
                </c:pt>
                <c:pt idx="4">
                  <c:v>0.86170212765957444</c:v>
                </c:pt>
                <c:pt idx="5">
                  <c:v>0.82653061224489799</c:v>
                </c:pt>
                <c:pt idx="6">
                  <c:v>0.8273504273504273</c:v>
                </c:pt>
                <c:pt idx="7">
                  <c:v>0.79400000000000004</c:v>
                </c:pt>
                <c:pt idx="8">
                  <c:v>0.80510000000000004</c:v>
                </c:pt>
                <c:pt idx="9">
                  <c:v>0.80820000000000003</c:v>
                </c:pt>
                <c:pt idx="10">
                  <c:v>0.81</c:v>
                </c:pt>
              </c:numCache>
            </c:numRef>
          </c:val>
          <c:smooth val="0"/>
        </c:ser>
        <c:ser>
          <c:idx val="4"/>
          <c:order val="4"/>
          <c:tx>
            <c:v>2008 BiOp 95% C.I 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Steelhead'!$Y$4:$Y$10,'SR Steelhead'!$Y$43:$Y$46)</c:f>
              <c:numCache>
                <c:formatCode>0.0000</c:formatCode>
                <c:ptCount val="11"/>
                <c:pt idx="0">
                  <c:v>0.82556302443464702</c:v>
                </c:pt>
                <c:pt idx="1">
                  <c:v>0.89666667810506184</c:v>
                </c:pt>
                <c:pt idx="2">
                  <c:v>0.85623743262381002</c:v>
                </c:pt>
                <c:pt idx="3">
                  <c:v>0.85473835590700864</c:v>
                </c:pt>
                <c:pt idx="4">
                  <c:v>0.92425702124469244</c:v>
                </c:pt>
                <c:pt idx="5">
                  <c:v>0.89557567523825787</c:v>
                </c:pt>
                <c:pt idx="6">
                  <c:v>0.857115115189232</c:v>
                </c:pt>
                <c:pt idx="7">
                  <c:v>0.82862259706147545</c:v>
                </c:pt>
                <c:pt idx="8">
                  <c:v>0.82374497565746096</c:v>
                </c:pt>
                <c:pt idx="9">
                  <c:v>0.82830632730472809</c:v>
                </c:pt>
                <c:pt idx="10">
                  <c:v>0.82895241030664246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Steelhead'!$X$4:$X$10,'SR Steelhead'!$X$43:$X$46)</c:f>
              <c:numCache>
                <c:formatCode>0.0000</c:formatCode>
                <c:ptCount val="11"/>
                <c:pt idx="0">
                  <c:v>0.76742471760224684</c:v>
                </c:pt>
                <c:pt idx="1">
                  <c:v>0.73936108200604078</c:v>
                </c:pt>
                <c:pt idx="2">
                  <c:v>0.76624190523471647</c:v>
                </c:pt>
                <c:pt idx="3">
                  <c:v>0.74411584931517905</c:v>
                </c:pt>
                <c:pt idx="4">
                  <c:v>0.77512280528694255</c:v>
                </c:pt>
                <c:pt idx="5">
                  <c:v>0.73685030997864909</c:v>
                </c:pt>
                <c:pt idx="6">
                  <c:v>0.79423693379916493</c:v>
                </c:pt>
                <c:pt idx="7">
                  <c:v>0.75585864031192318</c:v>
                </c:pt>
                <c:pt idx="8">
                  <c:v>0.78537768563468047</c:v>
                </c:pt>
                <c:pt idx="9">
                  <c:v>0.78688021144739151</c:v>
                </c:pt>
                <c:pt idx="10">
                  <c:v>0.78990310484379789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56512"/>
        <c:axId val="95083264"/>
      </c:lineChart>
      <c:catAx>
        <c:axId val="754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5083264"/>
        <c:crosses val="autoZero"/>
        <c:auto val="1"/>
        <c:lblAlgn val="ctr"/>
        <c:lblOffset val="100"/>
        <c:noMultiLvlLbl val="0"/>
      </c:catAx>
      <c:valAx>
        <c:axId val="95083264"/>
        <c:scaling>
          <c:orientation val="minMax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Lower Granite 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75456512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2566528974514457"/>
          <c:y val="0.63167622290367997"/>
          <c:w val="0.1941831850734295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Lower Granite total survival (no corrections for harvest or straying) for Snake River</a:t>
            </a:r>
            <a:r>
              <a:rPr lang="en-US" baseline="0"/>
              <a:t> Steelhead that migrated inriver as juveniles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Steelhead'!$Q$4:$Q$9,'SR Steelhead'!$G$10:$G$14)</c:f>
              <c:numCache>
                <c:formatCode>General</c:formatCode>
                <c:ptCount val="11"/>
                <c:pt idx="6" formatCode="0.0%">
                  <c:v>0.64273504273504278</c:v>
                </c:pt>
                <c:pt idx="7" formatCode="0.0%">
                  <c:v>0.67038027332144978</c:v>
                </c:pt>
                <c:pt idx="8" formatCode="0.0%">
                  <c:v>0.69260348337480204</c:v>
                </c:pt>
                <c:pt idx="9" formatCode="0.0%">
                  <c:v>0.68747399084477734</c:v>
                </c:pt>
                <c:pt idx="10" formatCode="0.0%">
                  <c:v>0.7194192377495463</c:v>
                </c:pt>
              </c:numCache>
            </c:numRef>
          </c:val>
          <c:smooth val="0"/>
        </c:ser>
        <c:ser>
          <c:idx val="1"/>
          <c:order val="1"/>
          <c:tx>
            <c:v>Current 95% CI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Steelhead'!$AR$4:$AR$9,'SR Steelhead'!$AQ$10:$AQ$14)</c:f>
              <c:numCache>
                <c:formatCode>General</c:formatCode>
                <c:ptCount val="11"/>
                <c:pt idx="6" formatCode="0.0000">
                  <c:v>0.68161558789974241</c:v>
                </c:pt>
                <c:pt idx="7" formatCode="0.0000">
                  <c:v>0.6816078160503195</c:v>
                </c:pt>
                <c:pt idx="8" formatCode="0.0000">
                  <c:v>0.70618697030293431</c:v>
                </c:pt>
                <c:pt idx="9" formatCode="0.0000">
                  <c:v>0.70056561242374893</c:v>
                </c:pt>
                <c:pt idx="10" formatCode="0.0000">
                  <c:v>0.73613715479182384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Steelhead'!$AS$4:$AS$9,'SR Steelhead'!$AP$10:$AP$14)</c:f>
              <c:numCache>
                <c:formatCode>General</c:formatCode>
                <c:ptCount val="11"/>
                <c:pt idx="6" formatCode="0.0000">
                  <c:v>0.60240498064215753</c:v>
                </c:pt>
                <c:pt idx="7" formatCode="0.0000">
                  <c:v>0.65900497661404978</c:v>
                </c:pt>
                <c:pt idx="8" formatCode="0.0000">
                  <c:v>0.67876512466028227</c:v>
                </c:pt>
                <c:pt idx="9" formatCode="0.0000">
                  <c:v>0.6741542646309463</c:v>
                </c:pt>
                <c:pt idx="10" formatCode="0.0000">
                  <c:v>0.70223395728771465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('SR Steelhead'!$G$4:$G$10,'SR Steelhead'!$K$43:$K$46)</c:f>
              <c:numCache>
                <c:formatCode>0.0%</c:formatCode>
                <c:ptCount val="11"/>
                <c:pt idx="0">
                  <c:v>0.75718015665796345</c:v>
                </c:pt>
                <c:pt idx="1">
                  <c:v>0.78787878787878785</c:v>
                </c:pt>
                <c:pt idx="2">
                  <c:v>0.80130293159609123</c:v>
                </c:pt>
                <c:pt idx="3">
                  <c:v>0.73831775700934577</c:v>
                </c:pt>
                <c:pt idx="4">
                  <c:v>0.76595744680851063</c:v>
                </c:pt>
                <c:pt idx="5">
                  <c:v>0.7142857142857143</c:v>
                </c:pt>
                <c:pt idx="6">
                  <c:v>0.64273504273504278</c:v>
                </c:pt>
                <c:pt idx="7">
                  <c:v>0.72799999999999998</c:v>
                </c:pt>
                <c:pt idx="8">
                  <c:v>0.72809999999999997</c:v>
                </c:pt>
                <c:pt idx="9">
                  <c:v>0.74060000000000004</c:v>
                </c:pt>
                <c:pt idx="10">
                  <c:v>0.74809999999999999</c:v>
                </c:pt>
              </c:numCache>
            </c:numRef>
          </c:val>
          <c:smooth val="0"/>
        </c:ser>
        <c:ser>
          <c:idx val="4"/>
          <c:order val="4"/>
          <c:tx>
            <c:v>2008 BiOp 95% C.I High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Steelhead'!$AQ$4:$AQ$10,'SR Steelhead'!$AQ$43:$AQ$46)</c:f>
              <c:numCache>
                <c:formatCode>0.0000</c:formatCode>
                <c:ptCount val="11"/>
                <c:pt idx="0">
                  <c:v>0.78715963800436772</c:v>
                </c:pt>
                <c:pt idx="1">
                  <c:v>0.86363806361729289</c:v>
                </c:pt>
                <c:pt idx="2">
                  <c:v>0.84446787742623974</c:v>
                </c:pt>
                <c:pt idx="3">
                  <c:v>0.79586825448373499</c:v>
                </c:pt>
                <c:pt idx="4">
                  <c:v>0.84714262374271077</c:v>
                </c:pt>
                <c:pt idx="5">
                  <c:v>0.80102568153875686</c:v>
                </c:pt>
                <c:pt idx="6">
                  <c:v>0.68161558789974241</c:v>
                </c:pt>
                <c:pt idx="7">
                  <c:v>0.76655746112713585</c:v>
                </c:pt>
                <c:pt idx="8">
                  <c:v>0.74919145023586231</c:v>
                </c:pt>
                <c:pt idx="9">
                  <c:v>0.7631087990716835</c:v>
                </c:pt>
                <c:pt idx="10">
                  <c:v>0.76923656744952451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Steelhead'!$AP$4:$AP$10,'SR Steelhead'!$AP$43:$AP$46)</c:f>
              <c:numCache>
                <c:formatCode>0.0000</c:formatCode>
                <c:ptCount val="11"/>
                <c:pt idx="0">
                  <c:v>0.72520619624520954</c:v>
                </c:pt>
                <c:pt idx="1">
                  <c:v>0.69421295670909955</c:v>
                </c:pt>
                <c:pt idx="2">
                  <c:v>0.75221600737282368</c:v>
                </c:pt>
                <c:pt idx="3">
                  <c:v>0.67403577369442824</c:v>
                </c:pt>
                <c:pt idx="4">
                  <c:v>0.66737391571138738</c:v>
                </c:pt>
                <c:pt idx="5">
                  <c:v>0.61416771645666179</c:v>
                </c:pt>
                <c:pt idx="6">
                  <c:v>0.60240498064215753</c:v>
                </c:pt>
                <c:pt idx="7">
                  <c:v>0.6867223651510036</c:v>
                </c:pt>
                <c:pt idx="8">
                  <c:v>0.70617384440055231</c:v>
                </c:pt>
                <c:pt idx="9">
                  <c:v>0.71707293736930888</c:v>
                </c:pt>
                <c:pt idx="10">
                  <c:v>0.72609921094697893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0096"/>
        <c:axId val="74565312"/>
      </c:lineChart>
      <c:catAx>
        <c:axId val="754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74565312"/>
        <c:crosses val="autoZero"/>
        <c:auto val="1"/>
        <c:lblAlgn val="ctr"/>
        <c:lblOffset val="100"/>
        <c:noMultiLvlLbl val="0"/>
      </c:catAx>
      <c:valAx>
        <c:axId val="74565312"/>
        <c:scaling>
          <c:orientation val="minMax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Lower Granite 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75460096"/>
        <c:crosses val="autoZero"/>
        <c:crossBetween val="between"/>
        <c:minorUnit val="1.0000000000000002E-2"/>
      </c:valAx>
    </c:plotArea>
    <c:legend>
      <c:legendPos val="r"/>
      <c:layout>
        <c:manualLayout>
          <c:xMode val="edge"/>
          <c:yMode val="edge"/>
          <c:x val="0.62566528974514457"/>
          <c:y val="0.63167622290367997"/>
          <c:w val="0.1941831850734295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Lower Granite total survival (no corrections for harvest or straying) for Snake River</a:t>
            </a:r>
            <a:r>
              <a:rPr lang="en-US" baseline="0"/>
              <a:t> Fall</a:t>
            </a:r>
            <a:r>
              <a:rPr lang="en-US"/>
              <a:t> Chinook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'SR Fall'!$G$4:$G$14</c:f>
              <c:numCache>
                <c:formatCode>0.0%</c:formatCode>
                <c:ptCount val="11"/>
                <c:pt idx="0">
                  <c:v>0.59615384615384615</c:v>
                </c:pt>
                <c:pt idx="1">
                  <c:v>0.81506849315068497</c:v>
                </c:pt>
                <c:pt idx="2">
                  <c:v>0.77597402597402598</c:v>
                </c:pt>
                <c:pt idx="3">
                  <c:v>0.56573705179282874</c:v>
                </c:pt>
                <c:pt idx="4">
                  <c:v>0.45077720207253885</c:v>
                </c:pt>
                <c:pt idx="5">
                  <c:v>0.66801619433198378</c:v>
                </c:pt>
                <c:pt idx="6">
                  <c:v>0.66893865628042848</c:v>
                </c:pt>
                <c:pt idx="7">
                  <c:v>0.59392789373814037</c:v>
                </c:pt>
                <c:pt idx="8">
                  <c:v>0.70021567217828895</c:v>
                </c:pt>
                <c:pt idx="9">
                  <c:v>0.62473438164045902</c:v>
                </c:pt>
                <c:pt idx="10">
                  <c:v>0.77160493827160492</c:v>
                </c:pt>
              </c:numCache>
            </c:numRef>
          </c:val>
          <c:smooth val="0"/>
        </c:ser>
        <c:ser>
          <c:idx val="1"/>
          <c:order val="1"/>
          <c:tx>
            <c:v>Current 95% CI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Fall'!$AR$4:$AR$10,'SR Fall'!$AP$11:$AP$14)</c:f>
              <c:numCache>
                <c:formatCode>General</c:formatCode>
                <c:ptCount val="11"/>
                <c:pt idx="7" formatCode="0.0000">
                  <c:v>0.55062022564787827</c:v>
                </c:pt>
                <c:pt idx="8" formatCode="0.0000">
                  <c:v>0.67537428170342384</c:v>
                </c:pt>
                <c:pt idx="9" formatCode="0.0000">
                  <c:v>0.60481247255869142</c:v>
                </c:pt>
                <c:pt idx="10" formatCode="0.0000">
                  <c:v>0.75438617361461979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Fall'!$AR$4:$AR$10,'SR Fall'!$AQ$11:$AQ$14)</c:f>
              <c:numCache>
                <c:formatCode>General</c:formatCode>
                <c:ptCount val="11"/>
                <c:pt idx="7" formatCode="0.0000">
                  <c:v>0.63617618421268596</c:v>
                </c:pt>
                <c:pt idx="8" formatCode="0.0000">
                  <c:v>0.72420838060460901</c:v>
                </c:pt>
                <c:pt idx="9" formatCode="0.0000">
                  <c:v>0.64434522525643101</c:v>
                </c:pt>
                <c:pt idx="10" formatCode="0.0000">
                  <c:v>0.78816657773587562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('SR Fall'!$G$4:$G$10,'SR Fall'!$K$45:$K$48)</c:f>
              <c:numCache>
                <c:formatCode>0.0%</c:formatCode>
                <c:ptCount val="11"/>
                <c:pt idx="0">
                  <c:v>0.59615384615384615</c:v>
                </c:pt>
                <c:pt idx="1">
                  <c:v>0.81506849315068497</c:v>
                </c:pt>
                <c:pt idx="2">
                  <c:v>0.77597402597402598</c:v>
                </c:pt>
                <c:pt idx="3">
                  <c:v>0.56573705179282874</c:v>
                </c:pt>
                <c:pt idx="4">
                  <c:v>0.45077720207253885</c:v>
                </c:pt>
                <c:pt idx="5">
                  <c:v>0.66801619433198378</c:v>
                </c:pt>
                <c:pt idx="6">
                  <c:v>0.66893865628042848</c:v>
                </c:pt>
                <c:pt idx="7">
                  <c:v>0.60109999999999997</c:v>
                </c:pt>
                <c:pt idx="8">
                  <c:v>0.64629999999999999</c:v>
                </c:pt>
                <c:pt idx="9">
                  <c:v>0.60099999999999998</c:v>
                </c:pt>
                <c:pt idx="10">
                  <c:v>0.73250000000000004</c:v>
                </c:pt>
              </c:numCache>
            </c:numRef>
          </c:val>
          <c:smooth val="0"/>
        </c:ser>
        <c:ser>
          <c:idx val="4"/>
          <c:order val="4"/>
          <c:tx>
            <c:v>2008 BiOp 95% C.I High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'SR Fall'!$AQ$38:$AQ$48</c:f>
              <c:numCache>
                <c:formatCode>0.0000</c:formatCode>
                <c:ptCount val="11"/>
                <c:pt idx="0">
                  <c:v>0.72994026040831061</c:v>
                </c:pt>
                <c:pt idx="1">
                  <c:v>0.87444976308204825</c:v>
                </c:pt>
                <c:pt idx="2">
                  <c:v>0.8248115328225476</c:v>
                </c:pt>
                <c:pt idx="3">
                  <c:v>0.62490697620301439</c:v>
                </c:pt>
                <c:pt idx="4">
                  <c:v>0.52134386709510838</c:v>
                </c:pt>
                <c:pt idx="5">
                  <c:v>0.7252769852609583</c:v>
                </c:pt>
                <c:pt idx="6">
                  <c:v>0.69708585186635919</c:v>
                </c:pt>
                <c:pt idx="7">
                  <c:v>0.64155299054933412</c:v>
                </c:pt>
                <c:pt idx="8">
                  <c:v>0.66341258111505552</c:v>
                </c:pt>
                <c:pt idx="9">
                  <c:v>0.62350254175827646</c:v>
                </c:pt>
                <c:pt idx="10">
                  <c:v>0.74935719337641193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'SR Fall'!$AP$38:$AP$48</c:f>
              <c:numCache>
                <c:formatCode>0.0000</c:formatCode>
                <c:ptCount val="11"/>
                <c:pt idx="0">
                  <c:v>0.45101577030155116</c:v>
                </c:pt>
                <c:pt idx="1">
                  <c:v>0.74245951753124906</c:v>
                </c:pt>
                <c:pt idx="2">
                  <c:v>0.73032312964312918</c:v>
                </c:pt>
                <c:pt idx="3">
                  <c:v>0.49958993071386143</c:v>
                </c:pt>
                <c:pt idx="4">
                  <c:v>0.3771628498730254</c:v>
                </c:pt>
                <c:pt idx="5">
                  <c:v>0.60398283817254383</c:v>
                </c:pt>
                <c:pt idx="6">
                  <c:v>0.63852931819341674</c:v>
                </c:pt>
                <c:pt idx="7">
                  <c:v>0.55950117553987533</c:v>
                </c:pt>
                <c:pt idx="8">
                  <c:v>0.62880392169874511</c:v>
                </c:pt>
                <c:pt idx="9">
                  <c:v>0.57813858237607929</c:v>
                </c:pt>
                <c:pt idx="10">
                  <c:v>0.71516971405984464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5504"/>
        <c:axId val="74568192"/>
      </c:lineChart>
      <c:catAx>
        <c:axId val="388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568192"/>
        <c:crosses val="autoZero"/>
        <c:auto val="1"/>
        <c:lblAlgn val="ctr"/>
        <c:lblOffset val="100"/>
        <c:noMultiLvlLbl val="0"/>
      </c:catAx>
      <c:valAx>
        <c:axId val="74568192"/>
        <c:scaling>
          <c:orientation val="minMax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Lower Granite Survival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in"/>
        <c:tickLblPos val="nextTo"/>
        <c:crossAx val="38805504"/>
        <c:crosses val="autoZero"/>
        <c:crossBetween val="between"/>
        <c:minorUnit val="1.0000000000000002E-2"/>
      </c:valAx>
    </c:plotArea>
    <c:legend>
      <c:legendPos val="r"/>
      <c:layout>
        <c:manualLayout>
          <c:xMode val="edge"/>
          <c:yMode val="edge"/>
          <c:x val="0.62566528974514457"/>
          <c:y val="0.63167622290367997"/>
          <c:w val="0.1941831850734295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McNary total survival (no corrections for harvest or straying) for Snake River</a:t>
            </a:r>
            <a:r>
              <a:rPr lang="en-US" baseline="0"/>
              <a:t> Sockeye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Sockeye'!$J$4:$J$10,'SR Sockeye'!$E$11:$E$14)</c:f>
              <c:numCache>
                <c:formatCode>0.0%</c:formatCode>
                <c:ptCount val="11"/>
                <c:pt idx="7">
                  <c:v>0.83246527777777779</c:v>
                </c:pt>
                <c:pt idx="8">
                  <c:v>0.85</c:v>
                </c:pt>
                <c:pt idx="9">
                  <c:v>0.68914017495199487</c:v>
                </c:pt>
                <c:pt idx="10">
                  <c:v>0.56910569105691056</c:v>
                </c:pt>
              </c:numCache>
            </c:numRef>
          </c:val>
          <c:smooth val="0"/>
        </c:ser>
        <c:ser>
          <c:idx val="1"/>
          <c:order val="1"/>
          <c:tx>
            <c:v>current 95% C.I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Sockeye'!$AA$4:$AA$11,'SR Sockeye'!$Y$12:$Y$14)</c:f>
              <c:numCache>
                <c:formatCode>General</c:formatCode>
                <c:ptCount val="11"/>
                <c:pt idx="8" formatCode="0.0000">
                  <c:v>0.94289774184547415</c:v>
                </c:pt>
                <c:pt idx="9" formatCode="0.0000">
                  <c:v>0.72889918295397949</c:v>
                </c:pt>
                <c:pt idx="10" formatCode="0.0000">
                  <c:v>0.65804027681980737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('SR Sockeye'!$AA$4:$AA$9,'SR Sockeye'!$X$10:$X$14)</c:f>
              <c:numCache>
                <c:formatCode>General</c:formatCode>
                <c:ptCount val="11"/>
                <c:pt idx="6" formatCode="0.0000">
                  <c:v>0.82431420082264117</c:v>
                </c:pt>
                <c:pt idx="7" formatCode="0.0000">
                  <c:v>0.80962371821062395</c:v>
                </c:pt>
                <c:pt idx="8" formatCode="0.0000">
                  <c:v>0.70164733316042349</c:v>
                </c:pt>
                <c:pt idx="9" formatCode="0.0000">
                  <c:v>0.64719944741628666</c:v>
                </c:pt>
                <c:pt idx="10" formatCode="0.0000">
                  <c:v>0.47676490098234464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('SR Sockeye'!$E$4:$E$11,'SR Sockeye'!$K$28:$K$30)</c:f>
              <c:numCache>
                <c:formatCode>0.0%</c:formatCode>
                <c:ptCount val="11"/>
                <c:pt idx="4">
                  <c:v>0.88438133874239355</c:v>
                </c:pt>
                <c:pt idx="5">
                  <c:v>0.85526315789473684</c:v>
                </c:pt>
                <c:pt idx="6">
                  <c:v>0.84615384615384615</c:v>
                </c:pt>
                <c:pt idx="7">
                  <c:v>0.83246527777777779</c:v>
                </c:pt>
                <c:pt idx="8">
                  <c:v>0.8</c:v>
                </c:pt>
                <c:pt idx="9">
                  <c:v>0.6216216216216216</c:v>
                </c:pt>
                <c:pt idx="10">
                  <c:v>0.51351351351351349</c:v>
                </c:pt>
              </c:numCache>
            </c:numRef>
          </c:val>
          <c:smooth val="0"/>
        </c:ser>
        <c:ser>
          <c:idx val="4"/>
          <c:order val="4"/>
          <c:tx>
            <c:v>2008 BiOp 95% C.I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Sockeye'!$AA$4:$AA$7,'SR Sockeye'!$X$8:$X$10,'SR Sockeye'!$X$27:$X$30)</c:f>
              <c:numCache>
                <c:formatCode>General</c:formatCode>
                <c:ptCount val="11"/>
                <c:pt idx="4" formatCode="0.0000">
                  <c:v>0.85280744920282447</c:v>
                </c:pt>
                <c:pt idx="5" formatCode="0.0000">
                  <c:v>0.81957294151090543</c:v>
                </c:pt>
                <c:pt idx="6" formatCode="0.0000">
                  <c:v>0.82431420082264117</c:v>
                </c:pt>
                <c:pt idx="7" formatCode="0.0000">
                  <c:v>0.68253746958328354</c:v>
                </c:pt>
                <c:pt idx="8" formatCode="0.0000">
                  <c:v>0.59296256772132283</c:v>
                </c:pt>
                <c:pt idx="9" formatCode="0.0000">
                  <c:v>0.61902109500896063</c:v>
                </c:pt>
                <c:pt idx="10" formatCode="0.0000">
                  <c:v>0.47015632009064018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Sockeye'!$AA$4:$AA$7,'SR Sockeye'!$Y$8:$Y$11,'SR Sockeye'!$Y$28:$Y$30)</c:f>
              <c:numCache>
                <c:formatCode>General</c:formatCode>
                <c:ptCount val="11"/>
                <c:pt idx="4" formatCode="0.0000">
                  <c:v>0.91124548483105172</c:v>
                </c:pt>
                <c:pt idx="5" formatCode="0.0000">
                  <c:v>0.88625955281892943</c:v>
                </c:pt>
                <c:pt idx="6" formatCode="0.0000">
                  <c:v>0.86625617113450326</c:v>
                </c:pt>
                <c:pt idx="7" formatCode="0.0000">
                  <c:v>0.8535943028513282</c:v>
                </c:pt>
                <c:pt idx="8" formatCode="0.0000">
                  <c:v>0.93168853598751611</c:v>
                </c:pt>
                <c:pt idx="9" formatCode="0.0000">
                  <c:v>0.70536103790397253</c:v>
                </c:pt>
                <c:pt idx="10" formatCode="0.0000">
                  <c:v>0.6612826884729649</c:v>
                </c:pt>
              </c:numCache>
            </c:numRef>
          </c:val>
          <c:smooth val="0"/>
        </c:ser>
        <c:ser>
          <c:idx val="6"/>
          <c:order val="6"/>
          <c:tx>
            <c:v>Cormack Jolly Seber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'SR Sockeye'!$K$70:$K$80</c:f>
              <c:numCache>
                <c:formatCode>General</c:formatCode>
                <c:ptCount val="11"/>
                <c:pt idx="8">
                  <c:v>0.82930000000000004</c:v>
                </c:pt>
                <c:pt idx="9">
                  <c:v>0.67659999999999998</c:v>
                </c:pt>
                <c:pt idx="10">
                  <c:v>0.58250000000000002</c:v>
                </c:pt>
              </c:numCache>
            </c:numRef>
          </c:val>
          <c:smooth val="0"/>
        </c:ser>
        <c:ser>
          <c:idx val="7"/>
          <c:order val="7"/>
          <c:tx>
            <c:v>CJS 95% CI High</c:v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val>
            <c:numRef>
              <c:f>'SR Sockeye'!$N$70:$N$80</c:f>
              <c:numCache>
                <c:formatCode>General</c:formatCode>
                <c:ptCount val="11"/>
                <c:pt idx="8">
                  <c:v>0.952774258961534</c:v>
                </c:pt>
                <c:pt idx="9">
                  <c:v>0.7181951140709516</c:v>
                </c:pt>
                <c:pt idx="10">
                  <c:v>0.67689443403730132</c:v>
                </c:pt>
              </c:numCache>
            </c:numRef>
          </c:val>
          <c:smooth val="0"/>
        </c:ser>
        <c:ser>
          <c:idx val="8"/>
          <c:order val="8"/>
          <c:tx>
            <c:v>CJS 95% CI</c:v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val>
            <c:numRef>
              <c:f>'SR Sockeye'!$M$70:$M$80</c:f>
              <c:numCache>
                <c:formatCode>General</c:formatCode>
                <c:ptCount val="11"/>
                <c:pt idx="8">
                  <c:v>0.72182732009321204</c:v>
                </c:pt>
                <c:pt idx="9">
                  <c:v>0.63741391584400897</c:v>
                </c:pt>
                <c:pt idx="10">
                  <c:v>0.50126907969419354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9088"/>
        <c:axId val="74736192"/>
      </c:lineChart>
      <c:catAx>
        <c:axId val="388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36192"/>
        <c:crosses val="autoZero"/>
        <c:auto val="1"/>
        <c:lblAlgn val="ctr"/>
        <c:lblOffset val="100"/>
        <c:noMultiLvlLbl val="0"/>
      </c:catAx>
      <c:valAx>
        <c:axId val="74736192"/>
        <c:scaling>
          <c:orientation val="minMax"/>
          <c:max val="1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McNary Survival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38809088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793798986372327"/>
          <c:y val="0.40553173209127691"/>
          <c:w val="0.1736052470789527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Lower Granite total survival (no corrections for harvest or straying) for Snake River Spring Summer Chinook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'SR Spring summer'!$G$4:$G$14</c:f>
              <c:numCache>
                <c:formatCode>0.0%</c:formatCode>
                <c:ptCount val="11"/>
                <c:pt idx="0">
                  <c:v>0.84771126760563376</c:v>
                </c:pt>
                <c:pt idx="1">
                  <c:v>0.8203723986856517</c:v>
                </c:pt>
                <c:pt idx="2">
                  <c:v>0.83483652762119509</c:v>
                </c:pt>
                <c:pt idx="3">
                  <c:v>0.83717105263157898</c:v>
                </c:pt>
                <c:pt idx="4">
                  <c:v>0.7415730337078652</c:v>
                </c:pt>
                <c:pt idx="5">
                  <c:v>0.79166666666666663</c:v>
                </c:pt>
                <c:pt idx="6">
                  <c:v>0.71210762331838562</c:v>
                </c:pt>
                <c:pt idx="7">
                  <c:v>0.71943231441048039</c:v>
                </c:pt>
                <c:pt idx="8">
                  <c:v>0.69880952380952377</c:v>
                </c:pt>
                <c:pt idx="9">
                  <c:v>0.67182497331910351</c:v>
                </c:pt>
                <c:pt idx="10">
                  <c:v>0.75635718509757544</c:v>
                </c:pt>
              </c:numCache>
            </c:numRef>
          </c:val>
          <c:smooth val="0"/>
        </c:ser>
        <c:ser>
          <c:idx val="1"/>
          <c:order val="1"/>
          <c:tx>
            <c:v>Current 95% CI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'SR Spring summer'!$AS$4:$AS$14</c:f>
              <c:numCache>
                <c:formatCode>General</c:formatCode>
                <c:ptCount val="11"/>
                <c:pt idx="6" formatCode="0.0000">
                  <c:v>0.73854392606000796</c:v>
                </c:pt>
                <c:pt idx="7" formatCode="0.0000">
                  <c:v>0.74832834990275854</c:v>
                </c:pt>
                <c:pt idx="8" formatCode="0.0000">
                  <c:v>0.72968624087591039</c:v>
                </c:pt>
                <c:pt idx="9" formatCode="0.0000">
                  <c:v>0.69306813623642427</c:v>
                </c:pt>
                <c:pt idx="10" formatCode="0.0000">
                  <c:v>0.77665429004205322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'SR Spring summer'!$AR$4:$AR$14</c:f>
              <c:numCache>
                <c:formatCode>General</c:formatCode>
                <c:ptCount val="11"/>
                <c:pt idx="6" formatCode="0.0000">
                  <c:v>0.68454718010592353</c:v>
                </c:pt>
                <c:pt idx="7" formatCode="0.0000">
                  <c:v>0.68911767070869467</c:v>
                </c:pt>
                <c:pt idx="8" formatCode="0.0000">
                  <c:v>0.66653068166998963</c:v>
                </c:pt>
                <c:pt idx="9" formatCode="0.0000">
                  <c:v>0.65004269489925981</c:v>
                </c:pt>
                <c:pt idx="10" formatCode="0.0000">
                  <c:v>0.73516658931747425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('SR Spring summer'!$G$4:$G$9,'SR Spring summer'!$K$42:$K$46)</c:f>
              <c:numCache>
                <c:formatCode>0.0%</c:formatCode>
                <c:ptCount val="11"/>
                <c:pt idx="0">
                  <c:v>0.84771126760563376</c:v>
                </c:pt>
                <c:pt idx="1">
                  <c:v>0.8203723986856517</c:v>
                </c:pt>
                <c:pt idx="2">
                  <c:v>0.83483652762119509</c:v>
                </c:pt>
                <c:pt idx="3">
                  <c:v>0.83717105263157898</c:v>
                </c:pt>
                <c:pt idx="4">
                  <c:v>0.7415730337078652</c:v>
                </c:pt>
                <c:pt idx="5">
                  <c:v>0.79166666666666663</c:v>
                </c:pt>
                <c:pt idx="6">
                  <c:v>0.71299999999999997</c:v>
                </c:pt>
                <c:pt idx="7">
                  <c:v>0.75239999999999996</c:v>
                </c:pt>
                <c:pt idx="8">
                  <c:v>0.73580000000000001</c:v>
                </c:pt>
                <c:pt idx="9">
                  <c:v>0.66779999999999995</c:v>
                </c:pt>
                <c:pt idx="10">
                  <c:v>0.74370000000000003</c:v>
                </c:pt>
              </c:numCache>
            </c:numRef>
          </c:val>
          <c:smooth val="0"/>
        </c:ser>
        <c:ser>
          <c:idx val="4"/>
          <c:order val="4"/>
          <c:tx>
            <c:v>2008 BiOp 95% C.I High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Spring summer'!$AQ$4:$AQ$9,'SR Spring summer'!$AS$42:$AS$46)</c:f>
              <c:numCache>
                <c:formatCode>0.0000</c:formatCode>
                <c:ptCount val="11"/>
                <c:pt idx="0">
                  <c:v>0.86812375700804689</c:v>
                </c:pt>
                <c:pt idx="1">
                  <c:v>0.84475470644499007</c:v>
                </c:pt>
                <c:pt idx="2">
                  <c:v>0.85183312635114661</c:v>
                </c:pt>
                <c:pt idx="3">
                  <c:v>0.8656447608783524</c:v>
                </c:pt>
                <c:pt idx="4">
                  <c:v>0.79301119595385605</c:v>
                </c:pt>
                <c:pt idx="5">
                  <c:v>0.85039115069936222</c:v>
                </c:pt>
                <c:pt idx="6">
                  <c:v>0.73941373358804352</c:v>
                </c:pt>
                <c:pt idx="7">
                  <c:v>0.77591080320819705</c:v>
                </c:pt>
                <c:pt idx="8">
                  <c:v>0.75399134291699965</c:v>
                </c:pt>
                <c:pt idx="9">
                  <c:v>0.68993544363761627</c:v>
                </c:pt>
                <c:pt idx="10">
                  <c:v>0.76426835691183981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('SR Spring summer'!$AP$4:$AP$9,'SR Spring summer'!$AR$42:$AR$46)</c:f>
              <c:numCache>
                <c:formatCode>0.0000</c:formatCode>
                <c:ptCount val="11"/>
                <c:pt idx="0">
                  <c:v>0.82548036768240429</c:v>
                </c:pt>
                <c:pt idx="1">
                  <c:v>0.79390364385673917</c:v>
                </c:pt>
                <c:pt idx="2">
                  <c:v>0.81672482390051304</c:v>
                </c:pt>
                <c:pt idx="3">
                  <c:v>0.805377776723188</c:v>
                </c:pt>
                <c:pt idx="4">
                  <c:v>0.68468481446941887</c:v>
                </c:pt>
                <c:pt idx="5">
                  <c:v>0.7223587724766557</c:v>
                </c:pt>
                <c:pt idx="6">
                  <c:v>0.68546631876494968</c:v>
                </c:pt>
                <c:pt idx="7">
                  <c:v>0.7276451701525658</c:v>
                </c:pt>
                <c:pt idx="8">
                  <c:v>0.71705450980795804</c:v>
                </c:pt>
                <c:pt idx="9">
                  <c:v>0.64512937040295859</c:v>
                </c:pt>
                <c:pt idx="10">
                  <c:v>0.7223110559988003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1088"/>
        <c:axId val="74738496"/>
      </c:lineChart>
      <c:catAx>
        <c:axId val="396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38496"/>
        <c:crosses val="autoZero"/>
        <c:auto val="1"/>
        <c:lblAlgn val="ctr"/>
        <c:lblOffset val="100"/>
        <c:noMultiLvlLbl val="0"/>
      </c:catAx>
      <c:valAx>
        <c:axId val="74738496"/>
        <c:scaling>
          <c:orientation val="minMax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Lower Granite Survival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39641088"/>
        <c:crosses val="autoZero"/>
        <c:crossBetween val="between"/>
        <c:minorUnit val="1.0000000000000002E-2"/>
      </c:valAx>
    </c:plotArea>
    <c:legend>
      <c:legendPos val="r"/>
      <c:layout>
        <c:manualLayout>
          <c:xMode val="edge"/>
          <c:yMode val="edge"/>
          <c:x val="0.62566528974514457"/>
          <c:y val="0.63167622290367997"/>
          <c:w val="0.1941831850734295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McNary total survival (no corrections for harvest or straying) for Upper</a:t>
            </a:r>
            <a:r>
              <a:rPr lang="en-US" baseline="0"/>
              <a:t> Columbia Spring Chinook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Spring'!$F$4:$F$9,'UC Spring'!$E$10:$E$14)</c:f>
              <c:numCache>
                <c:formatCode>0.0%</c:formatCode>
                <c:ptCount val="11"/>
                <c:pt idx="6">
                  <c:v>0.72928176795580113</c:v>
                </c:pt>
                <c:pt idx="7">
                  <c:v>0.80405405405405406</c:v>
                </c:pt>
                <c:pt idx="8">
                  <c:v>0.82646420824295008</c:v>
                </c:pt>
                <c:pt idx="9">
                  <c:v>0.75646551724137934</c:v>
                </c:pt>
                <c:pt idx="10">
                  <c:v>0.82978723404255317</c:v>
                </c:pt>
              </c:numCache>
            </c:numRef>
          </c:val>
          <c:smooth val="0"/>
        </c:ser>
        <c:ser>
          <c:idx val="1"/>
          <c:order val="1"/>
          <c:tx>
            <c:v>current 95% C.I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Spring'!$AA$4:$AA$10,'UC Spring'!$Y$11:$Y$14)</c:f>
              <c:numCache>
                <c:formatCode>General</c:formatCode>
                <c:ptCount val="11"/>
                <c:pt idx="7" formatCode="0.0000">
                  <c:v>0.86467054021617085</c:v>
                </c:pt>
                <c:pt idx="8" formatCode="0.0000">
                  <c:v>0.85993108640345717</c:v>
                </c:pt>
                <c:pt idx="9" formatCode="0.0000">
                  <c:v>0.79485573765033735</c:v>
                </c:pt>
                <c:pt idx="10" formatCode="0.0000">
                  <c:v>0.86266246428917082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Spring'!$AA$4:$AA$10,'UC Spring'!$X$11:$X$14)</c:f>
              <c:numCache>
                <c:formatCode>General</c:formatCode>
                <c:ptCount val="11"/>
                <c:pt idx="7" formatCode="0.0000">
                  <c:v>0.73086533766482054</c:v>
                </c:pt>
                <c:pt idx="8" formatCode="0.0000">
                  <c:v>0.78874402055609294</c:v>
                </c:pt>
                <c:pt idx="9" formatCode="0.0000">
                  <c:v>0.71477087102428982</c:v>
                </c:pt>
                <c:pt idx="10" formatCode="0.0000">
                  <c:v>0.79269774680438709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('UC Spring'!$E$4:$E$10,'UC Spring'!$H$27:$H$30)</c:f>
              <c:numCache>
                <c:formatCode>0.0%</c:formatCode>
                <c:ptCount val="11"/>
                <c:pt idx="0">
                  <c:v>0.7831325301204819</c:v>
                </c:pt>
                <c:pt idx="1">
                  <c:v>0.80952380952380953</c:v>
                </c:pt>
                <c:pt idx="2">
                  <c:v>0.8487084870848709</c:v>
                </c:pt>
                <c:pt idx="3">
                  <c:v>0.81389578163771714</c:v>
                </c:pt>
                <c:pt idx="4">
                  <c:v>0.78052550231839257</c:v>
                </c:pt>
                <c:pt idx="5">
                  <c:v>0.7857142857142857</c:v>
                </c:pt>
                <c:pt idx="6">
                  <c:v>0.72928176795580113</c:v>
                </c:pt>
                <c:pt idx="7" formatCode="General">
                  <c:v>0.80410000000000004</c:v>
                </c:pt>
                <c:pt idx="8" formatCode="General">
                  <c:v>0.82650000000000001</c:v>
                </c:pt>
                <c:pt idx="9" formatCode="General">
                  <c:v>0.7661</c:v>
                </c:pt>
                <c:pt idx="10" formatCode="General">
                  <c:v>0.8306</c:v>
                </c:pt>
              </c:numCache>
            </c:numRef>
          </c:val>
          <c:smooth val="0"/>
        </c:ser>
        <c:ser>
          <c:idx val="4"/>
          <c:order val="4"/>
          <c:tx>
            <c:v>2008 BiOp 95% C.I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('UC Spring'!$X$4:$X$10,'UC Spring'!$X$27:$X$30)</c:f>
              <c:numCache>
                <c:formatCode>0.0000</c:formatCode>
                <c:ptCount val="11"/>
                <c:pt idx="0">
                  <c:v>0.67908501025916168</c:v>
                </c:pt>
                <c:pt idx="1">
                  <c:v>0.69091153091444235</c:v>
                </c:pt>
                <c:pt idx="2">
                  <c:v>0.82220267185944251</c:v>
                </c:pt>
                <c:pt idx="3">
                  <c:v>0.78527629024515799</c:v>
                </c:pt>
                <c:pt idx="4">
                  <c:v>0.74661732542809034</c:v>
                </c:pt>
                <c:pt idx="5">
                  <c:v>0.71243705258692147</c:v>
                </c:pt>
                <c:pt idx="6">
                  <c:v>0.65836432446412507</c:v>
                </c:pt>
                <c:pt idx="7">
                  <c:v>0.73086533766482054</c:v>
                </c:pt>
                <c:pt idx="8">
                  <c:v>0.78874402055609294</c:v>
                </c:pt>
                <c:pt idx="9">
                  <c:v>0.71755522306786013</c:v>
                </c:pt>
                <c:pt idx="10">
                  <c:v>0.79440915732171902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('UC Spring'!$Y$4:$Y$10,'UC Spring'!$Y$27:$Y$30)</c:f>
              <c:numCache>
                <c:formatCode>0.0000</c:formatCode>
                <c:ptCount val="11"/>
                <c:pt idx="0">
                  <c:v>0.86611294156345453</c:v>
                </c:pt>
                <c:pt idx="1">
                  <c:v>0.89751575640614289</c:v>
                </c:pt>
                <c:pt idx="2">
                  <c:v>0.87265498449630619</c:v>
                </c:pt>
                <c:pt idx="3">
                  <c:v>0.84019692904461218</c:v>
                </c:pt>
                <c:pt idx="4">
                  <c:v>0.81185008328650055</c:v>
                </c:pt>
                <c:pt idx="5">
                  <c:v>0.84766909382446076</c:v>
                </c:pt>
                <c:pt idx="6">
                  <c:v>0.79252438245980639</c:v>
                </c:pt>
                <c:pt idx="7">
                  <c:v>0.86467054021617085</c:v>
                </c:pt>
                <c:pt idx="8">
                  <c:v>0.85993108640345717</c:v>
                </c:pt>
                <c:pt idx="9">
                  <c:v>0.809933856820783</c:v>
                </c:pt>
                <c:pt idx="10">
                  <c:v>0.86276536946302618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78656"/>
        <c:axId val="74741376"/>
      </c:lineChart>
      <c:catAx>
        <c:axId val="398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4741376"/>
        <c:crosses val="autoZero"/>
        <c:auto val="1"/>
        <c:lblAlgn val="ctr"/>
        <c:lblOffset val="100"/>
        <c:noMultiLvlLbl val="0"/>
      </c:catAx>
      <c:valAx>
        <c:axId val="74741376"/>
        <c:scaling>
          <c:orientation val="minMax"/>
          <c:max val="1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McNary Survival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39878656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793798986372327"/>
          <c:y val="0.57312095296118282"/>
          <c:w val="0.1736052470789527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Current and 2008 BiOp methodologies  for estimating Bonneville to McNary total survival (no corrections for harvest or straying) for Upper</a:t>
            </a:r>
            <a:r>
              <a:rPr lang="en-US" baseline="0"/>
              <a:t> Columbia River Steelhead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908848241167082E-2"/>
          <c:y val="0.17991110664531565"/>
          <c:w val="0.87530552872933032"/>
          <c:h val="0.76142932730281354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Sthd'!$F$4:$F$9,'UC Sthd'!$E$10:$E$14)</c:f>
              <c:numCache>
                <c:formatCode>0.0%</c:formatCode>
                <c:ptCount val="11"/>
                <c:pt idx="6">
                  <c:v>0.74702380952380953</c:v>
                </c:pt>
                <c:pt idx="7">
                  <c:v>0.73333333333333328</c:v>
                </c:pt>
                <c:pt idx="8">
                  <c:v>0.78464818763326227</c:v>
                </c:pt>
                <c:pt idx="9">
                  <c:v>0.78418803418803418</c:v>
                </c:pt>
                <c:pt idx="10">
                  <c:v>0.78619367209971236</c:v>
                </c:pt>
              </c:numCache>
            </c:numRef>
          </c:val>
          <c:smooth val="0"/>
        </c:ser>
        <c:ser>
          <c:idx val="1"/>
          <c:order val="1"/>
          <c:tx>
            <c:v>current 95% C.I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Sthd'!$AA$4:$AA$9,'UC Sthd'!$X$10:$X$13)</c:f>
              <c:numCache>
                <c:formatCode>General</c:formatCode>
                <c:ptCount val="10"/>
                <c:pt idx="6" formatCode="0.0000">
                  <c:v>0.69699771682595713</c:v>
                </c:pt>
                <c:pt idx="7" formatCode="0.0000">
                  <c:v>0.68649705637629532</c:v>
                </c:pt>
                <c:pt idx="8" formatCode="0.0000">
                  <c:v>0.75693550621565331</c:v>
                </c:pt>
                <c:pt idx="9" formatCode="0.0000">
                  <c:v>0.75642541525491014</c:v>
                </c:pt>
              </c:numCache>
            </c:numRef>
          </c:val>
          <c:smooth val="0"/>
        </c:ser>
        <c:ser>
          <c:idx val="2"/>
          <c:order val="2"/>
          <c:tx>
            <c:v>Current 95% CI Low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cat>
            <c:strRef>
              <c:f>'SR Spring summer'!$A$4:$A$14</c:f>
              <c:strCache>
                <c:ptCount val="11"/>
                <c:pt idx="0">
                  <c:v>2002*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strCache>
            </c:strRef>
          </c:cat>
          <c:val>
            <c:numRef>
              <c:f>('UC Sthd'!$AA$4:$AA$9,'UC Sthd'!$Y$10:$Y$13)</c:f>
              <c:numCache>
                <c:formatCode>General</c:formatCode>
                <c:ptCount val="10"/>
                <c:pt idx="6" formatCode="0.0000">
                  <c:v>0.7926359732410847</c:v>
                </c:pt>
                <c:pt idx="7" formatCode="0.0000">
                  <c:v>0.77658776378224326</c:v>
                </c:pt>
                <c:pt idx="8" formatCode="0.0000">
                  <c:v>0.81056033059207011</c:v>
                </c:pt>
                <c:pt idx="9" formatCode="0.0000">
                  <c:v>0.81014917668473474</c:v>
                </c:pt>
              </c:numCache>
            </c:numRef>
          </c:val>
          <c:smooth val="0"/>
        </c:ser>
        <c:ser>
          <c:idx val="3"/>
          <c:order val="3"/>
          <c:tx>
            <c:v>2008 BiOp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('UC Sthd'!$E$4:$E$10,'UC Sthd'!$H$27:$H$30)</c:f>
              <c:numCache>
                <c:formatCode>0.0%</c:formatCode>
                <c:ptCount val="11"/>
                <c:pt idx="0">
                  <c:v>0.78911564625850339</c:v>
                </c:pt>
                <c:pt idx="1">
                  <c:v>0.77272727272727271</c:v>
                </c:pt>
                <c:pt idx="2">
                  <c:v>0.71577726218097448</c:v>
                </c:pt>
                <c:pt idx="3">
                  <c:v>0.68593826555609994</c:v>
                </c:pt>
                <c:pt idx="4">
                  <c:v>0.72812960235640645</c:v>
                </c:pt>
                <c:pt idx="5">
                  <c:v>0.7335047129391602</c:v>
                </c:pt>
                <c:pt idx="6">
                  <c:v>0.74702380952380953</c:v>
                </c:pt>
                <c:pt idx="7" formatCode="0.00%">
                  <c:v>0.75270000000000004</c:v>
                </c:pt>
                <c:pt idx="8" formatCode="0.00%">
                  <c:v>0.78510000000000002</c:v>
                </c:pt>
                <c:pt idx="9" formatCode="0.00%">
                  <c:v>0.79600000000000004</c:v>
                </c:pt>
                <c:pt idx="10" formatCode="0.00%">
                  <c:v>0.78779999999999994</c:v>
                </c:pt>
              </c:numCache>
            </c:numRef>
          </c:val>
          <c:smooth val="0"/>
        </c:ser>
        <c:ser>
          <c:idx val="4"/>
          <c:order val="4"/>
          <c:tx>
            <c:v>2008 BiOp 95% C.I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('UC Sthd'!$Y$4:$Y$10,'UC Sthd'!$Y$27:$Y$30)</c:f>
              <c:numCache>
                <c:formatCode>0.0000</c:formatCode>
                <c:ptCount val="11"/>
                <c:pt idx="0">
                  <c:v>0.83432344118954804</c:v>
                </c:pt>
                <c:pt idx="1">
                  <c:v>0.88526648606140435</c:v>
                </c:pt>
                <c:pt idx="2">
                  <c:v>0.73078923451198152</c:v>
                </c:pt>
                <c:pt idx="3">
                  <c:v>0.69755471524861046</c:v>
                </c:pt>
                <c:pt idx="4">
                  <c:v>0.73868622120876049</c:v>
                </c:pt>
                <c:pt idx="5">
                  <c:v>0.75868489217163815</c:v>
                </c:pt>
                <c:pt idx="6">
                  <c:v>0.7926359732410847</c:v>
                </c:pt>
                <c:pt idx="7">
                  <c:v>0.77529468026288073</c:v>
                </c:pt>
                <c:pt idx="8">
                  <c:v>0.81096970576477356</c:v>
                </c:pt>
                <c:pt idx="9">
                  <c:v>0.81899619682271141</c:v>
                </c:pt>
                <c:pt idx="10">
                  <c:v>0.81236935623240392</c:v>
                </c:pt>
              </c:numCache>
            </c:numRef>
          </c:val>
          <c:smooth val="0"/>
        </c:ser>
        <c:ser>
          <c:idx val="5"/>
          <c:order val="5"/>
          <c:tx>
            <c:v>2008 BiOp 95% C.I. low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('UC Sthd'!$X$4:$X$10,'UC Sthd'!$X$27:$X$30)</c:f>
              <c:numCache>
                <c:formatCode>0.0000</c:formatCode>
                <c:ptCount val="11"/>
                <c:pt idx="0">
                  <c:v>0.7379755013567959</c:v>
                </c:pt>
                <c:pt idx="1">
                  <c:v>0.62155705243448056</c:v>
                </c:pt>
                <c:pt idx="2">
                  <c:v>0.70039858286217682</c:v>
                </c:pt>
                <c:pt idx="3">
                  <c:v>0.67414444120144412</c:v>
                </c:pt>
                <c:pt idx="4">
                  <c:v>0.71737675069222395</c:v>
                </c:pt>
                <c:pt idx="5">
                  <c:v>0.70714204112361578</c:v>
                </c:pt>
                <c:pt idx="6">
                  <c:v>0.69699771682595713</c:v>
                </c:pt>
                <c:pt idx="7">
                  <c:v>0.72906212304943263</c:v>
                </c:pt>
                <c:pt idx="8">
                  <c:v>0.75744346806027019</c:v>
                </c:pt>
                <c:pt idx="9">
                  <c:v>0.77141257525787654</c:v>
                </c:pt>
                <c:pt idx="10">
                  <c:v>0.76168441260998088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2240"/>
        <c:axId val="39315136"/>
      </c:lineChart>
      <c:catAx>
        <c:axId val="398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9315136"/>
        <c:crosses val="autoZero"/>
        <c:auto val="1"/>
        <c:lblAlgn val="ctr"/>
        <c:lblOffset val="100"/>
        <c:noMultiLvlLbl val="0"/>
      </c:catAx>
      <c:valAx>
        <c:axId val="39315136"/>
        <c:scaling>
          <c:orientation val="minMax"/>
          <c:max val="1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Bonneville</a:t>
                </a:r>
                <a:r>
                  <a:rPr lang="en-US" baseline="0"/>
                  <a:t> to McNary Survival</a:t>
                </a:r>
                <a:endParaRPr lang="en-US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39882240"/>
        <c:crosses val="autoZero"/>
        <c:crossBetween val="between"/>
        <c:minorUnit val="1.0000000000000002E-2"/>
      </c:valAx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036223130943784"/>
          <c:y val="0.63167622290367997"/>
          <c:w val="0.17360524707895275"/>
          <c:h val="0.2190723878594240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0.58996</cdr:x>
      <cdr:y>0.17624</cdr:y>
    </cdr:from>
    <cdr:to>
      <cdr:x>0.58996</cdr:x>
      <cdr:y>0.94517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115582" y="1108514"/>
          <a:ext cx="1" cy="48364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0.58712</cdr:x>
      <cdr:y>0.17363</cdr:y>
    </cdr:from>
    <cdr:to>
      <cdr:x>0.58712</cdr:x>
      <cdr:y>0.94256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90931" y="1092065"/>
          <a:ext cx="0" cy="48364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topLeftCell="A75" zoomScaleNormal="100" workbookViewId="0">
      <selection activeCell="A109" sqref="A109:M139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4" ht="16.5" thickBot="1" x14ac:dyDescent="0.3">
      <c r="A1" t="s">
        <v>112</v>
      </c>
      <c r="E1" t="s">
        <v>113</v>
      </c>
    </row>
    <row r="2" spans="1:44" x14ac:dyDescent="0.25">
      <c r="A2" t="s">
        <v>45</v>
      </c>
      <c r="S2" s="283" t="s">
        <v>61</v>
      </c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5"/>
      <c r="AR2" t="s">
        <v>62</v>
      </c>
    </row>
    <row r="3" spans="1:44" ht="51" x14ac:dyDescent="0.25">
      <c r="A3" s="136" t="s">
        <v>64</v>
      </c>
      <c r="B3" s="137" t="s">
        <v>29</v>
      </c>
      <c r="C3" s="138" t="s">
        <v>30</v>
      </c>
      <c r="D3" s="139" t="s">
        <v>31</v>
      </c>
      <c r="E3" s="137" t="s">
        <v>32</v>
      </c>
      <c r="F3" s="165" t="s">
        <v>33</v>
      </c>
      <c r="G3" s="139" t="s">
        <v>34</v>
      </c>
      <c r="H3" s="137" t="s">
        <v>35</v>
      </c>
      <c r="I3" s="140" t="s">
        <v>36</v>
      </c>
      <c r="J3" s="139" t="s">
        <v>37</v>
      </c>
      <c r="K3" s="137" t="s">
        <v>32</v>
      </c>
      <c r="L3" s="165" t="s">
        <v>33</v>
      </c>
      <c r="M3" s="138" t="s">
        <v>34</v>
      </c>
      <c r="N3" s="137" t="s">
        <v>38</v>
      </c>
      <c r="O3" s="165" t="s">
        <v>39</v>
      </c>
      <c r="P3" s="141" t="s">
        <v>40</v>
      </c>
      <c r="S3" s="242" t="s">
        <v>50</v>
      </c>
      <c r="T3" s="4" t="s">
        <v>51</v>
      </c>
      <c r="U3" s="5" t="s">
        <v>52</v>
      </c>
      <c r="V3" s="73" t="s">
        <v>53</v>
      </c>
      <c r="W3" s="74" t="s">
        <v>54</v>
      </c>
      <c r="X3" s="74" t="s">
        <v>55</v>
      </c>
      <c r="Y3" s="74" t="s">
        <v>56</v>
      </c>
      <c r="Z3" s="79" t="s">
        <v>60</v>
      </c>
      <c r="AA3" s="192"/>
      <c r="AB3" s="4" t="s">
        <v>57</v>
      </c>
      <c r="AC3" s="4" t="s">
        <v>58</v>
      </c>
      <c r="AD3" s="5" t="s">
        <v>52</v>
      </c>
      <c r="AE3" s="73" t="s">
        <v>53</v>
      </c>
      <c r="AF3" s="74" t="s">
        <v>54</v>
      </c>
      <c r="AG3" s="74" t="s">
        <v>55</v>
      </c>
      <c r="AH3" s="74" t="s">
        <v>56</v>
      </c>
      <c r="AI3" s="79" t="s">
        <v>60</v>
      </c>
      <c r="AJ3" s="192"/>
      <c r="AK3" s="4" t="s">
        <v>59</v>
      </c>
      <c r="AL3" s="4" t="s">
        <v>58</v>
      </c>
      <c r="AM3" s="5" t="s">
        <v>52</v>
      </c>
      <c r="AN3" s="73" t="s">
        <v>53</v>
      </c>
      <c r="AO3" s="74" t="s">
        <v>54</v>
      </c>
      <c r="AP3" s="74" t="s">
        <v>55</v>
      </c>
      <c r="AQ3" s="249" t="s">
        <v>56</v>
      </c>
    </row>
    <row r="4" spans="1:44" x14ac:dyDescent="0.25">
      <c r="A4" s="273" t="s">
        <v>41</v>
      </c>
      <c r="B4" s="149">
        <v>766</v>
      </c>
      <c r="C4" s="150">
        <v>611</v>
      </c>
      <c r="D4" s="151">
        <v>580</v>
      </c>
      <c r="E4" s="114">
        <f t="shared" ref="E4:E9" si="0">C4/B4</f>
        <v>0.79765013054830292</v>
      </c>
      <c r="F4" s="115">
        <f t="shared" ref="F4:F9" si="1">G4/E4</f>
        <v>0.9492635024549918</v>
      </c>
      <c r="G4" s="116">
        <f t="shared" ref="G4:G9" si="2">D4/B4</f>
        <v>0.75718015665796345</v>
      </c>
      <c r="H4" s="105">
        <v>8.1084410664407164E-2</v>
      </c>
      <c r="I4" s="117">
        <v>5.3181156284414673E-2</v>
      </c>
      <c r="J4" s="108">
        <v>3.7999999999999999E-2</v>
      </c>
      <c r="K4" s="114">
        <f t="shared" ref="K4:K9" si="3">(C4/B4)/((1-H4)*(1-J4))</f>
        <v>0.90232242165203691</v>
      </c>
      <c r="L4" s="115">
        <f t="shared" ref="L4:L9" si="4">M4/K4</f>
        <v>1.0025819709394597</v>
      </c>
      <c r="M4" s="116">
        <f t="shared" ref="M4:M9" si="5">(D4/B4)/((1-H4)*(1-I4)*(1-J4))</f>
        <v>0.90465219192276536</v>
      </c>
      <c r="N4" s="107">
        <f t="shared" ref="N4:N9" si="6">K4^(1/3)</f>
        <v>0.96631914294137544</v>
      </c>
      <c r="O4" s="107">
        <f t="shared" ref="O4:O9" si="7">L4^(1/4)</f>
        <v>1.0006448686832214</v>
      </c>
      <c r="P4" s="109">
        <f t="shared" ref="P4:P9" si="8">M4^(1/7)</f>
        <v>0.98578701083371889</v>
      </c>
      <c r="S4" s="222">
        <f>B4</f>
        <v>766</v>
      </c>
      <c r="T4" s="75">
        <f>C4</f>
        <v>611</v>
      </c>
      <c r="U4" s="76">
        <f>T4/S4</f>
        <v>0.79765013054830292</v>
      </c>
      <c r="V4" s="203">
        <f>_xlfn.F.INV(0.05/2, 2*T4, 2*(S4-T4+1))</f>
        <v>0.84247226855212576</v>
      </c>
      <c r="W4" s="203">
        <f>_xlfn.F.INV(1-0.05/2, 2*(T4+1), 2*(S4-T4))</f>
        <v>1.1986488174970211</v>
      </c>
      <c r="X4" s="204">
        <f>IF(T4=0, 0, 1/(1 +(S4-T4+1)/(T4*V4)))</f>
        <v>0.76742471760224684</v>
      </c>
      <c r="Y4" s="204">
        <f>IF(T4=S4, 1, 1/(1 + (S4-T4)/(W4*(T4+1))))</f>
        <v>0.82556302443464702</v>
      </c>
      <c r="Z4" s="204">
        <f>Y4-X4</f>
        <v>5.8138306832400177E-2</v>
      </c>
      <c r="AA4" s="192"/>
      <c r="AB4" s="75">
        <f>C4</f>
        <v>611</v>
      </c>
      <c r="AC4" s="75">
        <f>D4</f>
        <v>580</v>
      </c>
      <c r="AD4" s="76">
        <f>AC4/AB4</f>
        <v>0.9492635024549918</v>
      </c>
      <c r="AE4" s="203">
        <f>_xlfn.F.INV(0.05/2, 2*AC4, 2*(AB4-AC4+1))</f>
        <v>0.71921821411445164</v>
      </c>
      <c r="AF4" s="203">
        <f>_xlfn.F.INV(1-0.05/2, 2*(AC4+1), 2*(AB4-AC4))</f>
        <v>1.4829701348398583</v>
      </c>
      <c r="AG4" s="204">
        <f>IF(AC4=0, 0, 1/(1 +(AB4-AC4+1)/(AC4*AE4)))</f>
        <v>0.92875376869916126</v>
      </c>
      <c r="AH4" s="204">
        <f>IF(AC4=AB4, 1, 1/(1 + (AB4-AC4)/(AF4*(AC4+1))))</f>
        <v>0.96527021752821818</v>
      </c>
      <c r="AI4" s="204">
        <f>AH4-AG4</f>
        <v>3.6516448829056913E-2</v>
      </c>
      <c r="AJ4" s="192"/>
      <c r="AK4" s="75">
        <f>B4</f>
        <v>766</v>
      </c>
      <c r="AL4" s="75">
        <f>D4</f>
        <v>580</v>
      </c>
      <c r="AM4" s="76">
        <f>AL4/AK4</f>
        <v>0.75718015665796345</v>
      </c>
      <c r="AN4" s="203">
        <f>_xlfn.F.INV(0.05/2, 2*AL4, 2*(AK4-AL4+1))</f>
        <v>0.85087974080443773</v>
      </c>
      <c r="AO4" s="203">
        <f>_xlfn.F.INV(1-0.05/2, 2*(AL4+1), 2*(AK4-AL4))</f>
        <v>1.183983473190247</v>
      </c>
      <c r="AP4" s="204">
        <f>IF(AL4=0, 0, 1/(1 +(AK4-AL4+1)/(AL4*AN4)))</f>
        <v>0.72520619624520954</v>
      </c>
      <c r="AQ4" s="223">
        <f>IF(AL4=AK4, 1, 1/(1 + (AK4-AL4)/(AO4*(AL4+1))))</f>
        <v>0.78715963800436772</v>
      </c>
    </row>
    <row r="5" spans="1:44" x14ac:dyDescent="0.25">
      <c r="A5" s="173">
        <v>2003</v>
      </c>
      <c r="B5" s="152">
        <v>99</v>
      </c>
      <c r="C5" s="153">
        <v>82</v>
      </c>
      <c r="D5" s="154">
        <v>78</v>
      </c>
      <c r="E5" s="106">
        <f t="shared" si="0"/>
        <v>0.82828282828282829</v>
      </c>
      <c r="F5" s="107">
        <f t="shared" si="1"/>
        <v>0.95121951219512191</v>
      </c>
      <c r="G5" s="108">
        <f t="shared" si="2"/>
        <v>0.78787878787878785</v>
      </c>
      <c r="H5" s="105">
        <v>0.10756359035366819</v>
      </c>
      <c r="I5" s="117">
        <v>4.1326563783095696E-2</v>
      </c>
      <c r="J5" s="108">
        <v>5.2999999999999999E-2</v>
      </c>
      <c r="K5" s="106">
        <f t="shared" si="3"/>
        <v>0.98005714331576688</v>
      </c>
      <c r="L5" s="107">
        <f t="shared" si="4"/>
        <v>0.99222475168270352</v>
      </c>
      <c r="M5" s="108">
        <f t="shared" si="5"/>
        <v>0.97243695566134658</v>
      </c>
      <c r="N5" s="107">
        <f t="shared" si="6"/>
        <v>0.99330769405574781</v>
      </c>
      <c r="O5" s="107">
        <f t="shared" si="7"/>
        <v>0.99805049446857497</v>
      </c>
      <c r="P5" s="109">
        <f t="shared" si="8"/>
        <v>0.99601509906301722</v>
      </c>
      <c r="S5" s="222">
        <f t="shared" ref="S5:T29" si="9">B5</f>
        <v>99</v>
      </c>
      <c r="T5" s="75">
        <f t="shared" si="9"/>
        <v>82</v>
      </c>
      <c r="U5" s="76">
        <f t="shared" ref="U5:U29" si="10">T5/S5</f>
        <v>0.82828282828282829</v>
      </c>
      <c r="V5" s="203">
        <f t="shared" ref="V5:V29" si="11">_xlfn.F.INV(0.05/2, 2*T5, 2*(S5-T5+1))</f>
        <v>0.62269585581478115</v>
      </c>
      <c r="W5" s="203">
        <f t="shared" ref="W5:W29" si="12">_xlfn.F.INV(1-0.05/2, 2*(T5+1), 2*(S5-T5))</f>
        <v>1.7773029788341297</v>
      </c>
      <c r="X5" s="204">
        <f t="shared" ref="X5:X29" si="13">IF(T5=0, 0, 1/(1 +(S5-T5+1)/(T5*V5)))</f>
        <v>0.73936108200604078</v>
      </c>
      <c r="Y5" s="204">
        <f t="shared" ref="Y5:Y29" si="14">IF(T5=S5, 1, 1/(1 + (S5-T5)/(W5*(T5+1))))</f>
        <v>0.89666667810506184</v>
      </c>
      <c r="Z5" s="204">
        <f t="shared" ref="Z5:Z29" si="15">Y5-X5</f>
        <v>0.15730559609902106</v>
      </c>
      <c r="AA5" s="192"/>
      <c r="AB5" s="75">
        <f t="shared" ref="AB5:AC29" si="16">C5</f>
        <v>82</v>
      </c>
      <c r="AC5" s="75">
        <f t="shared" si="16"/>
        <v>78</v>
      </c>
      <c r="AD5" s="76">
        <f t="shared" ref="AD5:AD29" si="17">AC5/AB5</f>
        <v>0.95121951219512191</v>
      </c>
      <c r="AE5" s="203">
        <f t="shared" ref="AE5:AE29" si="18">_xlfn.F.INV(0.05/2, 2*AC5, 2*(AB5-AC5+1))</f>
        <v>0.46914445700182189</v>
      </c>
      <c r="AF5" s="203">
        <f t="shared" ref="AF5:AF29" si="19">_xlfn.F.INV(1-0.05/2, 2*(AC5+1), 2*(AB5-AC5))</f>
        <v>3.7141663076026026</v>
      </c>
      <c r="AG5" s="204">
        <f t="shared" ref="AG5:AG29" si="20">IF(AC5=0, 0, 1/(1 +(AB5-AC5+1)/(AC5*AE5)))</f>
        <v>0.87978823778555038</v>
      </c>
      <c r="AH5" s="204">
        <f t="shared" ref="AH5:AH29" si="21">IF(AC5=AB5, 1, 1/(1 + (AB5-AC5)/(AF5*(AC5+1))))</f>
        <v>0.98655096634717188</v>
      </c>
      <c r="AI5" s="204">
        <f t="shared" ref="AI5:AI29" si="22">AH5-AG5</f>
        <v>0.1067627285616215</v>
      </c>
      <c r="AJ5" s="192"/>
      <c r="AK5" s="75">
        <f t="shared" ref="AK5:AK29" si="23">B5</f>
        <v>99</v>
      </c>
      <c r="AL5" s="75">
        <f t="shared" ref="AL5:AL29" si="24">D5</f>
        <v>78</v>
      </c>
      <c r="AM5" s="76">
        <f t="shared" ref="AM5:AM29" si="25">AL5/AK5</f>
        <v>0.78787878787878785</v>
      </c>
      <c r="AN5" s="203">
        <f t="shared" ref="AN5:AN29" si="26">_xlfn.F.INV(0.05/2, 2*AL5, 2*(AK5-AL5+1))</f>
        <v>0.64032685083436103</v>
      </c>
      <c r="AO5" s="203">
        <f t="shared" ref="AO5:AO29" si="27">_xlfn.F.INV(1-0.05/2, 2*(AL5+1), 2*(AK5-AL5))</f>
        <v>1.6835686059375143</v>
      </c>
      <c r="AP5" s="204">
        <f t="shared" ref="AP5:AP29" si="28">IF(AL5=0, 0, 1/(1 +(AK5-AL5+1)/(AL5*AN5)))</f>
        <v>0.69421295670909955</v>
      </c>
      <c r="AQ5" s="223">
        <f t="shared" ref="AQ5:AQ29" si="29">IF(AL5=AK5, 1, 1/(1 + (AK5-AL5)/(AO5*(AL5+1))))</f>
        <v>0.86363806361729289</v>
      </c>
    </row>
    <row r="6" spans="1:44" x14ac:dyDescent="0.25">
      <c r="A6" s="173">
        <v>2004</v>
      </c>
      <c r="B6" s="152">
        <v>307</v>
      </c>
      <c r="C6" s="153">
        <v>250</v>
      </c>
      <c r="D6" s="154">
        <v>246</v>
      </c>
      <c r="E6" s="106">
        <f t="shared" si="0"/>
        <v>0.81433224755700329</v>
      </c>
      <c r="F6" s="107">
        <f t="shared" si="1"/>
        <v>0.98399999999999999</v>
      </c>
      <c r="G6" s="108">
        <f t="shared" si="2"/>
        <v>0.80130293159609123</v>
      </c>
      <c r="H6" s="105">
        <v>9.3609841353533466E-2</v>
      </c>
      <c r="I6" s="117">
        <v>3.0654912192214077E-2</v>
      </c>
      <c r="J6" s="108">
        <v>4.7E-2</v>
      </c>
      <c r="K6" s="106">
        <f t="shared" si="3"/>
        <v>0.94274350956701547</v>
      </c>
      <c r="L6" s="107">
        <f t="shared" si="4"/>
        <v>1.0151183643230266</v>
      </c>
      <c r="M6" s="108">
        <f t="shared" si="5"/>
        <v>0.95699624940781824</v>
      </c>
      <c r="N6" s="107">
        <f t="shared" si="6"/>
        <v>0.98053819860383684</v>
      </c>
      <c r="O6" s="107">
        <f t="shared" si="7"/>
        <v>1.0037583501496732</v>
      </c>
      <c r="P6" s="109">
        <f t="shared" si="8"/>
        <v>0.99374027328566539</v>
      </c>
      <c r="S6" s="222">
        <f t="shared" si="9"/>
        <v>307</v>
      </c>
      <c r="T6" s="75">
        <f t="shared" si="9"/>
        <v>250</v>
      </c>
      <c r="U6" s="76">
        <f t="shared" si="10"/>
        <v>0.81433224755700329</v>
      </c>
      <c r="V6" s="203">
        <f t="shared" si="11"/>
        <v>0.76047899942438824</v>
      </c>
      <c r="W6" s="203">
        <f t="shared" si="12"/>
        <v>1.3525381520252058</v>
      </c>
      <c r="X6" s="204">
        <f t="shared" si="13"/>
        <v>0.76624190523471647</v>
      </c>
      <c r="Y6" s="204">
        <f t="shared" si="14"/>
        <v>0.85623743262381002</v>
      </c>
      <c r="Z6" s="204">
        <f t="shared" si="15"/>
        <v>8.9995527389093555E-2</v>
      </c>
      <c r="AA6" s="192"/>
      <c r="AB6" s="75">
        <f t="shared" si="16"/>
        <v>250</v>
      </c>
      <c r="AC6" s="75">
        <f t="shared" si="16"/>
        <v>246</v>
      </c>
      <c r="AD6" s="76">
        <f t="shared" si="17"/>
        <v>0.98399999999999999</v>
      </c>
      <c r="AE6" s="203">
        <f t="shared" si="18"/>
        <v>0.4820603425859582</v>
      </c>
      <c r="AF6" s="203">
        <f t="shared" si="19"/>
        <v>3.6843298412043817</v>
      </c>
      <c r="AG6" s="204">
        <f t="shared" si="20"/>
        <v>0.95954261936790075</v>
      </c>
      <c r="AH6" s="204">
        <f t="shared" si="21"/>
        <v>0.99562377349102593</v>
      </c>
      <c r="AI6" s="204">
        <f t="shared" si="22"/>
        <v>3.6081154123125181E-2</v>
      </c>
      <c r="AJ6" s="192"/>
      <c r="AK6" s="75">
        <f t="shared" si="23"/>
        <v>307</v>
      </c>
      <c r="AL6" s="75">
        <f t="shared" si="24"/>
        <v>246</v>
      </c>
      <c r="AM6" s="76">
        <f t="shared" si="25"/>
        <v>0.80130293159609123</v>
      </c>
      <c r="AN6" s="203">
        <f t="shared" si="26"/>
        <v>0.76511357395224011</v>
      </c>
      <c r="AO6" s="203">
        <f t="shared" si="27"/>
        <v>1.3408985371544302</v>
      </c>
      <c r="AP6" s="204">
        <f t="shared" si="28"/>
        <v>0.75221600737282368</v>
      </c>
      <c r="AQ6" s="223">
        <f t="shared" si="29"/>
        <v>0.84446787742623974</v>
      </c>
    </row>
    <row r="7" spans="1:44" x14ac:dyDescent="0.25">
      <c r="A7" s="173">
        <v>2005</v>
      </c>
      <c r="B7" s="152">
        <v>214</v>
      </c>
      <c r="C7" s="153">
        <v>172</v>
      </c>
      <c r="D7" s="154">
        <v>158</v>
      </c>
      <c r="E7" s="106">
        <f t="shared" si="0"/>
        <v>0.80373831775700932</v>
      </c>
      <c r="F7" s="107">
        <f t="shared" si="1"/>
        <v>0.91860465116279066</v>
      </c>
      <c r="G7" s="108">
        <f t="shared" si="2"/>
        <v>0.73831775700934577</v>
      </c>
      <c r="H7" s="105">
        <v>8.6309912115780305E-2</v>
      </c>
      <c r="I7" s="117">
        <v>3.957662183467419E-2</v>
      </c>
      <c r="J7" s="108">
        <v>4.7E-2</v>
      </c>
      <c r="K7" s="106">
        <f t="shared" si="3"/>
        <v>0.92304496869693509</v>
      </c>
      <c r="L7" s="107">
        <f t="shared" si="4"/>
        <v>0.95645802887220388</v>
      </c>
      <c r="M7" s="108">
        <f t="shared" si="5"/>
        <v>0.88285377132027565</v>
      </c>
      <c r="N7" s="107">
        <f t="shared" si="6"/>
        <v>0.97366065275836111</v>
      </c>
      <c r="O7" s="107">
        <f t="shared" si="7"/>
        <v>0.98893211204671183</v>
      </c>
      <c r="P7" s="109">
        <f t="shared" si="8"/>
        <v>0.98235808815081505</v>
      </c>
      <c r="S7" s="222">
        <f t="shared" si="9"/>
        <v>214</v>
      </c>
      <c r="T7" s="75">
        <f t="shared" si="9"/>
        <v>172</v>
      </c>
      <c r="U7" s="76">
        <f t="shared" si="10"/>
        <v>0.80373831775700932</v>
      </c>
      <c r="V7" s="203">
        <f t="shared" si="11"/>
        <v>0.72700463014581684</v>
      </c>
      <c r="W7" s="203">
        <f t="shared" si="12"/>
        <v>1.4285170397160998</v>
      </c>
      <c r="X7" s="204">
        <f t="shared" si="13"/>
        <v>0.74411584931517905</v>
      </c>
      <c r="Y7" s="204">
        <f t="shared" si="14"/>
        <v>0.85473835590700864</v>
      </c>
      <c r="Z7" s="204">
        <f t="shared" si="15"/>
        <v>0.11062250659182959</v>
      </c>
      <c r="AA7" s="192"/>
      <c r="AB7" s="75">
        <f t="shared" si="16"/>
        <v>172</v>
      </c>
      <c r="AC7" s="75">
        <f t="shared" si="16"/>
        <v>158</v>
      </c>
      <c r="AD7" s="76">
        <f t="shared" si="17"/>
        <v>0.91860465116279066</v>
      </c>
      <c r="AE7" s="203">
        <f t="shared" si="18"/>
        <v>0.61996534211170906</v>
      </c>
      <c r="AF7" s="203">
        <f t="shared" si="19"/>
        <v>1.8593622203248295</v>
      </c>
      <c r="AG7" s="204">
        <f t="shared" si="20"/>
        <v>0.86720319415559266</v>
      </c>
      <c r="AH7" s="204">
        <f t="shared" si="21"/>
        <v>0.95478599788570584</v>
      </c>
      <c r="AI7" s="204">
        <f t="shared" si="22"/>
        <v>8.7582803730113179E-2</v>
      </c>
      <c r="AJ7" s="192"/>
      <c r="AK7" s="75">
        <f t="shared" si="23"/>
        <v>214</v>
      </c>
      <c r="AL7" s="75">
        <f t="shared" si="24"/>
        <v>158</v>
      </c>
      <c r="AM7" s="76">
        <f t="shared" si="25"/>
        <v>0.73831775700934577</v>
      </c>
      <c r="AN7" s="203">
        <f t="shared" si="26"/>
        <v>0.74598616906541648</v>
      </c>
      <c r="AO7" s="203">
        <f t="shared" si="27"/>
        <v>1.3731612376722708</v>
      </c>
      <c r="AP7" s="204">
        <f t="shared" si="28"/>
        <v>0.67403577369442824</v>
      </c>
      <c r="AQ7" s="223">
        <f t="shared" si="29"/>
        <v>0.79586825448373499</v>
      </c>
    </row>
    <row r="8" spans="1:44" x14ac:dyDescent="0.25">
      <c r="A8" s="173">
        <v>2006</v>
      </c>
      <c r="B8" s="152">
        <v>94</v>
      </c>
      <c r="C8" s="153">
        <v>81</v>
      </c>
      <c r="D8" s="154">
        <v>72</v>
      </c>
      <c r="E8" s="106">
        <f t="shared" si="0"/>
        <v>0.86170212765957444</v>
      </c>
      <c r="F8" s="107">
        <f t="shared" si="1"/>
        <v>0.88888888888888895</v>
      </c>
      <c r="G8" s="108">
        <f t="shared" si="2"/>
        <v>0.76595744680851063</v>
      </c>
      <c r="H8" s="105">
        <v>0.11064584596240835</v>
      </c>
      <c r="I8" s="117">
        <v>5.2070352189883373E-2</v>
      </c>
      <c r="J8" s="108">
        <v>4.7E-2</v>
      </c>
      <c r="K8" s="106">
        <f t="shared" si="3"/>
        <v>1.0166922819888207</v>
      </c>
      <c r="L8" s="107">
        <f t="shared" si="4"/>
        <v>0.93771609627610841</v>
      </c>
      <c r="M8" s="108">
        <f t="shared" si="5"/>
        <v>0.95336871778060528</v>
      </c>
      <c r="N8" s="107">
        <f t="shared" si="6"/>
        <v>1.0055334187972806</v>
      </c>
      <c r="O8" s="107">
        <f t="shared" si="7"/>
        <v>0.98405153409727042</v>
      </c>
      <c r="P8" s="109">
        <f t="shared" si="8"/>
        <v>0.99320128115289052</v>
      </c>
      <c r="S8" s="222">
        <f t="shared" si="9"/>
        <v>94</v>
      </c>
      <c r="T8" s="75">
        <f t="shared" si="9"/>
        <v>81</v>
      </c>
      <c r="U8" s="76">
        <f t="shared" si="10"/>
        <v>0.86170212765957444</v>
      </c>
      <c r="V8" s="203">
        <f t="shared" si="11"/>
        <v>0.5957555769941405</v>
      </c>
      <c r="W8" s="203">
        <f t="shared" si="12"/>
        <v>1.9345496382168808</v>
      </c>
      <c r="X8" s="204">
        <f t="shared" si="13"/>
        <v>0.77512280528694255</v>
      </c>
      <c r="Y8" s="204">
        <f t="shared" si="14"/>
        <v>0.92425702124469244</v>
      </c>
      <c r="Z8" s="204">
        <f t="shared" si="15"/>
        <v>0.14913421595774989</v>
      </c>
      <c r="AA8" s="192"/>
      <c r="AB8" s="75">
        <f t="shared" si="16"/>
        <v>81</v>
      </c>
      <c r="AC8" s="75">
        <f t="shared" si="16"/>
        <v>72</v>
      </c>
      <c r="AD8" s="76">
        <f t="shared" si="17"/>
        <v>0.88888888888888884</v>
      </c>
      <c r="AE8" s="203">
        <f t="shared" si="18"/>
        <v>0.55392017866716625</v>
      </c>
      <c r="AF8" s="203">
        <f t="shared" si="19"/>
        <v>2.2438270612468592</v>
      </c>
      <c r="AG8" s="204">
        <f t="shared" si="20"/>
        <v>0.79952789968694893</v>
      </c>
      <c r="AH8" s="204">
        <f t="shared" si="21"/>
        <v>0.94791647842784399</v>
      </c>
      <c r="AI8" s="204">
        <f t="shared" si="22"/>
        <v>0.14838857874089506</v>
      </c>
      <c r="AJ8" s="192"/>
      <c r="AK8" s="75">
        <f t="shared" si="23"/>
        <v>94</v>
      </c>
      <c r="AL8" s="75">
        <f t="shared" si="24"/>
        <v>72</v>
      </c>
      <c r="AM8" s="76">
        <f t="shared" si="25"/>
        <v>0.76595744680851063</v>
      </c>
      <c r="AN8" s="203">
        <f t="shared" si="26"/>
        <v>0.64092655330108761</v>
      </c>
      <c r="AO8" s="203">
        <f t="shared" si="27"/>
        <v>1.6702056696346788</v>
      </c>
      <c r="AP8" s="204">
        <f t="shared" si="28"/>
        <v>0.66737391571138738</v>
      </c>
      <c r="AQ8" s="223">
        <f t="shared" si="29"/>
        <v>0.84714262374271077</v>
      </c>
    </row>
    <row r="9" spans="1:44" x14ac:dyDescent="0.25">
      <c r="A9" s="173">
        <v>2007</v>
      </c>
      <c r="B9" s="153">
        <v>98</v>
      </c>
      <c r="C9" s="153">
        <v>81</v>
      </c>
      <c r="D9" s="153">
        <v>70</v>
      </c>
      <c r="E9" s="106">
        <f t="shared" si="0"/>
        <v>0.82653061224489799</v>
      </c>
      <c r="F9" s="107">
        <f t="shared" si="1"/>
        <v>0.86419753086419748</v>
      </c>
      <c r="G9" s="108">
        <f t="shared" si="2"/>
        <v>0.7142857142857143</v>
      </c>
      <c r="H9" s="101">
        <v>9.3527512820647016E-2</v>
      </c>
      <c r="I9" s="107">
        <v>4.46770115108421E-2</v>
      </c>
      <c r="J9" s="107">
        <v>4.7E-2</v>
      </c>
      <c r="K9" s="106">
        <f t="shared" si="3"/>
        <v>0.95677851717759532</v>
      </c>
      <c r="L9" s="107">
        <f t="shared" si="4"/>
        <v>0.9046129332980094</v>
      </c>
      <c r="M9" s="108">
        <f t="shared" si="5"/>
        <v>0.86551422094054442</v>
      </c>
      <c r="N9" s="107">
        <f t="shared" si="6"/>
        <v>0.98538014038164179</v>
      </c>
      <c r="O9" s="107">
        <f t="shared" si="7"/>
        <v>0.97524941426432898</v>
      </c>
      <c r="P9" s="107">
        <f t="shared" si="8"/>
        <v>0.97957833760639157</v>
      </c>
      <c r="S9" s="222">
        <f t="shared" si="9"/>
        <v>98</v>
      </c>
      <c r="T9" s="75">
        <f t="shared" si="9"/>
        <v>81</v>
      </c>
      <c r="U9" s="76">
        <f t="shared" si="10"/>
        <v>0.82653061224489799</v>
      </c>
      <c r="V9" s="203">
        <f t="shared" si="11"/>
        <v>0.62224855106347665</v>
      </c>
      <c r="W9" s="203">
        <f t="shared" si="12"/>
        <v>1.7780160725666543</v>
      </c>
      <c r="X9" s="204">
        <f t="shared" si="13"/>
        <v>0.73685030997864909</v>
      </c>
      <c r="Y9" s="204">
        <f t="shared" si="14"/>
        <v>0.89557567523825787</v>
      </c>
      <c r="Z9" s="204">
        <f t="shared" si="15"/>
        <v>0.15872536525960879</v>
      </c>
      <c r="AA9" s="192"/>
      <c r="AB9" s="75">
        <f t="shared" si="16"/>
        <v>81</v>
      </c>
      <c r="AC9" s="75">
        <f t="shared" si="16"/>
        <v>70</v>
      </c>
      <c r="AD9" s="76">
        <f t="shared" si="17"/>
        <v>0.86419753086419748</v>
      </c>
      <c r="AE9" s="203">
        <f t="shared" si="18"/>
        <v>0.57388183259384984</v>
      </c>
      <c r="AF9" s="203">
        <f t="shared" si="19"/>
        <v>2.0650517171141489</v>
      </c>
      <c r="AG9" s="204">
        <f t="shared" si="20"/>
        <v>0.76999036843793434</v>
      </c>
      <c r="AH9" s="204">
        <f t="shared" si="21"/>
        <v>0.93021131401281731</v>
      </c>
      <c r="AI9" s="204">
        <f t="shared" si="22"/>
        <v>0.16022094557488298</v>
      </c>
      <c r="AJ9" s="192"/>
      <c r="AK9" s="75">
        <f t="shared" si="23"/>
        <v>98</v>
      </c>
      <c r="AL9" s="75">
        <f t="shared" si="24"/>
        <v>70</v>
      </c>
      <c r="AM9" s="76">
        <f t="shared" si="25"/>
        <v>0.7142857142857143</v>
      </c>
      <c r="AN9" s="203">
        <f t="shared" si="26"/>
        <v>0.65945987921690929</v>
      </c>
      <c r="AO9" s="203">
        <f t="shared" si="27"/>
        <v>1.5876292695329459</v>
      </c>
      <c r="AP9" s="204">
        <f t="shared" si="28"/>
        <v>0.61416771645666179</v>
      </c>
      <c r="AQ9" s="223">
        <f t="shared" si="29"/>
        <v>0.80102568153875686</v>
      </c>
    </row>
    <row r="10" spans="1:44" s="81" customFormat="1" x14ac:dyDescent="0.25">
      <c r="A10" s="173">
        <v>2008</v>
      </c>
      <c r="B10" s="174">
        <v>585</v>
      </c>
      <c r="C10" s="174">
        <v>484</v>
      </c>
      <c r="D10" s="174">
        <v>376</v>
      </c>
      <c r="E10" s="175">
        <f t="shared" ref="E10:E14" si="30">C10/B10</f>
        <v>0.8273504273504273</v>
      </c>
      <c r="F10" s="176">
        <f t="shared" ref="F10:F14" si="31">G10/E10</f>
        <v>0.77685950413223148</v>
      </c>
      <c r="G10" s="177">
        <f t="shared" ref="G10:G14" si="32">D10/B10</f>
        <v>0.64273504273504278</v>
      </c>
      <c r="H10" s="158">
        <v>0.14100000000000001</v>
      </c>
      <c r="I10" s="158">
        <v>4.3999999999999997E-2</v>
      </c>
      <c r="J10" s="176">
        <v>4.7E-2</v>
      </c>
      <c r="K10" s="175">
        <f t="shared" ref="K10:K14" si="33">(C10/B10)/((1-H10)*(1-J10))</f>
        <v>1.0106561686218842</v>
      </c>
      <c r="L10" s="176">
        <f t="shared" ref="L10:L14" si="34">M10/K10</f>
        <v>0.8126145440713719</v>
      </c>
      <c r="M10" s="177">
        <f t="shared" ref="M10:M14" si="35">(D10/B10)/((1-H10)*(1-I10)*(1-J10))</f>
        <v>0.82127390167759207</v>
      </c>
      <c r="N10" s="176">
        <f t="shared" ref="N10:N14" si="36">K10^(1/3)</f>
        <v>1.0035395132719034</v>
      </c>
      <c r="O10" s="176">
        <f t="shared" ref="O10:O14" si="37">L10^(1/4)</f>
        <v>0.9494479207653681</v>
      </c>
      <c r="P10" s="176">
        <f t="shared" ref="P10:P14" si="38">M10^(1/7)</f>
        <v>0.97226354715344998</v>
      </c>
      <c r="S10" s="224">
        <f t="shared" si="9"/>
        <v>585</v>
      </c>
      <c r="T10" s="178">
        <f t="shared" si="9"/>
        <v>484</v>
      </c>
      <c r="U10" s="179">
        <f t="shared" si="10"/>
        <v>0.8273504273504273</v>
      </c>
      <c r="V10" s="225">
        <f t="shared" si="11"/>
        <v>0.81346236684965123</v>
      </c>
      <c r="W10" s="225">
        <f t="shared" si="12"/>
        <v>1.2492015087178132</v>
      </c>
      <c r="X10" s="225">
        <f t="shared" si="13"/>
        <v>0.79423693379916493</v>
      </c>
      <c r="Y10" s="225">
        <f t="shared" si="14"/>
        <v>0.857115115189232</v>
      </c>
      <c r="Z10" s="225">
        <f t="shared" si="15"/>
        <v>6.2878181390067067E-2</v>
      </c>
      <c r="AA10" s="226"/>
      <c r="AB10" s="178">
        <f t="shared" si="16"/>
        <v>484</v>
      </c>
      <c r="AC10" s="178">
        <f t="shared" si="16"/>
        <v>376</v>
      </c>
      <c r="AD10" s="179">
        <f t="shared" si="17"/>
        <v>0.77685950413223137</v>
      </c>
      <c r="AE10" s="225">
        <f t="shared" si="18"/>
        <v>0.81278360170933373</v>
      </c>
      <c r="AF10" s="225">
        <f t="shared" si="19"/>
        <v>1.2470840391067297</v>
      </c>
      <c r="AG10" s="225">
        <f t="shared" si="20"/>
        <v>0.73710020294515666</v>
      </c>
      <c r="AH10" s="225">
        <f t="shared" si="21"/>
        <v>0.81319748774219824</v>
      </c>
      <c r="AI10" s="225">
        <f t="shared" si="22"/>
        <v>7.6097284797041587E-2</v>
      </c>
      <c r="AJ10" s="226"/>
      <c r="AK10" s="178">
        <f t="shared" si="23"/>
        <v>585</v>
      </c>
      <c r="AL10" s="178">
        <f t="shared" si="24"/>
        <v>376</v>
      </c>
      <c r="AM10" s="179">
        <f t="shared" si="25"/>
        <v>0.64273504273504278</v>
      </c>
      <c r="AN10" s="225">
        <f t="shared" si="26"/>
        <v>0.84621178302401812</v>
      </c>
      <c r="AO10" s="225">
        <f t="shared" si="27"/>
        <v>1.1868413062328145</v>
      </c>
      <c r="AP10" s="225">
        <f t="shared" si="28"/>
        <v>0.60240498064215753</v>
      </c>
      <c r="AQ10" s="227">
        <f t="shared" si="29"/>
        <v>0.68161558789974241</v>
      </c>
    </row>
    <row r="11" spans="1:44" x14ac:dyDescent="0.25">
      <c r="A11" s="156">
        <v>2009</v>
      </c>
      <c r="B11" s="157">
        <v>6732</v>
      </c>
      <c r="C11" s="157">
        <v>5039</v>
      </c>
      <c r="D11" s="157">
        <v>4513</v>
      </c>
      <c r="E11" s="107">
        <f t="shared" si="30"/>
        <v>0.74851455733808669</v>
      </c>
      <c r="F11" s="107">
        <f t="shared" si="31"/>
        <v>0.89561420916848589</v>
      </c>
      <c r="G11" s="107">
        <f t="shared" si="32"/>
        <v>0.67038027332144978</v>
      </c>
      <c r="H11" s="155">
        <v>0.109</v>
      </c>
      <c r="I11" s="158"/>
      <c r="J11" s="107">
        <v>4.7E-2</v>
      </c>
      <c r="K11" s="106">
        <f t="shared" si="33"/>
        <v>0.88151487751254731</v>
      </c>
      <c r="L11" s="107">
        <f t="shared" si="34"/>
        <v>0.89561420916848589</v>
      </c>
      <c r="M11" s="108">
        <f t="shared" si="35"/>
        <v>0.78949724989365477</v>
      </c>
      <c r="N11" s="107">
        <f t="shared" si="36"/>
        <v>0.95883353604665722</v>
      </c>
      <c r="O11" s="107">
        <f t="shared" si="37"/>
        <v>0.97281496718482829</v>
      </c>
      <c r="P11" s="107">
        <f t="shared" si="38"/>
        <v>0.96679813303161888</v>
      </c>
      <c r="S11" s="222">
        <f t="shared" si="9"/>
        <v>6732</v>
      </c>
      <c r="T11" s="75">
        <f t="shared" si="9"/>
        <v>5039</v>
      </c>
      <c r="U11" s="76">
        <f t="shared" si="10"/>
        <v>0.74851455733808669</v>
      </c>
      <c r="V11" s="203">
        <f t="shared" si="11"/>
        <v>0.94679619216058797</v>
      </c>
      <c r="W11" s="203">
        <f t="shared" si="12"/>
        <v>1.0570116928462545</v>
      </c>
      <c r="X11" s="204">
        <f t="shared" si="13"/>
        <v>0.7379698951883038</v>
      </c>
      <c r="Y11" s="204">
        <f t="shared" si="14"/>
        <v>0.75884355208318677</v>
      </c>
      <c r="Z11" s="204">
        <f t="shared" si="15"/>
        <v>2.0873656894882964E-2</v>
      </c>
      <c r="AA11" s="192"/>
      <c r="AB11" s="75">
        <f t="shared" si="16"/>
        <v>5039</v>
      </c>
      <c r="AC11" s="75">
        <f t="shared" si="16"/>
        <v>4513</v>
      </c>
      <c r="AD11" s="76">
        <f t="shared" si="17"/>
        <v>0.89561420916848578</v>
      </c>
      <c r="AE11" s="203">
        <f t="shared" si="18"/>
        <v>0.91518249908327909</v>
      </c>
      <c r="AF11" s="203">
        <f t="shared" si="19"/>
        <v>1.0963386946726288</v>
      </c>
      <c r="AG11" s="204">
        <f t="shared" si="20"/>
        <v>0.88684233161782355</v>
      </c>
      <c r="AH11" s="204">
        <f t="shared" si="21"/>
        <v>0.90392470972281158</v>
      </c>
      <c r="AI11" s="204">
        <f t="shared" si="22"/>
        <v>1.7082378104988027E-2</v>
      </c>
      <c r="AJ11" s="192"/>
      <c r="AK11" s="75">
        <f t="shared" si="23"/>
        <v>6732</v>
      </c>
      <c r="AL11" s="75">
        <f t="shared" si="24"/>
        <v>4513</v>
      </c>
      <c r="AM11" s="76">
        <f t="shared" si="25"/>
        <v>0.67038027332144978</v>
      </c>
      <c r="AN11" s="203">
        <f t="shared" si="26"/>
        <v>0.95066672788469975</v>
      </c>
      <c r="AO11" s="203">
        <f t="shared" si="27"/>
        <v>1.0523686728948585</v>
      </c>
      <c r="AP11" s="204">
        <f t="shared" si="28"/>
        <v>0.65900497661404978</v>
      </c>
      <c r="AQ11" s="223">
        <f t="shared" si="29"/>
        <v>0.6816078160503195</v>
      </c>
    </row>
    <row r="12" spans="1:44" x14ac:dyDescent="0.25">
      <c r="A12" s="124">
        <v>2010</v>
      </c>
      <c r="B12" s="125">
        <v>4421</v>
      </c>
      <c r="C12" s="125">
        <v>3395</v>
      </c>
      <c r="D12" s="125">
        <v>3062</v>
      </c>
      <c r="E12" s="102">
        <f t="shared" si="30"/>
        <v>0.76792580864057902</v>
      </c>
      <c r="F12" s="102">
        <f t="shared" si="31"/>
        <v>0.90191458026509574</v>
      </c>
      <c r="G12" s="102">
        <f t="shared" si="32"/>
        <v>0.69260348337480204</v>
      </c>
      <c r="H12" s="120">
        <v>0.13800000000000001</v>
      </c>
      <c r="I12" s="126">
        <v>3.1E-2</v>
      </c>
      <c r="J12" s="107">
        <v>4.7E-2</v>
      </c>
      <c r="K12" s="102">
        <f t="shared" si="33"/>
        <v>0.93480084705105027</v>
      </c>
      <c r="L12" s="102">
        <f t="shared" si="34"/>
        <v>0.93076840068637334</v>
      </c>
      <c r="M12" s="102">
        <f t="shared" si="35"/>
        <v>0.87008308936997314</v>
      </c>
      <c r="N12" s="104">
        <f t="shared" si="36"/>
        <v>0.9777767339578961</v>
      </c>
      <c r="O12" s="102">
        <f t="shared" si="37"/>
        <v>0.98222369704543488</v>
      </c>
      <c r="P12" s="103">
        <f t="shared" si="38"/>
        <v>0.98031538454704259</v>
      </c>
      <c r="S12" s="222">
        <f t="shared" si="9"/>
        <v>4421</v>
      </c>
      <c r="T12" s="75">
        <f t="shared" si="9"/>
        <v>3395</v>
      </c>
      <c r="U12" s="76">
        <f t="shared" si="10"/>
        <v>0.76792580864057902</v>
      </c>
      <c r="V12" s="203">
        <f t="shared" si="11"/>
        <v>0.93318358837105342</v>
      </c>
      <c r="W12" s="203">
        <f t="shared" si="12"/>
        <v>1.0730455486913828</v>
      </c>
      <c r="X12" s="204">
        <f t="shared" si="13"/>
        <v>0.75519398057535125</v>
      </c>
      <c r="Y12" s="204">
        <f t="shared" si="14"/>
        <v>0.78030273476699663</v>
      </c>
      <c r="Z12" s="204">
        <f t="shared" si="15"/>
        <v>2.5108754191645377E-2</v>
      </c>
      <c r="AA12" s="192"/>
      <c r="AB12" s="75">
        <f t="shared" si="16"/>
        <v>3395</v>
      </c>
      <c r="AC12" s="75">
        <f t="shared" si="16"/>
        <v>3062</v>
      </c>
      <c r="AD12" s="76">
        <f t="shared" si="17"/>
        <v>0.90191458026509574</v>
      </c>
      <c r="AE12" s="203">
        <f t="shared" si="18"/>
        <v>0.89545654124245444</v>
      </c>
      <c r="AF12" s="203">
        <f t="shared" si="19"/>
        <v>1.1227486442937915</v>
      </c>
      <c r="AG12" s="204">
        <f t="shared" si="20"/>
        <v>0.89141346899537233</v>
      </c>
      <c r="AH12" s="204">
        <f t="shared" si="21"/>
        <v>0.91171743230942381</v>
      </c>
      <c r="AI12" s="204">
        <f t="shared" si="22"/>
        <v>2.0303963314051487E-2</v>
      </c>
      <c r="AJ12" s="192"/>
      <c r="AK12" s="75">
        <f t="shared" si="23"/>
        <v>4421</v>
      </c>
      <c r="AL12" s="75">
        <f t="shared" si="24"/>
        <v>3062</v>
      </c>
      <c r="AM12" s="76">
        <f t="shared" si="25"/>
        <v>0.69260348337480204</v>
      </c>
      <c r="AN12" s="203">
        <f t="shared" si="26"/>
        <v>0.93849195251944784</v>
      </c>
      <c r="AO12" s="203">
        <f t="shared" si="27"/>
        <v>1.0664023873545627</v>
      </c>
      <c r="AP12" s="204">
        <f t="shared" si="28"/>
        <v>0.67876512466028227</v>
      </c>
      <c r="AQ12" s="223">
        <f t="shared" si="29"/>
        <v>0.70618697030293431</v>
      </c>
    </row>
    <row r="13" spans="1:44" x14ac:dyDescent="0.25">
      <c r="A13" s="124">
        <v>2011</v>
      </c>
      <c r="B13" s="125">
        <v>4806</v>
      </c>
      <c r="C13" s="125">
        <v>3705</v>
      </c>
      <c r="D13" s="125">
        <v>3304</v>
      </c>
      <c r="E13" s="102">
        <f t="shared" si="30"/>
        <v>0.77091136079900124</v>
      </c>
      <c r="F13" s="102">
        <f t="shared" si="31"/>
        <v>0.89176788124156547</v>
      </c>
      <c r="G13" s="102">
        <f t="shared" si="32"/>
        <v>0.68747399084477734</v>
      </c>
      <c r="H13" s="120">
        <v>0.152</v>
      </c>
      <c r="I13" s="126">
        <v>0.01</v>
      </c>
      <c r="J13" s="107">
        <v>4.7E-2</v>
      </c>
      <c r="K13" s="102">
        <f t="shared" si="33"/>
        <v>0.95392821180260112</v>
      </c>
      <c r="L13" s="102">
        <f t="shared" si="34"/>
        <v>0.90077563761774304</v>
      </c>
      <c r="M13" s="102">
        <f t="shared" si="35"/>
        <v>0.85927529322804141</v>
      </c>
      <c r="N13" s="104">
        <f t="shared" si="36"/>
        <v>0.9844006632717659</v>
      </c>
      <c r="O13" s="102">
        <f t="shared" si="37"/>
        <v>0.97421353251206988</v>
      </c>
      <c r="P13" s="103">
        <f t="shared" si="38"/>
        <v>0.97856647284444664</v>
      </c>
      <c r="S13" s="222">
        <f t="shared" si="9"/>
        <v>4806</v>
      </c>
      <c r="T13" s="75">
        <f t="shared" si="9"/>
        <v>3705</v>
      </c>
      <c r="U13" s="76">
        <f t="shared" si="10"/>
        <v>0.77091136079900124</v>
      </c>
      <c r="V13" s="203">
        <f t="shared" si="11"/>
        <v>0.93552814715403498</v>
      </c>
      <c r="W13" s="203">
        <f t="shared" si="12"/>
        <v>1.0702669746239193</v>
      </c>
      <c r="X13" s="204">
        <f t="shared" si="13"/>
        <v>0.7587635270136196</v>
      </c>
      <c r="Y13" s="204">
        <f t="shared" si="14"/>
        <v>0.78272921894344272</v>
      </c>
      <c r="Z13" s="204">
        <f t="shared" si="15"/>
        <v>2.3965691929823119E-2</v>
      </c>
      <c r="AA13" s="192"/>
      <c r="AB13" s="75">
        <f t="shared" si="16"/>
        <v>3705</v>
      </c>
      <c r="AC13" s="75">
        <f t="shared" si="16"/>
        <v>3304</v>
      </c>
      <c r="AD13" s="76">
        <f t="shared" si="17"/>
        <v>0.89176788124156547</v>
      </c>
      <c r="AE13" s="203">
        <f t="shared" si="18"/>
        <v>0.90351620698102597</v>
      </c>
      <c r="AF13" s="203">
        <f t="shared" si="19"/>
        <v>1.1116418818799183</v>
      </c>
      <c r="AG13" s="204">
        <f t="shared" si="20"/>
        <v>0.88131851753857737</v>
      </c>
      <c r="AH13" s="204">
        <f t="shared" si="21"/>
        <v>0.90159452259160067</v>
      </c>
      <c r="AI13" s="204">
        <f t="shared" si="22"/>
        <v>2.0276005053023294E-2</v>
      </c>
      <c r="AJ13" s="192"/>
      <c r="AK13" s="75">
        <f t="shared" si="23"/>
        <v>4806</v>
      </c>
      <c r="AL13" s="75">
        <f t="shared" si="24"/>
        <v>3304</v>
      </c>
      <c r="AM13" s="76">
        <f t="shared" si="25"/>
        <v>0.68747399084477734</v>
      </c>
      <c r="AN13" s="203">
        <f t="shared" si="26"/>
        <v>0.94116590683162482</v>
      </c>
      <c r="AO13" s="203">
        <f t="shared" si="27"/>
        <v>1.0632750196869041</v>
      </c>
      <c r="AP13" s="204">
        <f t="shared" si="28"/>
        <v>0.6741542646309463</v>
      </c>
      <c r="AQ13" s="223">
        <f t="shared" si="29"/>
        <v>0.70056561242374893</v>
      </c>
    </row>
    <row r="14" spans="1:44" x14ac:dyDescent="0.25">
      <c r="A14" s="124">
        <v>2012</v>
      </c>
      <c r="B14" s="125">
        <v>2755</v>
      </c>
      <c r="C14" s="125">
        <v>2218</v>
      </c>
      <c r="D14" s="125">
        <v>1982</v>
      </c>
      <c r="E14" s="102">
        <f t="shared" si="30"/>
        <v>0.8050816696914701</v>
      </c>
      <c r="F14" s="102">
        <f t="shared" si="31"/>
        <v>0.89359783588818753</v>
      </c>
      <c r="G14" s="102">
        <f t="shared" si="32"/>
        <v>0.7194192377495463</v>
      </c>
      <c r="H14" s="120">
        <v>0.13800000000000001</v>
      </c>
      <c r="I14" s="126"/>
      <c r="J14" s="107">
        <v>4.7E-2</v>
      </c>
      <c r="K14" s="102">
        <f t="shared" si="33"/>
        <v>0.98003090702881135</v>
      </c>
      <c r="L14" s="102">
        <f t="shared" si="34"/>
        <v>0.89359783588818764</v>
      </c>
      <c r="M14" s="102">
        <f t="shared" si="35"/>
        <v>0.8757534976244834</v>
      </c>
      <c r="N14" s="104">
        <f t="shared" si="36"/>
        <v>0.9932988303078778</v>
      </c>
      <c r="O14" s="102">
        <f t="shared" si="37"/>
        <v>0.97226695880440839</v>
      </c>
      <c r="P14" s="103">
        <f t="shared" si="38"/>
        <v>0.981225531595456</v>
      </c>
      <c r="S14" s="222">
        <f t="shared" ref="S14" si="39">B14</f>
        <v>2755</v>
      </c>
      <c r="T14" s="75">
        <f t="shared" ref="T14" si="40">C14</f>
        <v>2218</v>
      </c>
      <c r="U14" s="76">
        <f t="shared" ref="U14" si="41">T14/S14</f>
        <v>0.8050816696914701</v>
      </c>
      <c r="V14" s="203">
        <f t="shared" ref="V14" si="42">_xlfn.F.INV(0.05/2, 2*T14, 2*(S14-T14+1))</f>
        <v>0.91132081175955204</v>
      </c>
      <c r="W14" s="203">
        <f t="shared" ref="W14" si="43">_xlfn.F.INV(1-0.05/2, 2*(T14+1), 2*(S14-T14))</f>
        <v>1.1003994708829243</v>
      </c>
      <c r="X14" s="204">
        <f t="shared" ref="X14" si="44">IF(T14=0, 0, 1/(1 +(S14-T14+1)/(T14*V14)))</f>
        <v>0.78978705495144053</v>
      </c>
      <c r="Y14" s="204">
        <f t="shared" ref="Y14" si="45">IF(T14=S14, 1, 1/(1 + (S14-T14)/(W14*(T14+1))))</f>
        <v>0.81972524269184621</v>
      </c>
      <c r="Z14" s="204">
        <f t="shared" ref="Z14" si="46">Y14-X14</f>
        <v>2.9938187740405686E-2</v>
      </c>
      <c r="AA14" s="192"/>
      <c r="AB14" s="75">
        <f t="shared" ref="AB14" si="47">C14</f>
        <v>2218</v>
      </c>
      <c r="AC14" s="75">
        <f t="shared" ref="AC14" si="48">D14</f>
        <v>1982</v>
      </c>
      <c r="AD14" s="76">
        <f t="shared" ref="AD14" si="49">AC14/AB14</f>
        <v>0.89359783588818753</v>
      </c>
      <c r="AE14" s="203">
        <f t="shared" ref="AE14" si="50">_xlfn.F.INV(0.05/2, 2*AC14, 2*(AB14-AC14+1))</f>
        <v>0.87702407935123061</v>
      </c>
      <c r="AF14" s="203">
        <f t="shared" ref="AF14" si="51">_xlfn.F.INV(1-0.05/2, 2*(AC14+1), 2*(AB14-AC14))</f>
        <v>1.1488162054693802</v>
      </c>
      <c r="AG14" s="204">
        <f t="shared" ref="AG14" si="52">IF(AC14=0, 0, 1/(1 +(AB14-AC14+1)/(AC14*AE14)))</f>
        <v>0.88001590018805853</v>
      </c>
      <c r="AH14" s="204">
        <f t="shared" ref="AH14" si="53">IF(AC14=AB14, 1, 1/(1 + (AB14-AC14)/(AF14*(AC14+1))))</f>
        <v>0.90612952468219277</v>
      </c>
      <c r="AI14" s="204">
        <f t="shared" ref="AI14" si="54">AH14-AG14</f>
        <v>2.6113624494134235E-2</v>
      </c>
      <c r="AJ14" s="192"/>
      <c r="AK14" s="75">
        <f t="shared" ref="AK14" si="55">B14</f>
        <v>2755</v>
      </c>
      <c r="AL14" s="75">
        <f t="shared" ref="AL14" si="56">D14</f>
        <v>1982</v>
      </c>
      <c r="AM14" s="76">
        <f t="shared" ref="AM14" si="57">AL14/AK14</f>
        <v>0.7194192377495463</v>
      </c>
      <c r="AN14" s="203">
        <f t="shared" ref="AN14" si="58">_xlfn.F.INV(0.05/2, 2*AL14, 2*(AK14-AL14+1))</f>
        <v>0.92096678549744659</v>
      </c>
      <c r="AO14" s="203">
        <f t="shared" ref="AO14" si="59">_xlfn.F.INV(1-0.05/2, 2*(AL14+1), 2*(AK14-AL14))</f>
        <v>1.0875200609216429</v>
      </c>
      <c r="AP14" s="204">
        <f t="shared" ref="AP14" si="60">IF(AL14=0, 0, 1/(1 +(AK14-AL14+1)/(AL14*AN14)))</f>
        <v>0.70223395728771465</v>
      </c>
      <c r="AQ14" s="223">
        <f t="shared" ref="AQ14" si="61">IF(AL14=AK14, 1, 1/(1 + (AK14-AL14)/(AO14*(AL14+1))))</f>
        <v>0.73613715479182384</v>
      </c>
    </row>
    <row r="15" spans="1:44" ht="26.25" x14ac:dyDescent="0.25">
      <c r="A15" s="127" t="s">
        <v>42</v>
      </c>
      <c r="B15" s="90"/>
      <c r="C15" s="92"/>
      <c r="D15" s="121"/>
      <c r="E15" s="97">
        <f t="shared" ref="E15:P15" si="62">AVERAGE(E10:E14,E9)</f>
        <v>0.79105240601074378</v>
      </c>
      <c r="F15" s="97">
        <f t="shared" si="62"/>
        <v>0.87065859025996062</v>
      </c>
      <c r="G15" s="97">
        <f t="shared" si="62"/>
        <v>0.68781629038522218</v>
      </c>
      <c r="H15" s="97">
        <f t="shared" si="62"/>
        <v>0.12858791880344117</v>
      </c>
      <c r="I15" s="97">
        <f t="shared" si="62"/>
        <v>3.2419252877710525E-2</v>
      </c>
      <c r="J15" s="97">
        <f t="shared" si="62"/>
        <v>4.6999999999999993E-2</v>
      </c>
      <c r="K15" s="97">
        <f t="shared" si="62"/>
        <v>0.95295158819908166</v>
      </c>
      <c r="L15" s="97">
        <f t="shared" si="62"/>
        <v>0.88966392678836181</v>
      </c>
      <c r="M15" s="97">
        <f t="shared" si="62"/>
        <v>0.84689954212238139</v>
      </c>
      <c r="N15" s="97">
        <f t="shared" si="62"/>
        <v>0.98387156953962374</v>
      </c>
      <c r="O15" s="97">
        <f t="shared" si="62"/>
        <v>0.97103608176273981</v>
      </c>
      <c r="P15" s="97">
        <f t="shared" si="62"/>
        <v>0.9764579011297343</v>
      </c>
      <c r="S15" s="222"/>
      <c r="T15" s="75"/>
      <c r="U15" s="76"/>
      <c r="V15" s="203"/>
      <c r="W15" s="203"/>
      <c r="X15" s="204"/>
      <c r="Y15" s="204"/>
      <c r="Z15" s="204"/>
      <c r="AA15" s="192"/>
      <c r="AB15" s="75"/>
      <c r="AC15" s="75"/>
      <c r="AD15" s="76"/>
      <c r="AE15" s="203"/>
      <c r="AF15" s="203"/>
      <c r="AG15" s="204"/>
      <c r="AH15" s="204"/>
      <c r="AI15" s="204"/>
      <c r="AJ15" s="192"/>
      <c r="AK15" s="75"/>
      <c r="AL15" s="75"/>
      <c r="AM15" s="76"/>
      <c r="AN15" s="203"/>
      <c r="AO15" s="203"/>
      <c r="AP15" s="204"/>
      <c r="AQ15" s="223"/>
    </row>
    <row r="16" spans="1:44" x14ac:dyDescent="0.25">
      <c r="A16" s="159"/>
      <c r="B16" s="160"/>
      <c r="C16" s="160"/>
      <c r="D16" s="160"/>
      <c r="E16" s="161"/>
      <c r="F16" s="160"/>
      <c r="G16" s="162"/>
      <c r="H16" s="160"/>
      <c r="I16" s="160"/>
      <c r="J16" s="160"/>
      <c r="K16" s="161"/>
      <c r="L16" s="160"/>
      <c r="M16" s="118" t="e">
        <f>#REF!^7</f>
        <v>#REF!</v>
      </c>
      <c r="N16" s="160"/>
      <c r="O16" s="160"/>
      <c r="P16" s="160"/>
      <c r="S16" s="222"/>
      <c r="T16" s="75"/>
      <c r="U16" s="76"/>
      <c r="V16" s="203"/>
      <c r="W16" s="203"/>
      <c r="X16" s="204"/>
      <c r="Y16" s="204"/>
      <c r="Z16" s="204"/>
      <c r="AA16" s="192"/>
      <c r="AB16" s="75"/>
      <c r="AC16" s="75"/>
      <c r="AD16" s="76"/>
      <c r="AE16" s="203"/>
      <c r="AF16" s="203"/>
      <c r="AG16" s="204"/>
      <c r="AH16" s="204"/>
      <c r="AI16" s="204"/>
      <c r="AJ16" s="192"/>
      <c r="AK16" s="75"/>
      <c r="AL16" s="75"/>
      <c r="AM16" s="76"/>
      <c r="AN16" s="203"/>
      <c r="AO16" s="203"/>
      <c r="AP16" s="204"/>
      <c r="AQ16" s="223"/>
    </row>
    <row r="17" spans="1:43" ht="15.75" customHeight="1" x14ac:dyDescent="0.25">
      <c r="A17" s="131"/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4"/>
      <c r="S17" s="222"/>
      <c r="T17" s="75"/>
      <c r="U17" s="76"/>
      <c r="V17" s="203"/>
      <c r="W17" s="203"/>
      <c r="X17" s="204"/>
      <c r="Y17" s="204"/>
      <c r="Z17" s="204"/>
      <c r="AA17" s="192"/>
      <c r="AB17" s="75"/>
      <c r="AC17" s="75"/>
      <c r="AD17" s="76"/>
      <c r="AE17" s="203"/>
      <c r="AF17" s="203"/>
      <c r="AG17" s="204"/>
      <c r="AH17" s="204"/>
      <c r="AI17" s="204"/>
      <c r="AJ17" s="192"/>
      <c r="AK17" s="75"/>
      <c r="AL17" s="75"/>
      <c r="AM17" s="76"/>
      <c r="AN17" s="203"/>
      <c r="AO17" s="203"/>
      <c r="AP17" s="204"/>
      <c r="AQ17" s="223"/>
    </row>
    <row r="18" spans="1:43" ht="15.75" customHeight="1" x14ac:dyDescent="0.25">
      <c r="A18" s="134"/>
      <c r="B18" s="280" t="s">
        <v>23</v>
      </c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2"/>
      <c r="S18" s="222"/>
      <c r="T18" s="75"/>
      <c r="U18" s="76"/>
      <c r="V18" s="203"/>
      <c r="W18" s="203"/>
      <c r="X18" s="204"/>
      <c r="Y18" s="204"/>
      <c r="Z18" s="204"/>
      <c r="AA18" s="192"/>
      <c r="AB18" s="75"/>
      <c r="AC18" s="75"/>
      <c r="AD18" s="76"/>
      <c r="AE18" s="203"/>
      <c r="AF18" s="203"/>
      <c r="AG18" s="204"/>
      <c r="AH18" s="204"/>
      <c r="AI18" s="204"/>
      <c r="AJ18" s="192"/>
      <c r="AK18" s="75"/>
      <c r="AL18" s="75"/>
      <c r="AM18" s="76"/>
      <c r="AN18" s="203"/>
      <c r="AO18" s="203"/>
      <c r="AP18" s="204"/>
      <c r="AQ18" s="223"/>
    </row>
    <row r="19" spans="1:43" ht="15.75" customHeight="1" x14ac:dyDescent="0.25">
      <c r="A19" s="135"/>
      <c r="B19" s="289" t="s">
        <v>24</v>
      </c>
      <c r="C19" s="290"/>
      <c r="D19" s="290"/>
      <c r="E19" s="289" t="s">
        <v>25</v>
      </c>
      <c r="F19" s="291"/>
      <c r="G19" s="292"/>
      <c r="H19" s="293" t="s">
        <v>26</v>
      </c>
      <c r="I19" s="294"/>
      <c r="J19" s="295"/>
      <c r="K19" s="296" t="s">
        <v>27</v>
      </c>
      <c r="L19" s="297"/>
      <c r="M19" s="298"/>
      <c r="N19" s="289" t="s">
        <v>28</v>
      </c>
      <c r="O19" s="291"/>
      <c r="P19" s="299"/>
      <c r="S19" s="222"/>
      <c r="T19" s="75"/>
      <c r="U19" s="76"/>
      <c r="V19" s="203"/>
      <c r="W19" s="203"/>
      <c r="X19" s="204"/>
      <c r="Y19" s="204"/>
      <c r="Z19" s="204"/>
      <c r="AA19" s="192"/>
      <c r="AB19" s="75"/>
      <c r="AC19" s="75"/>
      <c r="AD19" s="76"/>
      <c r="AE19" s="203"/>
      <c r="AF19" s="203"/>
      <c r="AG19" s="204"/>
      <c r="AH19" s="204"/>
      <c r="AI19" s="204"/>
      <c r="AJ19" s="192"/>
      <c r="AK19" s="75"/>
      <c r="AL19" s="75"/>
      <c r="AM19" s="76"/>
      <c r="AN19" s="203"/>
      <c r="AO19" s="203"/>
      <c r="AP19" s="204"/>
      <c r="AQ19" s="223"/>
    </row>
    <row r="20" spans="1:43" ht="51" x14ac:dyDescent="0.25">
      <c r="A20" s="136" t="s">
        <v>64</v>
      </c>
      <c r="B20" s="137" t="s">
        <v>29</v>
      </c>
      <c r="C20" s="138" t="s">
        <v>30</v>
      </c>
      <c r="D20" s="139" t="s">
        <v>31</v>
      </c>
      <c r="E20" s="137" t="s">
        <v>32</v>
      </c>
      <c r="F20" s="165" t="s">
        <v>33</v>
      </c>
      <c r="G20" s="139" t="s">
        <v>34</v>
      </c>
      <c r="H20" s="137" t="s">
        <v>35</v>
      </c>
      <c r="I20" s="140" t="s">
        <v>36</v>
      </c>
      <c r="J20" s="139" t="s">
        <v>37</v>
      </c>
      <c r="K20" s="137" t="s">
        <v>32</v>
      </c>
      <c r="L20" s="165" t="s">
        <v>33</v>
      </c>
      <c r="M20" s="138" t="s">
        <v>34</v>
      </c>
      <c r="N20" s="137" t="s">
        <v>38</v>
      </c>
      <c r="O20" s="165" t="s">
        <v>39</v>
      </c>
      <c r="P20" s="141" t="s">
        <v>40</v>
      </c>
      <c r="S20" s="222"/>
      <c r="T20" s="75"/>
      <c r="U20" s="76"/>
      <c r="V20" s="203"/>
      <c r="W20" s="203"/>
      <c r="X20" s="204"/>
      <c r="Y20" s="204"/>
      <c r="Z20" s="204"/>
      <c r="AA20" s="192"/>
      <c r="AB20" s="75"/>
      <c r="AC20" s="75"/>
      <c r="AD20" s="76"/>
      <c r="AE20" s="203"/>
      <c r="AF20" s="203"/>
      <c r="AG20" s="204"/>
      <c r="AH20" s="204"/>
      <c r="AI20" s="204"/>
      <c r="AJ20" s="192"/>
      <c r="AK20" s="75"/>
      <c r="AL20" s="75"/>
      <c r="AM20" s="76"/>
      <c r="AN20" s="203"/>
      <c r="AO20" s="203"/>
      <c r="AP20" s="204"/>
      <c r="AQ20" s="223"/>
    </row>
    <row r="21" spans="1:43" x14ac:dyDescent="0.25">
      <c r="A21" s="274" t="s">
        <v>41</v>
      </c>
      <c r="B21" s="166">
        <v>606</v>
      </c>
      <c r="C21" s="166">
        <v>448</v>
      </c>
      <c r="D21" s="166">
        <v>414</v>
      </c>
      <c r="E21" s="167">
        <f t="shared" ref="E21:E26" si="63">C21/B21</f>
        <v>0.73927392739273923</v>
      </c>
      <c r="F21" s="99">
        <f t="shared" ref="F21:F26" si="64">G21/E21</f>
        <v>0.92410714285714302</v>
      </c>
      <c r="G21" s="168">
        <f t="shared" ref="G21:G26" si="65">D21/B21</f>
        <v>0.68316831683168322</v>
      </c>
      <c r="H21" s="105">
        <v>8.1084410664407164E-2</v>
      </c>
      <c r="I21" s="169">
        <v>5.3181156284414673E-2</v>
      </c>
      <c r="J21" s="155">
        <v>3.7999999999999999E-2</v>
      </c>
      <c r="K21" s="167">
        <f t="shared" ref="K21:K26" si="66">(C21/B21)/((1-H21)*(1-J21))</f>
        <v>0.83628575346773992</v>
      </c>
      <c r="L21" s="99">
        <f t="shared" ref="L21:L26" si="67">M21/K21</f>
        <v>0.97601262267941846</v>
      </c>
      <c r="M21" s="168">
        <f t="shared" ref="M21:M26" si="68">(D21/B21)/((1-H21)*(1-I21)*(1-J21))</f>
        <v>0.81622545155148241</v>
      </c>
      <c r="N21" s="155">
        <f t="shared" ref="N21:N26" si="69">K21^(1/3)</f>
        <v>0.94214605249641303</v>
      </c>
      <c r="O21" s="98">
        <f t="shared" ref="O21:O26" si="70">L21^(1/4)</f>
        <v>0.99394844497313206</v>
      </c>
      <c r="P21" s="155">
        <f t="shared" ref="P21:P26" si="71">M21^(1/7)</f>
        <v>0.97140748952020295</v>
      </c>
      <c r="S21" s="222">
        <f t="shared" si="9"/>
        <v>606</v>
      </c>
      <c r="T21" s="75">
        <f t="shared" si="9"/>
        <v>448</v>
      </c>
      <c r="U21" s="76">
        <f t="shared" si="10"/>
        <v>0.73927392739273923</v>
      </c>
      <c r="V21" s="203">
        <f t="shared" si="11"/>
        <v>0.83759088033596252</v>
      </c>
      <c r="W21" s="203">
        <f t="shared" si="12"/>
        <v>1.2038888629073488</v>
      </c>
      <c r="X21" s="204">
        <f t="shared" si="13"/>
        <v>0.7023813503592754</v>
      </c>
      <c r="Y21" s="204">
        <f t="shared" si="14"/>
        <v>0.77381592979269109</v>
      </c>
      <c r="Z21" s="204">
        <f t="shared" si="15"/>
        <v>7.143457943341569E-2</v>
      </c>
      <c r="AA21" s="192"/>
      <c r="AB21" s="75">
        <f t="shared" si="16"/>
        <v>448</v>
      </c>
      <c r="AC21" s="75">
        <f t="shared" si="16"/>
        <v>414</v>
      </c>
      <c r="AD21" s="76">
        <f t="shared" si="17"/>
        <v>0.9241071428571429</v>
      </c>
      <c r="AE21" s="203">
        <f t="shared" si="18"/>
        <v>0.72492951533475825</v>
      </c>
      <c r="AF21" s="203">
        <f t="shared" si="19"/>
        <v>1.4601535252612483</v>
      </c>
      <c r="AG21" s="204">
        <f t="shared" si="20"/>
        <v>0.89556005482430712</v>
      </c>
      <c r="AH21" s="204">
        <f t="shared" si="21"/>
        <v>0.94687198772333991</v>
      </c>
      <c r="AI21" s="204">
        <f t="shared" si="22"/>
        <v>5.1311932899032797E-2</v>
      </c>
      <c r="AJ21" s="192"/>
      <c r="AK21" s="75">
        <f t="shared" si="23"/>
        <v>606</v>
      </c>
      <c r="AL21" s="75">
        <f t="shared" si="24"/>
        <v>414</v>
      </c>
      <c r="AM21" s="76">
        <f t="shared" si="25"/>
        <v>0.68316831683168322</v>
      </c>
      <c r="AN21" s="203">
        <f t="shared" si="26"/>
        <v>0.8450707987710856</v>
      </c>
      <c r="AO21" s="203">
        <f t="shared" si="27"/>
        <v>1.1900573140062787</v>
      </c>
      <c r="AP21" s="204">
        <f t="shared" si="28"/>
        <v>0.64447510395603103</v>
      </c>
      <c r="AQ21" s="223">
        <f t="shared" si="29"/>
        <v>0.72006511385693106</v>
      </c>
    </row>
    <row r="22" spans="1:43" x14ac:dyDescent="0.25">
      <c r="A22" s="275">
        <v>2003</v>
      </c>
      <c r="B22" s="170">
        <v>297</v>
      </c>
      <c r="C22" s="170">
        <v>248</v>
      </c>
      <c r="D22" s="170">
        <v>224</v>
      </c>
      <c r="E22" s="171">
        <f t="shared" si="63"/>
        <v>0.83501683501683499</v>
      </c>
      <c r="F22" s="98">
        <f t="shared" si="64"/>
        <v>0.90322580645161299</v>
      </c>
      <c r="G22" s="172">
        <f t="shared" si="65"/>
        <v>0.75420875420875422</v>
      </c>
      <c r="H22" s="105">
        <v>0.10756359035366819</v>
      </c>
      <c r="I22" s="169">
        <v>4.1326563783095696E-2</v>
      </c>
      <c r="J22" s="155">
        <v>5.2999999999999999E-2</v>
      </c>
      <c r="K22" s="171">
        <f t="shared" si="66"/>
        <v>0.98802508757036656</v>
      </c>
      <c r="L22" s="98">
        <f t="shared" si="67"/>
        <v>0.94216212980293113</v>
      </c>
      <c r="M22" s="172">
        <f t="shared" si="68"/>
        <v>0.93087982080402409</v>
      </c>
      <c r="N22" s="155">
        <f t="shared" si="69"/>
        <v>0.99599232250092817</v>
      </c>
      <c r="O22" s="98">
        <f t="shared" si="70"/>
        <v>0.98521589732653148</v>
      </c>
      <c r="P22" s="155">
        <f t="shared" si="71"/>
        <v>0.98982001382732332</v>
      </c>
      <c r="S22" s="222">
        <f t="shared" si="9"/>
        <v>297</v>
      </c>
      <c r="T22" s="75">
        <f t="shared" si="9"/>
        <v>248</v>
      </c>
      <c r="U22" s="76">
        <f t="shared" si="10"/>
        <v>0.83501683501683499</v>
      </c>
      <c r="V22" s="203">
        <f t="shared" si="11"/>
        <v>0.74857645076858192</v>
      </c>
      <c r="W22" s="203">
        <f t="shared" si="12"/>
        <v>1.3823429492479533</v>
      </c>
      <c r="X22" s="204">
        <f t="shared" si="13"/>
        <v>0.78781818341968379</v>
      </c>
      <c r="Y22" s="204">
        <f t="shared" si="14"/>
        <v>0.8753825610294802</v>
      </c>
      <c r="Z22" s="204">
        <f t="shared" si="15"/>
        <v>8.7564377609796407E-2</v>
      </c>
      <c r="AA22" s="192"/>
      <c r="AB22" s="75">
        <f t="shared" si="16"/>
        <v>248</v>
      </c>
      <c r="AC22" s="75">
        <f t="shared" si="16"/>
        <v>224</v>
      </c>
      <c r="AD22" s="76">
        <f t="shared" si="17"/>
        <v>0.90322580645161288</v>
      </c>
      <c r="AE22" s="203">
        <f t="shared" si="18"/>
        <v>0.68237338778764922</v>
      </c>
      <c r="AF22" s="203">
        <f t="shared" si="19"/>
        <v>1.5866277689004857</v>
      </c>
      <c r="AG22" s="204">
        <f t="shared" si="20"/>
        <v>0.85943340100983745</v>
      </c>
      <c r="AH22" s="204">
        <f t="shared" si="21"/>
        <v>0.93700642698271208</v>
      </c>
      <c r="AI22" s="204">
        <f t="shared" si="22"/>
        <v>7.7573025972874632E-2</v>
      </c>
      <c r="AJ22" s="192"/>
      <c r="AK22" s="75">
        <f t="shared" si="23"/>
        <v>297</v>
      </c>
      <c r="AL22" s="75">
        <f t="shared" si="24"/>
        <v>224</v>
      </c>
      <c r="AM22" s="76">
        <f t="shared" si="25"/>
        <v>0.75420875420875422</v>
      </c>
      <c r="AN22" s="203">
        <f t="shared" si="26"/>
        <v>0.77511451960510669</v>
      </c>
      <c r="AO22" s="203">
        <f t="shared" si="27"/>
        <v>1.3150335664239359</v>
      </c>
      <c r="AP22" s="204">
        <f t="shared" si="28"/>
        <v>0.70116181710046854</v>
      </c>
      <c r="AQ22" s="223">
        <f t="shared" si="29"/>
        <v>0.8021050344721633</v>
      </c>
    </row>
    <row r="23" spans="1:43" x14ac:dyDescent="0.25">
      <c r="A23" s="275">
        <v>2004</v>
      </c>
      <c r="B23" s="170">
        <v>357</v>
      </c>
      <c r="C23" s="170">
        <v>270</v>
      </c>
      <c r="D23" s="170">
        <v>252</v>
      </c>
      <c r="E23" s="171">
        <f t="shared" si="63"/>
        <v>0.75630252100840334</v>
      </c>
      <c r="F23" s="98">
        <f t="shared" si="64"/>
        <v>0.93333333333333346</v>
      </c>
      <c r="G23" s="172">
        <f t="shared" si="65"/>
        <v>0.70588235294117652</v>
      </c>
      <c r="H23" s="105">
        <v>9.3609841353533466E-2</v>
      </c>
      <c r="I23" s="169">
        <v>3.0654912192214077E-2</v>
      </c>
      <c r="J23" s="155">
        <v>4.7E-2</v>
      </c>
      <c r="K23" s="171">
        <f t="shared" si="66"/>
        <v>0.87556313174240796</v>
      </c>
      <c r="L23" s="98">
        <f t="shared" si="67"/>
        <v>0.96284939705436123</v>
      </c>
      <c r="M23" s="172">
        <f t="shared" si="68"/>
        <v>0.8430354334812058</v>
      </c>
      <c r="N23" s="155">
        <f t="shared" si="69"/>
        <v>0.95667073448294027</v>
      </c>
      <c r="O23" s="98">
        <f t="shared" si="70"/>
        <v>0.99058008085544969</v>
      </c>
      <c r="P23" s="155">
        <f t="shared" si="71"/>
        <v>0.97590276160276057</v>
      </c>
      <c r="S23" s="222">
        <f t="shared" si="9"/>
        <v>357</v>
      </c>
      <c r="T23" s="75">
        <f t="shared" si="9"/>
        <v>270</v>
      </c>
      <c r="U23" s="76">
        <f t="shared" si="10"/>
        <v>0.75630252100840334</v>
      </c>
      <c r="V23" s="203">
        <f t="shared" si="11"/>
        <v>0.79158868324645471</v>
      </c>
      <c r="W23" s="203">
        <f t="shared" si="12"/>
        <v>1.283724339846724</v>
      </c>
      <c r="X23" s="204">
        <f t="shared" si="13"/>
        <v>0.70834750324445139</v>
      </c>
      <c r="Y23" s="204">
        <f t="shared" si="14"/>
        <v>0.79994908869796011</v>
      </c>
      <c r="Z23" s="204">
        <f t="shared" si="15"/>
        <v>9.1601585453508716E-2</v>
      </c>
      <c r="AA23" s="192"/>
      <c r="AB23" s="75">
        <f t="shared" si="16"/>
        <v>270</v>
      </c>
      <c r="AC23" s="75">
        <f t="shared" si="16"/>
        <v>252</v>
      </c>
      <c r="AD23" s="76">
        <f t="shared" si="17"/>
        <v>0.93333333333333335</v>
      </c>
      <c r="AE23" s="203">
        <f t="shared" si="18"/>
        <v>0.65436166853004563</v>
      </c>
      <c r="AF23" s="203">
        <f t="shared" si="19"/>
        <v>1.7081190614730013</v>
      </c>
      <c r="AG23" s="204">
        <f t="shared" si="20"/>
        <v>0.8966824969845697</v>
      </c>
      <c r="AH23" s="204">
        <f t="shared" si="21"/>
        <v>0.96001369509196499</v>
      </c>
      <c r="AI23" s="204">
        <f t="shared" si="22"/>
        <v>6.3331198107395292E-2</v>
      </c>
      <c r="AJ23" s="192"/>
      <c r="AK23" s="75">
        <f t="shared" si="23"/>
        <v>357</v>
      </c>
      <c r="AL23" s="75">
        <f t="shared" si="24"/>
        <v>252</v>
      </c>
      <c r="AM23" s="76">
        <f t="shared" si="25"/>
        <v>0.70588235294117652</v>
      </c>
      <c r="AN23" s="203">
        <f t="shared" si="26"/>
        <v>0.8008764060217396</v>
      </c>
      <c r="AO23" s="203">
        <f t="shared" si="27"/>
        <v>1.2629643495063678</v>
      </c>
      <c r="AP23" s="204">
        <f t="shared" si="28"/>
        <v>0.65564386391224039</v>
      </c>
      <c r="AQ23" s="223">
        <f t="shared" si="29"/>
        <v>0.75266764459165814</v>
      </c>
    </row>
    <row r="24" spans="1:43" x14ac:dyDescent="0.25">
      <c r="A24" s="275">
        <v>2005</v>
      </c>
      <c r="B24" s="170">
        <v>291</v>
      </c>
      <c r="C24" s="170">
        <v>232</v>
      </c>
      <c r="D24" s="170">
        <v>217</v>
      </c>
      <c r="E24" s="171">
        <f t="shared" si="63"/>
        <v>0.79725085910652926</v>
      </c>
      <c r="F24" s="98">
        <f t="shared" si="64"/>
        <v>0.93534482758620685</v>
      </c>
      <c r="G24" s="172">
        <f t="shared" si="65"/>
        <v>0.74570446735395191</v>
      </c>
      <c r="H24" s="105">
        <v>8.6309912115780305E-2</v>
      </c>
      <c r="I24" s="169">
        <v>3.957662183467419E-2</v>
      </c>
      <c r="J24" s="155">
        <v>4.7E-2</v>
      </c>
      <c r="K24" s="171">
        <f t="shared" si="66"/>
        <v>0.91559451382293289</v>
      </c>
      <c r="L24" s="98">
        <f t="shared" si="67"/>
        <v>0.97388802568818567</v>
      </c>
      <c r="M24" s="172">
        <f t="shared" si="68"/>
        <v>0.89168653339795034</v>
      </c>
      <c r="N24" s="155">
        <f t="shared" si="69"/>
        <v>0.97103390443505999</v>
      </c>
      <c r="O24" s="98">
        <f t="shared" si="70"/>
        <v>0.99340709288344031</v>
      </c>
      <c r="P24" s="155">
        <f t="shared" si="71"/>
        <v>0.98375614517260179</v>
      </c>
      <c r="S24" s="222">
        <f t="shared" si="9"/>
        <v>291</v>
      </c>
      <c r="T24" s="75">
        <f t="shared" si="9"/>
        <v>232</v>
      </c>
      <c r="U24" s="76">
        <f t="shared" si="10"/>
        <v>0.79725085910652926</v>
      </c>
      <c r="V24" s="203">
        <f t="shared" si="11"/>
        <v>0.76121154756594089</v>
      </c>
      <c r="W24" s="203">
        <f t="shared" si="12"/>
        <v>1.3486811564103405</v>
      </c>
      <c r="X24" s="204">
        <f t="shared" si="13"/>
        <v>0.7464085952412387</v>
      </c>
      <c r="Y24" s="204">
        <f t="shared" si="14"/>
        <v>0.84192591440580056</v>
      </c>
      <c r="Z24" s="204">
        <f t="shared" si="15"/>
        <v>9.5517319164561854E-2</v>
      </c>
      <c r="AA24" s="192"/>
      <c r="AB24" s="75">
        <f t="shared" si="16"/>
        <v>232</v>
      </c>
      <c r="AC24" s="75">
        <f t="shared" si="16"/>
        <v>217</v>
      </c>
      <c r="AD24" s="76">
        <f t="shared" si="17"/>
        <v>0.93534482758620685</v>
      </c>
      <c r="AE24" s="203">
        <f t="shared" si="18"/>
        <v>0.63253684645178188</v>
      </c>
      <c r="AF24" s="203">
        <f t="shared" si="19"/>
        <v>1.8093584612369922</v>
      </c>
      <c r="AG24" s="204">
        <f t="shared" si="20"/>
        <v>0.895602582198329</v>
      </c>
      <c r="AH24" s="204">
        <f t="shared" si="21"/>
        <v>0.96336460847897987</v>
      </c>
      <c r="AI24" s="204">
        <f t="shared" si="22"/>
        <v>6.7762026280650867E-2</v>
      </c>
      <c r="AJ24" s="192"/>
      <c r="AK24" s="75">
        <f t="shared" si="23"/>
        <v>291</v>
      </c>
      <c r="AL24" s="75">
        <f t="shared" si="24"/>
        <v>217</v>
      </c>
      <c r="AM24" s="76">
        <f t="shared" si="25"/>
        <v>0.74570446735395191</v>
      </c>
      <c r="AN24" s="203">
        <f t="shared" si="26"/>
        <v>0.77508203887681448</v>
      </c>
      <c r="AO24" s="203">
        <f t="shared" si="27"/>
        <v>1.3141914468309661</v>
      </c>
      <c r="AP24" s="204">
        <f t="shared" si="28"/>
        <v>0.69160271501186987</v>
      </c>
      <c r="AQ24" s="223">
        <f t="shared" si="29"/>
        <v>0.79472597515179555</v>
      </c>
    </row>
    <row r="25" spans="1:43" x14ac:dyDescent="0.25">
      <c r="A25" s="275">
        <v>2006</v>
      </c>
      <c r="B25" s="170">
        <v>128</v>
      </c>
      <c r="C25" s="170">
        <v>94</v>
      </c>
      <c r="D25" s="170">
        <v>86</v>
      </c>
      <c r="E25" s="171">
        <f t="shared" si="63"/>
        <v>0.734375</v>
      </c>
      <c r="F25" s="98">
        <f t="shared" si="64"/>
        <v>0.91489361702127658</v>
      </c>
      <c r="G25" s="172">
        <f t="shared" si="65"/>
        <v>0.671875</v>
      </c>
      <c r="H25" s="105">
        <v>0.11064584596240835</v>
      </c>
      <c r="I25" s="169">
        <v>5.2070352189883373E-2</v>
      </c>
      <c r="J25" s="155">
        <v>4.7E-2</v>
      </c>
      <c r="K25" s="171">
        <f t="shared" si="66"/>
        <v>0.8664634455684046</v>
      </c>
      <c r="L25" s="98">
        <f t="shared" si="67"/>
        <v>0.96514927994376054</v>
      </c>
      <c r="M25" s="172">
        <f t="shared" si="68"/>
        <v>0.83626657058793541</v>
      </c>
      <c r="N25" s="155">
        <f t="shared" si="69"/>
        <v>0.95334497503112514</v>
      </c>
      <c r="O25" s="98">
        <f t="shared" si="70"/>
        <v>0.99117108198937343</v>
      </c>
      <c r="P25" s="155">
        <f t="shared" si="71"/>
        <v>0.97477950828079896</v>
      </c>
      <c r="S25" s="222">
        <f t="shared" si="9"/>
        <v>128</v>
      </c>
      <c r="T25" s="75">
        <f t="shared" si="9"/>
        <v>94</v>
      </c>
      <c r="U25" s="76">
        <f t="shared" si="10"/>
        <v>0.734375</v>
      </c>
      <c r="V25" s="203">
        <f t="shared" si="11"/>
        <v>0.68867616736318749</v>
      </c>
      <c r="W25" s="203">
        <f t="shared" si="12"/>
        <v>1.5111299567598997</v>
      </c>
      <c r="X25" s="204">
        <f t="shared" si="13"/>
        <v>0.64907200507021057</v>
      </c>
      <c r="Y25" s="204">
        <f t="shared" si="14"/>
        <v>0.80851256911305625</v>
      </c>
      <c r="Z25" s="204">
        <f t="shared" si="15"/>
        <v>0.15944056404284568</v>
      </c>
      <c r="AA25" s="192"/>
      <c r="AB25" s="75">
        <f t="shared" si="16"/>
        <v>94</v>
      </c>
      <c r="AC25" s="75">
        <f t="shared" si="16"/>
        <v>86</v>
      </c>
      <c r="AD25" s="76">
        <f t="shared" si="17"/>
        <v>0.91489361702127658</v>
      </c>
      <c r="AE25" s="203">
        <f t="shared" si="18"/>
        <v>0.54607509230702866</v>
      </c>
      <c r="AF25" s="203">
        <f t="shared" si="19"/>
        <v>2.3626974215478289</v>
      </c>
      <c r="AG25" s="204">
        <f t="shared" si="20"/>
        <v>0.83917790012179372</v>
      </c>
      <c r="AH25" s="204">
        <f t="shared" si="21"/>
        <v>0.9625388675067571</v>
      </c>
      <c r="AI25" s="204">
        <f t="shared" si="22"/>
        <v>0.12336096738496338</v>
      </c>
      <c r="AJ25" s="192"/>
      <c r="AK25" s="75">
        <f t="shared" si="23"/>
        <v>128</v>
      </c>
      <c r="AL25" s="75">
        <f t="shared" si="24"/>
        <v>86</v>
      </c>
      <c r="AM25" s="76">
        <f t="shared" si="25"/>
        <v>0.671875</v>
      </c>
      <c r="AN25" s="203">
        <f t="shared" si="26"/>
        <v>0.70003648374168792</v>
      </c>
      <c r="AO25" s="203">
        <f t="shared" si="27"/>
        <v>1.465770507322953</v>
      </c>
      <c r="AP25" s="204">
        <f t="shared" si="28"/>
        <v>0.5833460009140633</v>
      </c>
      <c r="AQ25" s="223">
        <f t="shared" si="29"/>
        <v>0.75224459632171758</v>
      </c>
    </row>
    <row r="26" spans="1:43" x14ac:dyDescent="0.25">
      <c r="A26" s="276">
        <v>2007</v>
      </c>
      <c r="B26" s="170">
        <v>141</v>
      </c>
      <c r="C26" s="170">
        <v>111</v>
      </c>
      <c r="D26" s="170">
        <v>87</v>
      </c>
      <c r="E26" s="171">
        <f t="shared" si="63"/>
        <v>0.78723404255319152</v>
      </c>
      <c r="F26" s="98">
        <f t="shared" si="64"/>
        <v>0.78378378378378377</v>
      </c>
      <c r="G26" s="172">
        <f t="shared" si="65"/>
        <v>0.61702127659574468</v>
      </c>
      <c r="H26" s="101">
        <v>9.3527512820647016E-2</v>
      </c>
      <c r="I26" s="155">
        <v>4.46770115108421E-2</v>
      </c>
      <c r="J26" s="155">
        <v>4.7E-2</v>
      </c>
      <c r="K26" s="171">
        <f t="shared" si="66"/>
        <v>0.91128944136747059</v>
      </c>
      <c r="L26" s="98">
        <f t="shared" si="67"/>
        <v>0.82043852521892824</v>
      </c>
      <c r="M26" s="172">
        <f t="shared" si="68"/>
        <v>0.74765696532310855</v>
      </c>
      <c r="N26" s="155">
        <f t="shared" si="69"/>
        <v>0.96950959777761747</v>
      </c>
      <c r="O26" s="98">
        <f t="shared" si="70"/>
        <v>0.95172507400797113</v>
      </c>
      <c r="P26" s="155">
        <f t="shared" si="71"/>
        <v>0.9593067125745538</v>
      </c>
      <c r="S26" s="222">
        <f t="shared" si="9"/>
        <v>141</v>
      </c>
      <c r="T26" s="75">
        <f t="shared" si="9"/>
        <v>111</v>
      </c>
      <c r="U26" s="76">
        <f t="shared" si="10"/>
        <v>0.78723404255319152</v>
      </c>
      <c r="V26" s="203">
        <f t="shared" si="11"/>
        <v>0.68510265465741504</v>
      </c>
      <c r="W26" s="203">
        <f t="shared" si="12"/>
        <v>1.5371907563185585</v>
      </c>
      <c r="X26" s="204">
        <f t="shared" si="13"/>
        <v>0.71040594037339966</v>
      </c>
      <c r="Y26" s="204">
        <f t="shared" si="14"/>
        <v>0.85160662884377569</v>
      </c>
      <c r="Z26" s="204">
        <f t="shared" si="15"/>
        <v>0.14120068847037603</v>
      </c>
      <c r="AA26" s="192"/>
      <c r="AB26" s="75">
        <f t="shared" si="16"/>
        <v>111</v>
      </c>
      <c r="AC26" s="75">
        <f t="shared" si="16"/>
        <v>87</v>
      </c>
      <c r="AD26" s="76">
        <f t="shared" si="17"/>
        <v>0.78378378378378377</v>
      </c>
      <c r="AE26" s="203">
        <f t="shared" si="18"/>
        <v>0.65660225336480393</v>
      </c>
      <c r="AF26" s="203">
        <f t="shared" si="19"/>
        <v>1.6249477523296767</v>
      </c>
      <c r="AG26" s="204">
        <f t="shared" si="20"/>
        <v>0.69558375824170593</v>
      </c>
      <c r="AH26" s="204">
        <f t="shared" si="21"/>
        <v>0.85628346838833058</v>
      </c>
      <c r="AI26" s="204">
        <f t="shared" si="22"/>
        <v>0.16069971014662465</v>
      </c>
      <c r="AJ26" s="192"/>
      <c r="AK26" s="75">
        <f t="shared" si="23"/>
        <v>141</v>
      </c>
      <c r="AL26" s="75">
        <f t="shared" si="24"/>
        <v>87</v>
      </c>
      <c r="AM26" s="76">
        <f t="shared" si="25"/>
        <v>0.61702127659574468</v>
      </c>
      <c r="AN26" s="203">
        <f t="shared" si="26"/>
        <v>0.71708212196580268</v>
      </c>
      <c r="AO26" s="203">
        <f t="shared" si="27"/>
        <v>1.4152875346935641</v>
      </c>
      <c r="AP26" s="204">
        <f t="shared" si="28"/>
        <v>0.53146088763499233</v>
      </c>
      <c r="AQ26" s="223">
        <f t="shared" si="29"/>
        <v>0.6975557515284494</v>
      </c>
    </row>
    <row r="27" spans="1:43" s="81" customFormat="1" x14ac:dyDescent="0.25">
      <c r="A27" s="275">
        <v>2008</v>
      </c>
      <c r="B27" s="81">
        <v>1286</v>
      </c>
      <c r="C27" s="81">
        <v>845</v>
      </c>
      <c r="D27" s="81">
        <v>713</v>
      </c>
      <c r="E27" s="277">
        <f t="shared" ref="E27:E31" si="72">C27/B27</f>
        <v>0.65707620528771382</v>
      </c>
      <c r="F27" s="278">
        <f t="shared" ref="F27:F31" si="73">G27/E27</f>
        <v>0.84378698224852078</v>
      </c>
      <c r="G27" s="279">
        <f t="shared" ref="G27:G31" si="74">D27/B27</f>
        <v>0.55443234836702959</v>
      </c>
      <c r="H27" s="158">
        <v>0.14100000000000001</v>
      </c>
      <c r="I27" s="158">
        <v>4.3999999999999997E-2</v>
      </c>
      <c r="J27" s="158">
        <v>4.7E-2</v>
      </c>
      <c r="K27" s="277">
        <f t="shared" ref="K27:K31" si="75">(C27/B27)/((1-H27)*(1-J27))</f>
        <v>0.80265640552744266</v>
      </c>
      <c r="L27" s="278">
        <f t="shared" ref="L27:L31" si="76">M27/K27</f>
        <v>0.88262236636874558</v>
      </c>
      <c r="M27" s="279">
        <f t="shared" ref="M27:M31" si="77">(D27/B27)/((1-H27)*(1-I27)*(1-J27))</f>
        <v>0.70844249602766296</v>
      </c>
      <c r="N27" s="158">
        <f t="shared" ref="N27:N31" si="78">K27^(1/3)</f>
        <v>0.92934412673372679</v>
      </c>
      <c r="O27" s="278">
        <f t="shared" ref="O27:O31" si="79">L27^(1/4)</f>
        <v>0.96926768139236064</v>
      </c>
      <c r="P27" s="158">
        <f t="shared" ref="P27:P31" si="80">M27^(1/7)</f>
        <v>0.95195176517837532</v>
      </c>
      <c r="S27" s="224">
        <f t="shared" si="9"/>
        <v>1286</v>
      </c>
      <c r="T27" s="178">
        <f t="shared" si="9"/>
        <v>845</v>
      </c>
      <c r="U27" s="179">
        <f t="shared" si="10"/>
        <v>0.65707620528771382</v>
      </c>
      <c r="V27" s="225">
        <f t="shared" si="11"/>
        <v>0.89220251932857586</v>
      </c>
      <c r="W27" s="225">
        <f t="shared" si="12"/>
        <v>1.1232583253732775</v>
      </c>
      <c r="X27" s="225">
        <f t="shared" si="13"/>
        <v>0.63040731928680582</v>
      </c>
      <c r="Y27" s="225">
        <f t="shared" si="14"/>
        <v>0.68302491540263799</v>
      </c>
      <c r="Z27" s="225">
        <f t="shared" si="15"/>
        <v>5.2617596115832166E-2</v>
      </c>
      <c r="AA27" s="226"/>
      <c r="AB27" s="178">
        <f t="shared" si="16"/>
        <v>845</v>
      </c>
      <c r="AC27" s="178">
        <f t="shared" si="16"/>
        <v>713</v>
      </c>
      <c r="AD27" s="179">
        <f t="shared" si="17"/>
        <v>0.84378698224852067</v>
      </c>
      <c r="AE27" s="225">
        <f t="shared" si="18"/>
        <v>0.83571108392636195</v>
      </c>
      <c r="AF27" s="225">
        <f t="shared" si="19"/>
        <v>1.2117166344267374</v>
      </c>
      <c r="AG27" s="225">
        <f t="shared" si="20"/>
        <v>0.81752375692262824</v>
      </c>
      <c r="AH27" s="225">
        <f t="shared" si="21"/>
        <v>0.86762480594029101</v>
      </c>
      <c r="AI27" s="225">
        <f t="shared" si="22"/>
        <v>5.0101049017662769E-2</v>
      </c>
      <c r="AJ27" s="226"/>
      <c r="AK27" s="178">
        <f t="shared" si="23"/>
        <v>1286</v>
      </c>
      <c r="AL27" s="178">
        <f t="shared" si="24"/>
        <v>713</v>
      </c>
      <c r="AM27" s="179">
        <f t="shared" si="25"/>
        <v>0.55443234836702959</v>
      </c>
      <c r="AN27" s="225">
        <f t="shared" si="26"/>
        <v>0.89616687645088611</v>
      </c>
      <c r="AO27" s="225">
        <f t="shared" si="27"/>
        <v>1.1166288465178607</v>
      </c>
      <c r="AP27" s="225">
        <f t="shared" si="28"/>
        <v>0.52678019427769118</v>
      </c>
      <c r="AQ27" s="227">
        <f t="shared" si="29"/>
        <v>0.58183515146277953</v>
      </c>
    </row>
    <row r="28" spans="1:43" x14ac:dyDescent="0.25">
      <c r="A28" s="132">
        <v>2009</v>
      </c>
      <c r="B28" s="157">
        <v>1984</v>
      </c>
      <c r="C28" s="157">
        <v>1487</v>
      </c>
      <c r="D28" s="157">
        <v>1281</v>
      </c>
      <c r="E28" s="155">
        <f t="shared" si="72"/>
        <v>0.7494959677419355</v>
      </c>
      <c r="F28" s="98">
        <f t="shared" si="73"/>
        <v>0.86146603900470742</v>
      </c>
      <c r="G28" s="155">
        <f t="shared" si="74"/>
        <v>0.64566532258064513</v>
      </c>
      <c r="H28" s="155">
        <v>0.109</v>
      </c>
      <c r="I28" s="158"/>
      <c r="J28" s="155">
        <v>4.7E-2</v>
      </c>
      <c r="K28" s="171">
        <f t="shared" si="75"/>
        <v>0.88267067049406922</v>
      </c>
      <c r="L28" s="98">
        <f t="shared" si="76"/>
        <v>0.86146603900470742</v>
      </c>
      <c r="M28" s="172">
        <f t="shared" si="77"/>
        <v>0.76039080625615507</v>
      </c>
      <c r="N28" s="155">
        <f t="shared" si="78"/>
        <v>0.95925240932561495</v>
      </c>
      <c r="O28" s="98">
        <f t="shared" si="79"/>
        <v>0.96340642941120225</v>
      </c>
      <c r="P28" s="155">
        <f t="shared" si="80"/>
        <v>0.9616239368983851</v>
      </c>
      <c r="S28" s="222">
        <f t="shared" si="9"/>
        <v>1984</v>
      </c>
      <c r="T28" s="75">
        <f t="shared" si="9"/>
        <v>1487</v>
      </c>
      <c r="U28" s="76">
        <f t="shared" si="10"/>
        <v>0.7494959677419355</v>
      </c>
      <c r="V28" s="203">
        <f t="shared" si="11"/>
        <v>0.90463887704923274</v>
      </c>
      <c r="W28" s="203">
        <f t="shared" si="12"/>
        <v>1.10837395090513</v>
      </c>
      <c r="X28" s="204">
        <f t="shared" si="13"/>
        <v>0.72981741665754507</v>
      </c>
      <c r="Y28" s="204">
        <f t="shared" si="14"/>
        <v>0.76843444020993223</v>
      </c>
      <c r="Z28" s="204">
        <f t="shared" si="15"/>
        <v>3.8617023552387164E-2</v>
      </c>
      <c r="AA28" s="192"/>
      <c r="AB28" s="75">
        <f t="shared" si="16"/>
        <v>1487</v>
      </c>
      <c r="AC28" s="75">
        <f t="shared" si="16"/>
        <v>1281</v>
      </c>
      <c r="AD28" s="76">
        <f t="shared" si="17"/>
        <v>0.86146603900470742</v>
      </c>
      <c r="AE28" s="203">
        <f t="shared" si="18"/>
        <v>0.86672392875721627</v>
      </c>
      <c r="AF28" s="203">
        <f t="shared" si="19"/>
        <v>1.163293370079254</v>
      </c>
      <c r="AG28" s="204">
        <f t="shared" si="20"/>
        <v>0.84285721747142006</v>
      </c>
      <c r="AH28" s="204">
        <f t="shared" si="21"/>
        <v>0.87863377692310562</v>
      </c>
      <c r="AI28" s="204">
        <f t="shared" si="22"/>
        <v>3.5776559451685563E-2</v>
      </c>
      <c r="AJ28" s="192"/>
      <c r="AK28" s="75">
        <f t="shared" si="23"/>
        <v>1984</v>
      </c>
      <c r="AL28" s="75">
        <f t="shared" si="24"/>
        <v>1281</v>
      </c>
      <c r="AM28" s="76">
        <f t="shared" si="25"/>
        <v>0.64566532258064513</v>
      </c>
      <c r="AN28" s="203">
        <f t="shared" si="26"/>
        <v>0.91268844281536088</v>
      </c>
      <c r="AO28" s="203">
        <f t="shared" si="27"/>
        <v>1.0970659242679985</v>
      </c>
      <c r="AP28" s="204">
        <f t="shared" si="28"/>
        <v>0.62416328856558534</v>
      </c>
      <c r="AQ28" s="223">
        <f t="shared" si="29"/>
        <v>0.66673596076372521</v>
      </c>
    </row>
    <row r="29" spans="1:43" x14ac:dyDescent="0.25">
      <c r="A29" s="132">
        <v>2010</v>
      </c>
      <c r="B29" s="125">
        <v>1718</v>
      </c>
      <c r="C29" s="125">
        <v>1270</v>
      </c>
      <c r="D29" s="125">
        <v>1119</v>
      </c>
      <c r="E29" s="102">
        <f t="shared" si="72"/>
        <v>0.7392316647264261</v>
      </c>
      <c r="F29" s="102">
        <f t="shared" si="73"/>
        <v>0.88110236220472427</v>
      </c>
      <c r="G29" s="102">
        <f t="shared" si="74"/>
        <v>0.65133876600698482</v>
      </c>
      <c r="H29" s="120">
        <v>0.13800000000000001</v>
      </c>
      <c r="I29" s="126">
        <v>3.1E-2</v>
      </c>
      <c r="J29" s="155">
        <v>4.7E-2</v>
      </c>
      <c r="K29" s="102">
        <f t="shared" si="75"/>
        <v>0.8998712877960503</v>
      </c>
      <c r="L29" s="102">
        <f t="shared" si="76"/>
        <v>0.90929036347236769</v>
      </c>
      <c r="M29" s="102">
        <f t="shared" si="77"/>
        <v>0.81824429035841817</v>
      </c>
      <c r="N29" s="104">
        <f t="shared" si="78"/>
        <v>0.96544335638668</v>
      </c>
      <c r="O29" s="102">
        <f t="shared" si="79"/>
        <v>0.97650764373313725</v>
      </c>
      <c r="P29" s="103">
        <f t="shared" si="80"/>
        <v>0.97175036388630776</v>
      </c>
      <c r="S29" s="222">
        <f t="shared" si="9"/>
        <v>1718</v>
      </c>
      <c r="T29" s="75">
        <f t="shared" si="9"/>
        <v>1270</v>
      </c>
      <c r="U29" s="76">
        <f t="shared" si="10"/>
        <v>0.7392316647264261</v>
      </c>
      <c r="V29" s="203">
        <f t="shared" si="11"/>
        <v>0.89918794771392607</v>
      </c>
      <c r="W29" s="203">
        <f t="shared" si="12"/>
        <v>1.1153318251698403</v>
      </c>
      <c r="X29" s="204">
        <f t="shared" si="13"/>
        <v>0.71778200174074425</v>
      </c>
      <c r="Y29" s="204">
        <f t="shared" si="14"/>
        <v>0.75986107317163309</v>
      </c>
      <c r="Z29" s="204">
        <f t="shared" si="15"/>
        <v>4.2079071430888848E-2</v>
      </c>
      <c r="AA29" s="192"/>
      <c r="AB29" s="75">
        <f t="shared" si="16"/>
        <v>1270</v>
      </c>
      <c r="AC29" s="75">
        <f t="shared" si="16"/>
        <v>1119</v>
      </c>
      <c r="AD29" s="76">
        <f t="shared" si="17"/>
        <v>0.88110236220472438</v>
      </c>
      <c r="AE29" s="203">
        <f t="shared" si="18"/>
        <v>0.84862420842087083</v>
      </c>
      <c r="AF29" s="203">
        <f t="shared" si="19"/>
        <v>1.1921505637845122</v>
      </c>
      <c r="AG29" s="204">
        <f t="shared" si="20"/>
        <v>0.86202019544383923</v>
      </c>
      <c r="AH29" s="204">
        <f t="shared" si="21"/>
        <v>0.89839919052695061</v>
      </c>
      <c r="AI29" s="204">
        <f t="shared" si="22"/>
        <v>3.6378995083111376E-2</v>
      </c>
      <c r="AJ29" s="192"/>
      <c r="AK29" s="75">
        <f t="shared" si="23"/>
        <v>1718</v>
      </c>
      <c r="AL29" s="75">
        <f t="shared" si="24"/>
        <v>1119</v>
      </c>
      <c r="AM29" s="76">
        <f t="shared" si="25"/>
        <v>0.65133876600698482</v>
      </c>
      <c r="AN29" s="203">
        <f t="shared" si="26"/>
        <v>0.90623287810271935</v>
      </c>
      <c r="AO29" s="203">
        <f t="shared" si="27"/>
        <v>1.1051787199338672</v>
      </c>
      <c r="AP29" s="204">
        <f t="shared" si="28"/>
        <v>0.62826996751240693</v>
      </c>
      <c r="AQ29" s="223">
        <f t="shared" si="29"/>
        <v>0.67388940235226957</v>
      </c>
    </row>
    <row r="30" spans="1:43" x14ac:dyDescent="0.25">
      <c r="A30" s="132">
        <v>2011</v>
      </c>
      <c r="B30">
        <v>1496</v>
      </c>
      <c r="C30">
        <v>1101</v>
      </c>
      <c r="D30">
        <v>947</v>
      </c>
      <c r="E30" s="102">
        <f t="shared" si="72"/>
        <v>0.73596256684491979</v>
      </c>
      <c r="F30" s="102">
        <f t="shared" si="73"/>
        <v>0.86012715712988197</v>
      </c>
      <c r="G30" s="102">
        <f t="shared" si="74"/>
        <v>0.63302139037433158</v>
      </c>
      <c r="H30" s="120">
        <v>0.152</v>
      </c>
      <c r="I30" s="126">
        <v>0.01</v>
      </c>
      <c r="J30" s="155">
        <v>4.7E-2</v>
      </c>
      <c r="K30" s="102">
        <f t="shared" si="75"/>
        <v>0.91068246110213003</v>
      </c>
      <c r="L30" s="102">
        <f t="shared" si="76"/>
        <v>0.86881531023220415</v>
      </c>
      <c r="M30" s="102">
        <f t="shared" si="77"/>
        <v>0.79121486496547433</v>
      </c>
      <c r="N30" s="104">
        <f t="shared" si="78"/>
        <v>0.96929429702945247</v>
      </c>
      <c r="O30" s="102">
        <f t="shared" si="79"/>
        <v>0.96545462275251082</v>
      </c>
      <c r="P30" s="103">
        <f t="shared" si="80"/>
        <v>0.96709833145522472</v>
      </c>
      <c r="S30" s="222">
        <f t="shared" ref="S30" si="81">B30</f>
        <v>1496</v>
      </c>
      <c r="T30" s="75">
        <f t="shared" ref="T30" si="82">C30</f>
        <v>1101</v>
      </c>
      <c r="U30" s="76">
        <f t="shared" ref="U30" si="83">T30/S30</f>
        <v>0.73596256684491979</v>
      </c>
      <c r="V30" s="203">
        <f t="shared" ref="V30" si="84">_xlfn.F.INV(0.05/2, 2*T30, 2*(S30-T30+1))</f>
        <v>0.89285046724823758</v>
      </c>
      <c r="W30" s="203">
        <f t="shared" ref="W30" si="85">_xlfn.F.INV(1-0.05/2, 2*(T30+1), 2*(S30-T30))</f>
        <v>1.1236560030568075</v>
      </c>
      <c r="X30" s="204">
        <f t="shared" ref="X30" si="86">IF(T30=0, 0, 1/(1 +(S30-T30+1)/(T30*V30)))</f>
        <v>0.71284129448583167</v>
      </c>
      <c r="Y30" s="204">
        <f t="shared" ref="Y30" si="87">IF(T30=S30, 1, 1/(1 + (S30-T30)/(W30*(T30+1))))</f>
        <v>0.75815372699304995</v>
      </c>
      <c r="Z30" s="204">
        <f t="shared" ref="Z30" si="88">Y30-X30</f>
        <v>4.5312432507218281E-2</v>
      </c>
      <c r="AA30" s="192"/>
      <c r="AB30" s="75">
        <f t="shared" ref="AB30" si="89">C30</f>
        <v>1101</v>
      </c>
      <c r="AC30" s="75">
        <f t="shared" ref="AC30" si="90">D30</f>
        <v>947</v>
      </c>
      <c r="AD30" s="76">
        <f t="shared" ref="AD30" si="91">AC30/AB30</f>
        <v>0.86012715712988197</v>
      </c>
      <c r="AE30" s="203">
        <f t="shared" ref="AE30" si="92">_xlfn.F.INV(0.05/2, 2*AC30, 2*(AB30-AC30+1))</f>
        <v>0.84805405422842084</v>
      </c>
      <c r="AF30" s="203">
        <f t="shared" ref="AF30" si="93">_xlfn.F.INV(1-0.05/2, 2*(AC30+1), 2*(AB30-AC30))</f>
        <v>1.1922485188058081</v>
      </c>
      <c r="AG30" s="204">
        <f t="shared" ref="AG30" si="94">IF(AC30=0, 0, 1/(1 +(AB30-AC30+1)/(AC30*AE30)))</f>
        <v>0.83822269395091664</v>
      </c>
      <c r="AH30" s="204">
        <f t="shared" ref="AH30" si="95">IF(AC30=AB30, 1, 1/(1 + (AB30-AC30)/(AF30*(AC30+1))))</f>
        <v>0.88008580211206799</v>
      </c>
      <c r="AI30" s="204">
        <f t="shared" ref="AI30" si="96">AH30-AG30</f>
        <v>4.1863108161151352E-2</v>
      </c>
      <c r="AJ30" s="192"/>
      <c r="AK30" s="75">
        <f t="shared" ref="AK30" si="97">B30</f>
        <v>1496</v>
      </c>
      <c r="AL30" s="75">
        <f t="shared" ref="AL30" si="98">D30</f>
        <v>947</v>
      </c>
      <c r="AM30" s="76">
        <f t="shared" ref="AM30" si="99">AL30/AK30</f>
        <v>0.63302139037433158</v>
      </c>
      <c r="AN30" s="203">
        <f t="shared" ref="AN30" si="100">_xlfn.F.INV(0.05/2, 2*AL30, 2*(AK30-AL30+1))</f>
        <v>0.90088430331889435</v>
      </c>
      <c r="AO30" s="203">
        <f t="shared" ref="AO30" si="101">_xlfn.F.INV(1-0.05/2, 2*(AL30+1), 2*(AK30-AL30))</f>
        <v>1.1117198032775573</v>
      </c>
      <c r="AP30" s="204">
        <f t="shared" ref="AP30" si="102">IF(AL30=0, 0, 1/(1 +(AK30-AL30+1)/(AL30*AN30)))</f>
        <v>0.60802129129656357</v>
      </c>
      <c r="AQ30" s="223">
        <f t="shared" ref="AQ30" si="103">IF(AL30=AK30, 1, 1/(1 + (AK30-AL30)/(AO30*(AL30+1))))</f>
        <v>0.65749800545690962</v>
      </c>
    </row>
    <row r="31" spans="1:43" x14ac:dyDescent="0.25">
      <c r="A31" s="124">
        <v>2012</v>
      </c>
      <c r="B31" s="125">
        <v>882</v>
      </c>
      <c r="C31" s="125">
        <v>644</v>
      </c>
      <c r="D31" s="125">
        <v>521</v>
      </c>
      <c r="E31" s="102">
        <f t="shared" si="72"/>
        <v>0.73015873015873012</v>
      </c>
      <c r="F31" s="102">
        <f t="shared" si="73"/>
        <v>0.80900621118012428</v>
      </c>
      <c r="G31" s="102">
        <f t="shared" si="74"/>
        <v>0.59070294784580502</v>
      </c>
      <c r="H31" s="120">
        <v>0.13800000000000001</v>
      </c>
      <c r="I31" s="126"/>
      <c r="J31" s="155">
        <v>4.7E-2</v>
      </c>
      <c r="K31" s="102">
        <f t="shared" si="75"/>
        <v>0.88882674830579</v>
      </c>
      <c r="L31" s="102">
        <f t="shared" si="76"/>
        <v>0.80900621118012428</v>
      </c>
      <c r="M31" s="102">
        <f t="shared" si="77"/>
        <v>0.71906636004241709</v>
      </c>
      <c r="N31" s="104">
        <f t="shared" si="78"/>
        <v>0.96147730745882332</v>
      </c>
      <c r="O31" s="102">
        <f t="shared" si="79"/>
        <v>0.94839217924430419</v>
      </c>
      <c r="P31" s="103">
        <f t="shared" si="80"/>
        <v>0.95397814303780371</v>
      </c>
      <c r="S31" s="222"/>
      <c r="T31" s="75"/>
      <c r="U31" s="76"/>
      <c r="V31" s="203"/>
      <c r="W31" s="203"/>
      <c r="X31" s="204"/>
      <c r="Y31" s="204"/>
      <c r="Z31" s="204"/>
      <c r="AA31" s="192"/>
      <c r="AB31" s="75"/>
      <c r="AC31" s="75"/>
      <c r="AD31" s="76"/>
      <c r="AE31" s="203"/>
      <c r="AF31" s="203"/>
      <c r="AG31" s="204"/>
      <c r="AH31" s="204"/>
      <c r="AI31" s="204"/>
      <c r="AJ31" s="192"/>
      <c r="AK31" s="75"/>
      <c r="AL31" s="75"/>
      <c r="AM31" s="76"/>
      <c r="AN31" s="203"/>
      <c r="AO31" s="203"/>
      <c r="AP31" s="204"/>
      <c r="AQ31" s="223"/>
    </row>
    <row r="32" spans="1:43" x14ac:dyDescent="0.25">
      <c r="S32" s="222"/>
      <c r="T32" s="75"/>
      <c r="U32" s="76"/>
      <c r="V32" s="203"/>
      <c r="W32" s="203"/>
      <c r="X32" s="204"/>
      <c r="Y32" s="204"/>
      <c r="Z32" s="204"/>
      <c r="AA32" s="192"/>
      <c r="AB32" s="75"/>
      <c r="AC32" s="75"/>
      <c r="AD32" s="76"/>
      <c r="AE32" s="203"/>
      <c r="AF32" s="203"/>
      <c r="AG32" s="204"/>
      <c r="AH32" s="204"/>
      <c r="AI32" s="204"/>
      <c r="AJ32" s="192"/>
      <c r="AK32" s="75"/>
      <c r="AL32" s="75"/>
      <c r="AM32" s="76"/>
      <c r="AN32" s="203"/>
      <c r="AO32" s="203"/>
      <c r="AP32" s="204"/>
      <c r="AQ32" s="223"/>
    </row>
    <row r="33" spans="1:43" x14ac:dyDescent="0.25">
      <c r="S33" s="222"/>
      <c r="T33" s="75"/>
      <c r="U33" s="76"/>
      <c r="V33" s="203"/>
      <c r="W33" s="203"/>
      <c r="X33" s="204"/>
      <c r="Y33" s="204"/>
      <c r="Z33" s="204"/>
      <c r="AA33" s="192"/>
      <c r="AB33" s="75"/>
      <c r="AC33" s="75"/>
      <c r="AD33" s="76"/>
      <c r="AE33" s="203"/>
      <c r="AF33" s="203"/>
      <c r="AG33" s="204"/>
      <c r="AH33" s="204"/>
      <c r="AI33" s="204"/>
      <c r="AJ33" s="192"/>
      <c r="AK33" s="75"/>
      <c r="AL33" s="75"/>
      <c r="AM33" s="76"/>
      <c r="AN33" s="203"/>
      <c r="AO33" s="203"/>
      <c r="AP33" s="204"/>
      <c r="AQ33" s="223"/>
    </row>
    <row r="34" spans="1:43" x14ac:dyDescent="0.25">
      <c r="A34" t="s">
        <v>99</v>
      </c>
      <c r="S34" s="222"/>
      <c r="T34" s="75"/>
      <c r="U34" s="76"/>
      <c r="V34" s="203"/>
      <c r="W34" s="203"/>
      <c r="X34" s="204"/>
      <c r="Y34" s="204"/>
      <c r="Z34" s="204"/>
      <c r="AA34" s="192"/>
      <c r="AB34" s="75"/>
      <c r="AC34" s="75"/>
      <c r="AD34" s="76"/>
      <c r="AE34" s="203"/>
      <c r="AF34" s="203"/>
      <c r="AG34" s="204"/>
      <c r="AH34" s="204"/>
      <c r="AI34" s="204"/>
      <c r="AJ34" s="192"/>
      <c r="AK34" s="75"/>
      <c r="AL34" s="75"/>
      <c r="AM34" s="76"/>
      <c r="AN34" s="203"/>
      <c r="AO34" s="203"/>
      <c r="AP34" s="204"/>
      <c r="AQ34" s="223"/>
    </row>
    <row r="35" spans="1:43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s="1" t="s">
        <v>6</v>
      </c>
      <c r="H35" s="1" t="s">
        <v>7</v>
      </c>
      <c r="I35" s="1" t="s">
        <v>8</v>
      </c>
      <c r="J35" s="2" t="s">
        <v>9</v>
      </c>
      <c r="K35" s="2" t="s">
        <v>10</v>
      </c>
      <c r="L35" s="2" t="s">
        <v>11</v>
      </c>
      <c r="S35" s="222"/>
      <c r="T35" s="75"/>
      <c r="U35" s="76"/>
      <c r="V35" s="203"/>
      <c r="W35" s="203"/>
      <c r="X35" s="204"/>
      <c r="Y35" s="204"/>
      <c r="Z35" s="204"/>
      <c r="AA35" s="192"/>
      <c r="AB35" s="75"/>
      <c r="AC35" s="75"/>
      <c r="AD35" s="76"/>
      <c r="AE35" s="203"/>
      <c r="AF35" s="203"/>
      <c r="AG35" s="204"/>
      <c r="AH35" s="204"/>
      <c r="AI35" s="204"/>
      <c r="AJ35" s="192"/>
      <c r="AK35" s="75"/>
      <c r="AL35" s="75"/>
      <c r="AM35" s="76"/>
      <c r="AN35" s="203"/>
      <c r="AO35" s="203"/>
      <c r="AP35" s="204"/>
      <c r="AQ35" s="223"/>
    </row>
    <row r="36" spans="1:43" x14ac:dyDescent="0.25">
      <c r="A36" s="145" t="s">
        <v>20</v>
      </c>
      <c r="B36" s="145" t="s">
        <v>21</v>
      </c>
      <c r="C36" s="145">
        <v>2002</v>
      </c>
      <c r="D36" s="145" t="s">
        <v>14</v>
      </c>
      <c r="E36" s="145" t="s">
        <v>22</v>
      </c>
      <c r="F36" s="145" t="s">
        <v>15</v>
      </c>
      <c r="G36" s="146">
        <v>764</v>
      </c>
      <c r="H36" s="146">
        <v>609</v>
      </c>
      <c r="I36" s="146">
        <v>578</v>
      </c>
      <c r="J36" s="147">
        <v>0.79710000000000003</v>
      </c>
      <c r="K36" s="147">
        <v>0.75649999999999995</v>
      </c>
      <c r="L36" s="147">
        <v>0.94910000000000005</v>
      </c>
      <c r="S36" s="228">
        <f>G36</f>
        <v>764</v>
      </c>
      <c r="T36" s="80">
        <f>H36</f>
        <v>609</v>
      </c>
      <c r="U36" s="76">
        <f t="shared" ref="U36:U59" si="104">T36/S36</f>
        <v>0.79712041884816753</v>
      </c>
      <c r="V36" s="203">
        <f t="shared" ref="V36:V59" si="105">_xlfn.F.INV(0.05/2, 2*T36, 2*(S36-T36+1))</f>
        <v>0.84241833954127499</v>
      </c>
      <c r="W36" s="203">
        <f t="shared" ref="W36:W59" si="106">_xlfn.F.INV(1-0.05/2, 2*(T36+1), 2*(S36-T36))</f>
        <v>1.1987126183895336</v>
      </c>
      <c r="X36" s="204">
        <f t="shared" ref="X36:X59" si="107">IF(T36=0, 0, 1/(1 +(S36-T36+1)/(T36*V36)))</f>
        <v>0.76682756468816626</v>
      </c>
      <c r="Y36" s="204">
        <f t="shared" ref="Y36:Y59" si="108">IF(T36=S36, 1, 1/(1 + (S36-T36)/(W36*(T36+1))))</f>
        <v>0.82509881579865196</v>
      </c>
      <c r="Z36" s="204">
        <f t="shared" ref="Z36:Z59" si="109">Y36-X36</f>
        <v>5.82712511104857E-2</v>
      </c>
      <c r="AA36" s="192"/>
      <c r="AB36" s="80">
        <f>H36</f>
        <v>609</v>
      </c>
      <c r="AC36" s="80">
        <f>I36</f>
        <v>578</v>
      </c>
      <c r="AD36" s="76">
        <f t="shared" ref="AD36:AD59" si="110">AC36/AB36</f>
        <v>0.94909688013136284</v>
      </c>
      <c r="AE36" s="203">
        <f t="shared" ref="AE36:AE59" si="111">_xlfn.F.INV(0.05/2, 2*AC36, 2*(AB36-AC36+1))</f>
        <v>0.7191909005282171</v>
      </c>
      <c r="AF36" s="203">
        <f t="shared" ref="AF36:AF59" si="112">_xlfn.F.INV(1-0.05/2, 2*(AC36+1), 2*(AB36-AC36))</f>
        <v>1.4830083821425635</v>
      </c>
      <c r="AG36" s="204">
        <f t="shared" ref="AG36:AG59" si="113">IF(AC36=0, 0, 1/(1 +(AB36-AC36+1)/(AC36*AE36)))</f>
        <v>0.92852234200861761</v>
      </c>
      <c r="AH36" s="204">
        <f t="shared" ref="AH36:AH59" si="114">IF(AC36=AB36, 1, 1/(1 + (AB36-AC36)/(AF36*(AC36+1))))</f>
        <v>0.96515530042522646</v>
      </c>
      <c r="AI36" s="204">
        <f t="shared" ref="AI36:AI59" si="115">AH36-AG36</f>
        <v>3.6632958416608852E-2</v>
      </c>
      <c r="AJ36" s="192"/>
      <c r="AK36" s="80">
        <f>G36</f>
        <v>764</v>
      </c>
      <c r="AL36" s="80">
        <f>I36</f>
        <v>578</v>
      </c>
      <c r="AM36" s="76">
        <f t="shared" ref="AM36:AM59" si="116">AL36/AK36</f>
        <v>0.75654450261780104</v>
      </c>
      <c r="AN36" s="203">
        <f t="shared" ref="AN36:AN59" si="117">_xlfn.F.INV(0.05/2, 2*AL36, 2*(AK36-AL36+1))</f>
        <v>0.85081557445170897</v>
      </c>
      <c r="AO36" s="203">
        <f t="shared" ref="AO36:AO59" si="118">_xlfn.F.INV(1-0.05/2, 2*(AL36+1), 2*(AK36-AL36))</f>
        <v>1.1840585908990608</v>
      </c>
      <c r="AP36" s="204">
        <f t="shared" ref="AP36:AP59" si="119">IF(AL36=0, 0, 1/(1 +(AK36-AL36+1)/(AL36*AN36)))</f>
        <v>0.72450224119653706</v>
      </c>
      <c r="AQ36" s="223">
        <f t="shared" ref="AQ36:AQ59" si="120">IF(AL36=AK36, 1, 1/(1 + (AK36-AL36)/(AO36*(AL36+1))))</f>
        <v>0.78659199353907694</v>
      </c>
    </row>
    <row r="37" spans="1:43" x14ac:dyDescent="0.25">
      <c r="A37" s="145" t="s">
        <v>20</v>
      </c>
      <c r="B37" s="145" t="s">
        <v>21</v>
      </c>
      <c r="C37" s="145">
        <v>2003</v>
      </c>
      <c r="D37" s="145" t="s">
        <v>14</v>
      </c>
      <c r="E37" s="145" t="s">
        <v>22</v>
      </c>
      <c r="F37" s="145" t="s">
        <v>15</v>
      </c>
      <c r="G37" s="146">
        <v>100</v>
      </c>
      <c r="H37" s="146">
        <v>82</v>
      </c>
      <c r="I37" s="146">
        <v>78</v>
      </c>
      <c r="J37" s="147">
        <v>0.82</v>
      </c>
      <c r="K37" s="147">
        <v>0.78</v>
      </c>
      <c r="L37" s="147">
        <v>0.95120000000000005</v>
      </c>
      <c r="S37" s="228">
        <f t="shared" ref="S37:T46" si="121">G37</f>
        <v>100</v>
      </c>
      <c r="T37" s="80">
        <f t="shared" si="121"/>
        <v>82</v>
      </c>
      <c r="U37" s="76">
        <f t="shared" si="104"/>
        <v>0.82</v>
      </c>
      <c r="V37" s="203">
        <f t="shared" si="105"/>
        <v>0.6281332005050364</v>
      </c>
      <c r="W37" s="203">
        <f t="shared" si="106"/>
        <v>1.7490925828202286</v>
      </c>
      <c r="X37" s="204">
        <f t="shared" si="107"/>
        <v>0.73052291403318792</v>
      </c>
      <c r="Y37" s="204">
        <f t="shared" si="108"/>
        <v>0.88968877084673925</v>
      </c>
      <c r="Z37" s="204">
        <f t="shared" si="109"/>
        <v>0.15916585681355133</v>
      </c>
      <c r="AA37" s="192"/>
      <c r="AB37" s="80">
        <f t="shared" ref="AB37:AC59" si="122">H37</f>
        <v>82</v>
      </c>
      <c r="AC37" s="80">
        <f t="shared" si="122"/>
        <v>78</v>
      </c>
      <c r="AD37" s="76">
        <f t="shared" si="110"/>
        <v>0.95121951219512191</v>
      </c>
      <c r="AE37" s="203">
        <f t="shared" si="111"/>
        <v>0.46914445700182189</v>
      </c>
      <c r="AF37" s="203">
        <f t="shared" si="112"/>
        <v>3.7141663076026026</v>
      </c>
      <c r="AG37" s="204">
        <f t="shared" si="113"/>
        <v>0.87978823778555038</v>
      </c>
      <c r="AH37" s="204">
        <f t="shared" si="114"/>
        <v>0.98655096634717188</v>
      </c>
      <c r="AI37" s="204">
        <f t="shared" si="115"/>
        <v>0.1067627285616215</v>
      </c>
      <c r="AJ37" s="192"/>
      <c r="AK37" s="80">
        <f t="shared" ref="AK37:AK59" si="123">G37</f>
        <v>100</v>
      </c>
      <c r="AL37" s="80">
        <f t="shared" ref="AL37:AL59" si="124">I37</f>
        <v>78</v>
      </c>
      <c r="AM37" s="76">
        <f t="shared" si="116"/>
        <v>0.78</v>
      </c>
      <c r="AN37" s="203">
        <f t="shared" si="117"/>
        <v>0.64445070792540582</v>
      </c>
      <c r="AO37" s="203">
        <f t="shared" si="118"/>
        <v>1.6648132091211199</v>
      </c>
      <c r="AP37" s="204">
        <f t="shared" si="119"/>
        <v>0.68608034621368208</v>
      </c>
      <c r="AQ37" s="223">
        <f t="shared" si="120"/>
        <v>0.85669642325018547</v>
      </c>
    </row>
    <row r="38" spans="1:43" x14ac:dyDescent="0.25">
      <c r="A38" s="145" t="s">
        <v>20</v>
      </c>
      <c r="B38" s="145" t="s">
        <v>21</v>
      </c>
      <c r="C38" s="145">
        <v>2004</v>
      </c>
      <c r="D38" s="145" t="s">
        <v>14</v>
      </c>
      <c r="E38" s="145" t="s">
        <v>22</v>
      </c>
      <c r="F38" s="145" t="s">
        <v>15</v>
      </c>
      <c r="G38" s="146">
        <v>306</v>
      </c>
      <c r="H38" s="146">
        <v>249</v>
      </c>
      <c r="I38" s="146">
        <v>245</v>
      </c>
      <c r="J38" s="147">
        <v>0.81369999999999998</v>
      </c>
      <c r="K38" s="147">
        <v>0.80069999999999997</v>
      </c>
      <c r="L38" s="147">
        <v>0.9839</v>
      </c>
      <c r="S38" s="228">
        <f t="shared" si="121"/>
        <v>306</v>
      </c>
      <c r="T38" s="80">
        <f t="shared" si="121"/>
        <v>249</v>
      </c>
      <c r="U38" s="76">
        <f t="shared" si="104"/>
        <v>0.81372549019607843</v>
      </c>
      <c r="V38" s="203">
        <f t="shared" si="105"/>
        <v>0.76038473419861075</v>
      </c>
      <c r="W38" s="203">
        <f t="shared" si="106"/>
        <v>1.3526614700003314</v>
      </c>
      <c r="X38" s="204">
        <f t="shared" si="107"/>
        <v>0.76550098983739989</v>
      </c>
      <c r="Y38" s="204">
        <f t="shared" si="108"/>
        <v>0.85575659030902285</v>
      </c>
      <c r="Z38" s="204">
        <f t="shared" si="109"/>
        <v>9.0255600471622954E-2</v>
      </c>
      <c r="AA38" s="192"/>
      <c r="AB38" s="80">
        <f t="shared" si="122"/>
        <v>249</v>
      </c>
      <c r="AC38" s="80">
        <f t="shared" si="122"/>
        <v>245</v>
      </c>
      <c r="AD38" s="76">
        <f t="shared" si="110"/>
        <v>0.98393574297188757</v>
      </c>
      <c r="AE38" s="203">
        <f t="shared" si="111"/>
        <v>0.48203545657167479</v>
      </c>
      <c r="AF38" s="203">
        <f t="shared" si="112"/>
        <v>3.6843872080530948</v>
      </c>
      <c r="AG38" s="204">
        <f t="shared" si="113"/>
        <v>0.95938218247864782</v>
      </c>
      <c r="AH38" s="204">
        <f t="shared" si="114"/>
        <v>0.99560613023262756</v>
      </c>
      <c r="AI38" s="204">
        <f t="shared" si="115"/>
        <v>3.6223947753979746E-2</v>
      </c>
      <c r="AJ38" s="192"/>
      <c r="AK38" s="80">
        <f t="shared" si="123"/>
        <v>306</v>
      </c>
      <c r="AL38" s="80">
        <f t="shared" si="124"/>
        <v>245</v>
      </c>
      <c r="AM38" s="76">
        <f t="shared" si="116"/>
        <v>0.80065359477124187</v>
      </c>
      <c r="AN38" s="203">
        <f t="shared" si="117"/>
        <v>0.76501341574011361</v>
      </c>
      <c r="AO38" s="203">
        <f t="shared" si="118"/>
        <v>1.3410286870645185</v>
      </c>
      <c r="AP38" s="204">
        <f t="shared" si="119"/>
        <v>0.75143156062442762</v>
      </c>
      <c r="AQ38" s="223">
        <f t="shared" si="120"/>
        <v>0.84394708756054693</v>
      </c>
    </row>
    <row r="39" spans="1:43" x14ac:dyDescent="0.25">
      <c r="A39" s="145" t="s">
        <v>20</v>
      </c>
      <c r="B39" s="145" t="s">
        <v>21</v>
      </c>
      <c r="C39" s="145">
        <v>2005</v>
      </c>
      <c r="D39" s="145" t="s">
        <v>14</v>
      </c>
      <c r="E39" s="145" t="s">
        <v>22</v>
      </c>
      <c r="F39" s="145" t="s">
        <v>15</v>
      </c>
      <c r="G39" s="146">
        <v>214</v>
      </c>
      <c r="H39" s="146">
        <v>172</v>
      </c>
      <c r="I39" s="146">
        <v>158</v>
      </c>
      <c r="J39" s="147">
        <v>0.80369999999999997</v>
      </c>
      <c r="K39" s="147">
        <v>0.73829999999999996</v>
      </c>
      <c r="L39" s="147">
        <v>0.91859999999999997</v>
      </c>
      <c r="S39" s="228">
        <f t="shared" si="121"/>
        <v>214</v>
      </c>
      <c r="T39" s="80">
        <f t="shared" si="121"/>
        <v>172</v>
      </c>
      <c r="U39" s="76">
        <f t="shared" si="104"/>
        <v>0.80373831775700932</v>
      </c>
      <c r="V39" s="203">
        <f t="shared" si="105"/>
        <v>0.72700463014581684</v>
      </c>
      <c r="W39" s="203">
        <f t="shared" si="106"/>
        <v>1.4285170397160998</v>
      </c>
      <c r="X39" s="204">
        <f t="shared" si="107"/>
        <v>0.74411584931517905</v>
      </c>
      <c r="Y39" s="204">
        <f t="shared" si="108"/>
        <v>0.85473835590700864</v>
      </c>
      <c r="Z39" s="204">
        <f t="shared" si="109"/>
        <v>0.11062250659182959</v>
      </c>
      <c r="AA39" s="192"/>
      <c r="AB39" s="80">
        <f t="shared" si="122"/>
        <v>172</v>
      </c>
      <c r="AC39" s="80">
        <f t="shared" si="122"/>
        <v>158</v>
      </c>
      <c r="AD39" s="76">
        <f t="shared" si="110"/>
        <v>0.91860465116279066</v>
      </c>
      <c r="AE39" s="203">
        <f t="shared" si="111"/>
        <v>0.61996534211170906</v>
      </c>
      <c r="AF39" s="203">
        <f t="shared" si="112"/>
        <v>1.8593622203248295</v>
      </c>
      <c r="AG39" s="204">
        <f t="shared" si="113"/>
        <v>0.86720319415559266</v>
      </c>
      <c r="AH39" s="204">
        <f t="shared" si="114"/>
        <v>0.95478599788570584</v>
      </c>
      <c r="AI39" s="204">
        <f t="shared" si="115"/>
        <v>8.7582803730113179E-2</v>
      </c>
      <c r="AJ39" s="192"/>
      <c r="AK39" s="80">
        <f t="shared" si="123"/>
        <v>214</v>
      </c>
      <c r="AL39" s="80">
        <f t="shared" si="124"/>
        <v>158</v>
      </c>
      <c r="AM39" s="76">
        <f t="shared" si="116"/>
        <v>0.73831775700934577</v>
      </c>
      <c r="AN39" s="203">
        <f t="shared" si="117"/>
        <v>0.74598616906541648</v>
      </c>
      <c r="AO39" s="203">
        <f t="shared" si="118"/>
        <v>1.3731612376722708</v>
      </c>
      <c r="AP39" s="204">
        <f t="shared" si="119"/>
        <v>0.67403577369442824</v>
      </c>
      <c r="AQ39" s="223">
        <f t="shared" si="120"/>
        <v>0.79586825448373499</v>
      </c>
    </row>
    <row r="40" spans="1:43" x14ac:dyDescent="0.25">
      <c r="A40" s="145" t="s">
        <v>20</v>
      </c>
      <c r="B40" s="145" t="s">
        <v>21</v>
      </c>
      <c r="C40" s="145">
        <v>2006</v>
      </c>
      <c r="D40" s="145" t="s">
        <v>14</v>
      </c>
      <c r="E40" s="145" t="s">
        <v>22</v>
      </c>
      <c r="F40" s="145" t="s">
        <v>15</v>
      </c>
      <c r="G40" s="146">
        <v>102</v>
      </c>
      <c r="H40" s="146">
        <v>89</v>
      </c>
      <c r="I40" s="146">
        <v>80</v>
      </c>
      <c r="J40" s="147">
        <v>0.87250000000000005</v>
      </c>
      <c r="K40" s="147">
        <v>0.7843</v>
      </c>
      <c r="L40" s="147">
        <v>0.89890000000000003</v>
      </c>
      <c r="S40" s="228">
        <f t="shared" si="121"/>
        <v>102</v>
      </c>
      <c r="T40" s="80">
        <f t="shared" si="121"/>
        <v>89</v>
      </c>
      <c r="U40" s="76">
        <f t="shared" si="104"/>
        <v>0.87254901960784315</v>
      </c>
      <c r="V40" s="203">
        <f t="shared" si="105"/>
        <v>0.59866998948545169</v>
      </c>
      <c r="W40" s="203">
        <f t="shared" si="106"/>
        <v>1.9296586272502327</v>
      </c>
      <c r="X40" s="204">
        <f t="shared" si="107"/>
        <v>0.79191942593066311</v>
      </c>
      <c r="Y40" s="204">
        <f t="shared" si="108"/>
        <v>0.93035811652001266</v>
      </c>
      <c r="Z40" s="204">
        <f t="shared" si="109"/>
        <v>0.13843869058934954</v>
      </c>
      <c r="AA40" s="192"/>
      <c r="AB40" s="80">
        <f t="shared" si="122"/>
        <v>89</v>
      </c>
      <c r="AC40" s="80">
        <f t="shared" si="122"/>
        <v>80</v>
      </c>
      <c r="AD40" s="76">
        <f t="shared" si="110"/>
        <v>0.898876404494382</v>
      </c>
      <c r="AE40" s="203">
        <f t="shared" si="111"/>
        <v>0.5569345328877856</v>
      </c>
      <c r="AF40" s="203">
        <f t="shared" si="112"/>
        <v>2.238315732204152</v>
      </c>
      <c r="AG40" s="204">
        <f t="shared" si="113"/>
        <v>0.81669794683858732</v>
      </c>
      <c r="AH40" s="204">
        <f t="shared" si="114"/>
        <v>0.95270714156210001</v>
      </c>
      <c r="AI40" s="204">
        <f t="shared" si="115"/>
        <v>0.13600919472351269</v>
      </c>
      <c r="AJ40" s="192"/>
      <c r="AK40" s="80">
        <f t="shared" si="123"/>
        <v>102</v>
      </c>
      <c r="AL40" s="80">
        <f t="shared" si="124"/>
        <v>80</v>
      </c>
      <c r="AM40" s="76">
        <f t="shared" si="116"/>
        <v>0.78431372549019607</v>
      </c>
      <c r="AN40" s="203">
        <f t="shared" si="117"/>
        <v>0.64551635624011428</v>
      </c>
      <c r="AO40" s="203">
        <f t="shared" si="118"/>
        <v>1.6631855449468882</v>
      </c>
      <c r="AP40" s="204">
        <f t="shared" si="119"/>
        <v>0.69185963560320363</v>
      </c>
      <c r="AQ40" s="223">
        <f t="shared" si="120"/>
        <v>0.85962049088654058</v>
      </c>
    </row>
    <row r="41" spans="1:43" x14ac:dyDescent="0.25">
      <c r="A41" s="145" t="s">
        <v>20</v>
      </c>
      <c r="B41" s="145" t="s">
        <v>21</v>
      </c>
      <c r="C41" s="145">
        <v>2007</v>
      </c>
      <c r="D41" s="145" t="s">
        <v>14</v>
      </c>
      <c r="E41" s="145" t="s">
        <v>22</v>
      </c>
      <c r="F41" s="145" t="s">
        <v>15</v>
      </c>
      <c r="G41" s="146">
        <v>104</v>
      </c>
      <c r="H41" s="146">
        <v>88</v>
      </c>
      <c r="I41" s="146">
        <v>79</v>
      </c>
      <c r="J41" s="147">
        <v>0.84619999999999995</v>
      </c>
      <c r="K41" s="147">
        <v>0.75960000000000005</v>
      </c>
      <c r="L41" s="147">
        <v>0.89770000000000005</v>
      </c>
      <c r="S41" s="228">
        <f t="shared" si="121"/>
        <v>104</v>
      </c>
      <c r="T41" s="80">
        <f t="shared" si="121"/>
        <v>88</v>
      </c>
      <c r="U41" s="76">
        <f t="shared" si="104"/>
        <v>0.84615384615384615</v>
      </c>
      <c r="V41" s="203">
        <f t="shared" si="105"/>
        <v>0.61925246755370145</v>
      </c>
      <c r="W41" s="203">
        <f t="shared" si="106"/>
        <v>1.8051483208790704</v>
      </c>
      <c r="X41" s="204">
        <f t="shared" si="107"/>
        <v>0.76221853068777712</v>
      </c>
      <c r="Y41" s="204">
        <f t="shared" si="108"/>
        <v>0.90942962200769484</v>
      </c>
      <c r="Z41" s="204">
        <f t="shared" si="109"/>
        <v>0.14721109131991772</v>
      </c>
      <c r="AA41" s="192"/>
      <c r="AB41" s="80">
        <f t="shared" si="122"/>
        <v>88</v>
      </c>
      <c r="AC41" s="80">
        <f t="shared" si="122"/>
        <v>79</v>
      </c>
      <c r="AD41" s="76">
        <f t="shared" si="110"/>
        <v>0.89772727272727271</v>
      </c>
      <c r="AE41" s="203">
        <f t="shared" si="111"/>
        <v>0.55658979417885146</v>
      </c>
      <c r="AF41" s="203">
        <f t="shared" si="112"/>
        <v>2.2389455192290879</v>
      </c>
      <c r="AG41" s="204">
        <f t="shared" si="113"/>
        <v>0.81471391535638038</v>
      </c>
      <c r="AH41" s="204">
        <f t="shared" si="114"/>
        <v>0.95215708844622404</v>
      </c>
      <c r="AI41" s="204">
        <f t="shared" si="115"/>
        <v>0.13744317308984366</v>
      </c>
      <c r="AJ41" s="192"/>
      <c r="AK41" s="80">
        <f t="shared" si="123"/>
        <v>104</v>
      </c>
      <c r="AL41" s="80">
        <f t="shared" si="124"/>
        <v>79</v>
      </c>
      <c r="AM41" s="76">
        <f t="shared" si="116"/>
        <v>0.75961538461538458</v>
      </c>
      <c r="AN41" s="203">
        <f t="shared" si="117"/>
        <v>0.65602522723800949</v>
      </c>
      <c r="AO41" s="203">
        <f t="shared" si="118"/>
        <v>1.6164848294828154</v>
      </c>
      <c r="AP41" s="204">
        <f t="shared" si="119"/>
        <v>0.66592138418199598</v>
      </c>
      <c r="AQ41" s="223">
        <f t="shared" si="120"/>
        <v>0.83799768913486727</v>
      </c>
    </row>
    <row r="42" spans="1:43" x14ac:dyDescent="0.25">
      <c r="A42" s="145" t="s">
        <v>20</v>
      </c>
      <c r="B42" s="145" t="s">
        <v>21</v>
      </c>
      <c r="C42" s="145">
        <v>2008</v>
      </c>
      <c r="D42" s="145" t="s">
        <v>14</v>
      </c>
      <c r="E42" s="145" t="s">
        <v>22</v>
      </c>
      <c r="F42" s="145" t="s">
        <v>15</v>
      </c>
      <c r="G42" s="146">
        <v>513</v>
      </c>
      <c r="H42" s="146">
        <v>409</v>
      </c>
      <c r="I42" s="146">
        <v>372</v>
      </c>
      <c r="J42" s="147">
        <v>0.79730000000000001</v>
      </c>
      <c r="K42" s="147">
        <v>0.72509999999999997</v>
      </c>
      <c r="L42" s="147">
        <v>0.90949999999999998</v>
      </c>
      <c r="S42" s="228">
        <f t="shared" si="121"/>
        <v>513</v>
      </c>
      <c r="T42" s="80">
        <f t="shared" si="121"/>
        <v>409</v>
      </c>
      <c r="U42" s="76">
        <f t="shared" si="104"/>
        <v>0.79727095516569202</v>
      </c>
      <c r="V42" s="203">
        <f t="shared" si="105"/>
        <v>0.81223036666445947</v>
      </c>
      <c r="W42" s="203">
        <f t="shared" si="106"/>
        <v>1.2493980530410949</v>
      </c>
      <c r="X42" s="204">
        <f t="shared" si="107"/>
        <v>0.75983653512047067</v>
      </c>
      <c r="Y42" s="204">
        <f t="shared" si="108"/>
        <v>0.83123819932261833</v>
      </c>
      <c r="Z42" s="204">
        <f t="shared" si="109"/>
        <v>7.1401664202147663E-2</v>
      </c>
      <c r="AA42" s="192"/>
      <c r="AB42" s="80">
        <f t="shared" si="122"/>
        <v>409</v>
      </c>
      <c r="AC42" s="80">
        <f t="shared" si="122"/>
        <v>372</v>
      </c>
      <c r="AD42" s="76">
        <f t="shared" si="110"/>
        <v>0.90953545232273836</v>
      </c>
      <c r="AE42" s="203">
        <f t="shared" si="111"/>
        <v>0.73148340478152418</v>
      </c>
      <c r="AF42" s="203">
        <f t="shared" si="112"/>
        <v>1.4388238546856897</v>
      </c>
      <c r="AG42" s="204">
        <f t="shared" si="113"/>
        <v>0.87746355751978056</v>
      </c>
      <c r="AH42" s="204">
        <f t="shared" si="114"/>
        <v>0.93550425969604556</v>
      </c>
      <c r="AI42" s="204">
        <f t="shared" si="115"/>
        <v>5.8040702176265002E-2</v>
      </c>
      <c r="AJ42" s="192"/>
      <c r="AK42" s="80">
        <f t="shared" si="123"/>
        <v>513</v>
      </c>
      <c r="AL42" s="80">
        <f t="shared" si="124"/>
        <v>372</v>
      </c>
      <c r="AM42" s="76">
        <f t="shared" si="116"/>
        <v>0.72514619883040932</v>
      </c>
      <c r="AN42" s="203">
        <f t="shared" si="117"/>
        <v>0.82745975089630408</v>
      </c>
      <c r="AO42" s="203">
        <f t="shared" si="118"/>
        <v>1.2194203590644566</v>
      </c>
      <c r="AP42" s="204">
        <f t="shared" si="119"/>
        <v>0.68431468187757416</v>
      </c>
      <c r="AQ42" s="223">
        <f t="shared" si="120"/>
        <v>0.76336079785313982</v>
      </c>
    </row>
    <row r="43" spans="1:43" x14ac:dyDescent="0.25">
      <c r="A43" s="145" t="s">
        <v>20</v>
      </c>
      <c r="B43" s="145" t="s">
        <v>21</v>
      </c>
      <c r="C43" s="145">
        <v>2009</v>
      </c>
      <c r="D43" s="145" t="s">
        <v>14</v>
      </c>
      <c r="E43" s="145" t="s">
        <v>22</v>
      </c>
      <c r="F43" s="145" t="s">
        <v>15</v>
      </c>
      <c r="G43" s="146">
        <v>500</v>
      </c>
      <c r="H43" s="146">
        <v>397</v>
      </c>
      <c r="I43" s="146">
        <v>364</v>
      </c>
      <c r="J43" s="147">
        <v>0.79400000000000004</v>
      </c>
      <c r="K43" s="147">
        <v>0.72799999999999998</v>
      </c>
      <c r="L43" s="147">
        <v>0.91690000000000005</v>
      </c>
      <c r="S43" s="228">
        <f t="shared" si="121"/>
        <v>500</v>
      </c>
      <c r="T43" s="80">
        <f t="shared" si="121"/>
        <v>397</v>
      </c>
      <c r="U43" s="76">
        <f t="shared" si="104"/>
        <v>0.79400000000000004</v>
      </c>
      <c r="V43" s="203">
        <f t="shared" si="105"/>
        <v>0.81103959218569144</v>
      </c>
      <c r="W43" s="203">
        <f t="shared" si="106"/>
        <v>1.2512882545971071</v>
      </c>
      <c r="X43" s="204">
        <f t="shared" si="107"/>
        <v>0.75585864031192318</v>
      </c>
      <c r="Y43" s="204">
        <f t="shared" si="108"/>
        <v>0.82862259706147545</v>
      </c>
      <c r="Z43" s="204">
        <f t="shared" si="109"/>
        <v>7.2763956749552272E-2</v>
      </c>
      <c r="AA43" s="192"/>
      <c r="AB43" s="80">
        <f t="shared" si="122"/>
        <v>397</v>
      </c>
      <c r="AC43" s="80">
        <f t="shared" si="122"/>
        <v>364</v>
      </c>
      <c r="AD43" s="76">
        <f t="shared" si="110"/>
        <v>0.91687657430730474</v>
      </c>
      <c r="AE43" s="203">
        <f t="shared" si="111"/>
        <v>0.72054792022714398</v>
      </c>
      <c r="AF43" s="203">
        <f t="shared" si="112"/>
        <v>1.4708763008261418</v>
      </c>
      <c r="AG43" s="204">
        <f t="shared" si="113"/>
        <v>0.8852434726486148</v>
      </c>
      <c r="AH43" s="204">
        <f t="shared" si="114"/>
        <v>0.94209204082038667</v>
      </c>
      <c r="AI43" s="204">
        <f t="shared" si="115"/>
        <v>5.6848568171771863E-2</v>
      </c>
      <c r="AJ43" s="192"/>
      <c r="AK43" s="80">
        <f t="shared" si="123"/>
        <v>500</v>
      </c>
      <c r="AL43" s="80">
        <f t="shared" si="124"/>
        <v>364</v>
      </c>
      <c r="AM43" s="76">
        <f t="shared" si="116"/>
        <v>0.72799999999999998</v>
      </c>
      <c r="AN43" s="203">
        <f t="shared" si="117"/>
        <v>0.82503236149730186</v>
      </c>
      <c r="AO43" s="203">
        <f t="shared" si="118"/>
        <v>1.2235191218895702</v>
      </c>
      <c r="AP43" s="204">
        <f t="shared" si="119"/>
        <v>0.6867223651510036</v>
      </c>
      <c r="AQ43" s="223">
        <f t="shared" si="120"/>
        <v>0.76655746112713585</v>
      </c>
    </row>
    <row r="44" spans="1:43" x14ac:dyDescent="0.25">
      <c r="A44" s="145" t="s">
        <v>20</v>
      </c>
      <c r="B44" s="145" t="s">
        <v>21</v>
      </c>
      <c r="C44" s="145">
        <v>2010</v>
      </c>
      <c r="D44" s="145" t="s">
        <v>14</v>
      </c>
      <c r="E44" s="145" t="s">
        <v>22</v>
      </c>
      <c r="F44" s="145" t="s">
        <v>15</v>
      </c>
      <c r="G44" s="146">
        <v>1688</v>
      </c>
      <c r="H44" s="146">
        <v>1359</v>
      </c>
      <c r="I44" s="146">
        <v>1229</v>
      </c>
      <c r="J44" s="147">
        <v>0.80510000000000004</v>
      </c>
      <c r="K44" s="147">
        <v>0.72809999999999997</v>
      </c>
      <c r="L44" s="147">
        <v>0.90429999999999999</v>
      </c>
      <c r="S44" s="228">
        <f t="shared" si="121"/>
        <v>1688</v>
      </c>
      <c r="T44" s="80">
        <f t="shared" si="121"/>
        <v>1359</v>
      </c>
      <c r="U44" s="76">
        <f t="shared" si="104"/>
        <v>0.80509478672985779</v>
      </c>
      <c r="V44" s="203">
        <f t="shared" si="105"/>
        <v>0.88858334163780228</v>
      </c>
      <c r="W44" s="203">
        <f t="shared" si="106"/>
        <v>1.1305981288886644</v>
      </c>
      <c r="X44" s="204">
        <f t="shared" si="107"/>
        <v>0.78537768563468047</v>
      </c>
      <c r="Y44" s="204">
        <f t="shared" si="108"/>
        <v>0.82374497565746096</v>
      </c>
      <c r="Z44" s="204">
        <f t="shared" si="109"/>
        <v>3.8367290022780498E-2</v>
      </c>
      <c r="AA44" s="192"/>
      <c r="AB44" s="80">
        <f t="shared" si="122"/>
        <v>1359</v>
      </c>
      <c r="AC44" s="80">
        <f t="shared" si="122"/>
        <v>1229</v>
      </c>
      <c r="AD44" s="76">
        <f t="shared" si="110"/>
        <v>0.9043414275202355</v>
      </c>
      <c r="AE44" s="203">
        <f t="shared" si="111"/>
        <v>0.84046107884900723</v>
      </c>
      <c r="AF44" s="203">
        <f t="shared" si="112"/>
        <v>1.2065808762184895</v>
      </c>
      <c r="AG44" s="204">
        <f t="shared" si="113"/>
        <v>0.88744995381810088</v>
      </c>
      <c r="AH44" s="204">
        <f t="shared" si="114"/>
        <v>0.91945948530762744</v>
      </c>
      <c r="AI44" s="204">
        <f t="shared" si="115"/>
        <v>3.2009531489526566E-2</v>
      </c>
      <c r="AJ44" s="192"/>
      <c r="AK44" s="80">
        <f t="shared" si="123"/>
        <v>1688</v>
      </c>
      <c r="AL44" s="80">
        <f t="shared" si="124"/>
        <v>1229</v>
      </c>
      <c r="AM44" s="76">
        <f t="shared" si="116"/>
        <v>0.72808056872037918</v>
      </c>
      <c r="AN44" s="203">
        <f t="shared" si="117"/>
        <v>0.89955376135315546</v>
      </c>
      <c r="AO44" s="203">
        <f t="shared" si="118"/>
        <v>1.1147001246022057</v>
      </c>
      <c r="AP44" s="204">
        <f t="shared" si="119"/>
        <v>0.70617384440055231</v>
      </c>
      <c r="AQ44" s="223">
        <f t="shared" si="120"/>
        <v>0.74919145023586231</v>
      </c>
    </row>
    <row r="45" spans="1:43" x14ac:dyDescent="0.25">
      <c r="A45" s="145" t="s">
        <v>20</v>
      </c>
      <c r="B45" s="145" t="s">
        <v>21</v>
      </c>
      <c r="C45" s="145">
        <v>2011</v>
      </c>
      <c r="D45" s="145" t="s">
        <v>14</v>
      </c>
      <c r="E45" s="145" t="s">
        <v>22</v>
      </c>
      <c r="F45" s="145" t="s">
        <v>15</v>
      </c>
      <c r="G45" s="146">
        <v>1434</v>
      </c>
      <c r="H45" s="146">
        <v>1159</v>
      </c>
      <c r="I45" s="146">
        <v>1062</v>
      </c>
      <c r="J45" s="147">
        <v>0.80820000000000003</v>
      </c>
      <c r="K45" s="147">
        <v>0.74060000000000004</v>
      </c>
      <c r="L45" s="147">
        <v>0.9163</v>
      </c>
      <c r="S45" s="228">
        <f t="shared" si="121"/>
        <v>1434</v>
      </c>
      <c r="T45" s="80">
        <f t="shared" si="121"/>
        <v>1159</v>
      </c>
      <c r="U45" s="76">
        <f t="shared" si="104"/>
        <v>0.80822873082287305</v>
      </c>
      <c r="V45" s="203">
        <f t="shared" si="105"/>
        <v>0.87924618630508367</v>
      </c>
      <c r="W45" s="203">
        <f t="shared" si="106"/>
        <v>1.1436980819557294</v>
      </c>
      <c r="X45" s="204">
        <f t="shared" si="107"/>
        <v>0.78688021144739151</v>
      </c>
      <c r="Y45" s="204">
        <f t="shared" si="108"/>
        <v>0.82830632730472809</v>
      </c>
      <c r="Z45" s="204">
        <f t="shared" si="109"/>
        <v>4.1426115857336576E-2</v>
      </c>
      <c r="AA45" s="192"/>
      <c r="AB45" s="80">
        <f t="shared" si="122"/>
        <v>1159</v>
      </c>
      <c r="AC45" s="80">
        <f t="shared" si="122"/>
        <v>1062</v>
      </c>
      <c r="AD45" s="76">
        <f t="shared" si="110"/>
        <v>0.91630716134598789</v>
      </c>
      <c r="AE45" s="203">
        <f t="shared" si="111"/>
        <v>0.820065025471159</v>
      </c>
      <c r="AF45" s="203">
        <f t="shared" si="112"/>
        <v>1.2430059891231475</v>
      </c>
      <c r="AG45" s="204">
        <f t="shared" si="113"/>
        <v>0.89885531641293637</v>
      </c>
      <c r="AH45" s="204">
        <f t="shared" si="114"/>
        <v>0.93160900438975336</v>
      </c>
      <c r="AI45" s="204">
        <f t="shared" si="115"/>
        <v>3.2753687976816992E-2</v>
      </c>
      <c r="AJ45" s="192"/>
      <c r="AK45" s="80">
        <f t="shared" si="123"/>
        <v>1434</v>
      </c>
      <c r="AL45" s="80">
        <f t="shared" si="124"/>
        <v>1062</v>
      </c>
      <c r="AM45" s="76">
        <f t="shared" si="116"/>
        <v>0.7405857740585774</v>
      </c>
      <c r="AN45" s="203">
        <f t="shared" si="117"/>
        <v>0.89017041578259071</v>
      </c>
      <c r="AO45" s="203">
        <f t="shared" si="118"/>
        <v>1.1273199870557311</v>
      </c>
      <c r="AP45" s="204">
        <f t="shared" si="119"/>
        <v>0.71707293736930888</v>
      </c>
      <c r="AQ45" s="223">
        <f t="shared" si="120"/>
        <v>0.7631087990716835</v>
      </c>
    </row>
    <row r="46" spans="1:43" x14ac:dyDescent="0.25">
      <c r="A46" s="145" t="s">
        <v>20</v>
      </c>
      <c r="B46" s="145" t="s">
        <v>21</v>
      </c>
      <c r="C46" s="145">
        <v>2012</v>
      </c>
      <c r="D46" s="145" t="s">
        <v>14</v>
      </c>
      <c r="E46" s="145" t="s">
        <v>22</v>
      </c>
      <c r="F46" s="145" t="s">
        <v>15</v>
      </c>
      <c r="G46" s="146">
        <v>1600</v>
      </c>
      <c r="H46" s="146">
        <v>1296</v>
      </c>
      <c r="I46" s="146">
        <v>1197</v>
      </c>
      <c r="J46" s="147">
        <v>0.81</v>
      </c>
      <c r="K46" s="147">
        <v>0.74809999999999999</v>
      </c>
      <c r="L46" s="147">
        <v>0.92359999999999998</v>
      </c>
      <c r="S46" s="228">
        <f t="shared" si="121"/>
        <v>1600</v>
      </c>
      <c r="T46" s="80">
        <f t="shared" si="121"/>
        <v>1296</v>
      </c>
      <c r="U46" s="76">
        <f t="shared" si="104"/>
        <v>0.81</v>
      </c>
      <c r="V46" s="203">
        <f t="shared" si="105"/>
        <v>0.88480796672470219</v>
      </c>
      <c r="W46" s="203">
        <f t="shared" si="106"/>
        <v>1.1359160800209511</v>
      </c>
      <c r="X46" s="204">
        <f t="shared" si="107"/>
        <v>0.78990310484379789</v>
      </c>
      <c r="Y46" s="204">
        <f t="shared" si="108"/>
        <v>0.82895241030664246</v>
      </c>
      <c r="Z46" s="204">
        <f t="shared" si="109"/>
        <v>3.9049305462844575E-2</v>
      </c>
      <c r="AA46" s="192"/>
      <c r="AB46" s="80">
        <f t="shared" si="122"/>
        <v>1296</v>
      </c>
      <c r="AC46" s="80">
        <f t="shared" si="122"/>
        <v>1197</v>
      </c>
      <c r="AD46" s="76">
        <f t="shared" si="110"/>
        <v>0.92361111111111116</v>
      </c>
      <c r="AE46" s="203">
        <f t="shared" si="111"/>
        <v>0.822380130843679</v>
      </c>
      <c r="AF46" s="203">
        <f t="shared" si="112"/>
        <v>1.2392329577573338</v>
      </c>
      <c r="AG46" s="204">
        <f t="shared" si="113"/>
        <v>0.90778217183376964</v>
      </c>
      <c r="AH46" s="204">
        <f t="shared" si="114"/>
        <v>0.93748425595424179</v>
      </c>
      <c r="AI46" s="204">
        <f t="shared" si="115"/>
        <v>2.970208412047215E-2</v>
      </c>
      <c r="AJ46" s="192"/>
      <c r="AK46" s="80">
        <f t="shared" si="123"/>
        <v>1600</v>
      </c>
      <c r="AL46" s="80">
        <f t="shared" si="124"/>
        <v>1197</v>
      </c>
      <c r="AM46" s="76">
        <f t="shared" si="116"/>
        <v>0.74812500000000004</v>
      </c>
      <c r="AN46" s="203">
        <f t="shared" si="117"/>
        <v>0.89472566702550704</v>
      </c>
      <c r="AO46" s="203">
        <f t="shared" si="118"/>
        <v>1.1213499266561964</v>
      </c>
      <c r="AP46" s="204">
        <f t="shared" si="119"/>
        <v>0.72609921094697893</v>
      </c>
      <c r="AQ46" s="223">
        <f t="shared" si="120"/>
        <v>0.76923656744952451</v>
      </c>
    </row>
    <row r="47" spans="1:43" x14ac:dyDescent="0.25">
      <c r="S47" s="228"/>
      <c r="T47" s="80"/>
      <c r="U47" s="76"/>
      <c r="V47" s="203"/>
      <c r="W47" s="203"/>
      <c r="X47" s="204"/>
      <c r="Y47" s="204"/>
      <c r="Z47" s="204"/>
      <c r="AA47" s="192"/>
      <c r="AB47" s="80"/>
      <c r="AC47" s="80"/>
      <c r="AD47" s="76"/>
      <c r="AE47" s="203"/>
      <c r="AF47" s="203"/>
      <c r="AG47" s="204"/>
      <c r="AH47" s="204"/>
      <c r="AI47" s="204"/>
      <c r="AJ47" s="192"/>
      <c r="AK47" s="80"/>
      <c r="AL47" s="80"/>
      <c r="AM47" s="76"/>
      <c r="AN47" s="203"/>
      <c r="AO47" s="203"/>
      <c r="AP47" s="204"/>
      <c r="AQ47" s="223"/>
    </row>
    <row r="48" spans="1:43" x14ac:dyDescent="0.25">
      <c r="S48" s="228"/>
      <c r="T48" s="80"/>
      <c r="U48" s="76"/>
      <c r="V48" s="203"/>
      <c r="W48" s="203"/>
      <c r="X48" s="204"/>
      <c r="Y48" s="204"/>
      <c r="Z48" s="204"/>
      <c r="AA48" s="192"/>
      <c r="AB48" s="80"/>
      <c r="AC48" s="80"/>
      <c r="AD48" s="76"/>
      <c r="AE48" s="203"/>
      <c r="AF48" s="203"/>
      <c r="AG48" s="204"/>
      <c r="AH48" s="204"/>
      <c r="AI48" s="204"/>
      <c r="AJ48" s="192"/>
      <c r="AK48" s="80"/>
      <c r="AL48" s="80"/>
      <c r="AM48" s="76"/>
      <c r="AN48" s="203"/>
      <c r="AO48" s="203"/>
      <c r="AP48" s="204"/>
      <c r="AQ48" s="223"/>
    </row>
    <row r="49" spans="1:43" x14ac:dyDescent="0.25">
      <c r="A49" s="145" t="s">
        <v>20</v>
      </c>
      <c r="B49" s="145" t="s">
        <v>21</v>
      </c>
      <c r="C49" s="145">
        <v>2002</v>
      </c>
      <c r="D49" s="145" t="s">
        <v>14</v>
      </c>
      <c r="E49" s="145" t="s">
        <v>22</v>
      </c>
      <c r="F49" s="145" t="s">
        <v>16</v>
      </c>
      <c r="G49" s="146">
        <v>608</v>
      </c>
      <c r="H49" s="146">
        <v>450</v>
      </c>
      <c r="I49" s="146">
        <v>416</v>
      </c>
      <c r="J49" s="147">
        <v>0.74009999999999998</v>
      </c>
      <c r="K49" s="147">
        <v>0.68420000000000003</v>
      </c>
      <c r="L49" s="147">
        <v>0.9244</v>
      </c>
      <c r="S49" s="228">
        <f t="shared" ref="S49:T59" si="125">G49</f>
        <v>608</v>
      </c>
      <c r="T49" s="80">
        <f t="shared" si="125"/>
        <v>450</v>
      </c>
      <c r="U49" s="76">
        <f t="shared" si="104"/>
        <v>0.74013157894736847</v>
      </c>
      <c r="V49" s="203">
        <f t="shared" si="105"/>
        <v>0.8376873789084045</v>
      </c>
      <c r="W49" s="203">
        <f t="shared" si="106"/>
        <v>1.2037742275546466</v>
      </c>
      <c r="X49" s="204">
        <f t="shared" si="107"/>
        <v>0.70333569374432647</v>
      </c>
      <c r="Y49" s="204">
        <f t="shared" si="108"/>
        <v>0.77457624577466511</v>
      </c>
      <c r="Z49" s="204">
        <f t="shared" si="109"/>
        <v>7.1240552030338633E-2</v>
      </c>
      <c r="AA49" s="192"/>
      <c r="AB49" s="80">
        <f t="shared" si="122"/>
        <v>450</v>
      </c>
      <c r="AC49" s="80">
        <f t="shared" si="122"/>
        <v>416</v>
      </c>
      <c r="AD49" s="76">
        <f t="shared" si="110"/>
        <v>0.9244444444444444</v>
      </c>
      <c r="AE49" s="203">
        <f t="shared" si="111"/>
        <v>0.72498459680942773</v>
      </c>
      <c r="AF49" s="203">
        <f t="shared" si="112"/>
        <v>1.4600772387134215</v>
      </c>
      <c r="AG49" s="204">
        <f t="shared" si="113"/>
        <v>0.89601703418156109</v>
      </c>
      <c r="AH49" s="204">
        <f t="shared" si="114"/>
        <v>0.94711070515409224</v>
      </c>
      <c r="AI49" s="204">
        <f t="shared" si="115"/>
        <v>5.1093670972531147E-2</v>
      </c>
      <c r="AJ49" s="192"/>
      <c r="AK49" s="80">
        <f t="shared" si="123"/>
        <v>608</v>
      </c>
      <c r="AL49" s="80">
        <f t="shared" si="124"/>
        <v>416</v>
      </c>
      <c r="AM49" s="76">
        <f t="shared" si="116"/>
        <v>0.68421052631578949</v>
      </c>
      <c r="AN49" s="203">
        <f t="shared" si="117"/>
        <v>0.84519097541449839</v>
      </c>
      <c r="AO49" s="203">
        <f t="shared" si="118"/>
        <v>1.1899159382062763</v>
      </c>
      <c r="AP49" s="204">
        <f t="shared" si="119"/>
        <v>0.64561109729691535</v>
      </c>
      <c r="AQ49" s="223">
        <f t="shared" si="120"/>
        <v>0.72100928515788698</v>
      </c>
    </row>
    <row r="50" spans="1:43" x14ac:dyDescent="0.25">
      <c r="A50" s="145" t="s">
        <v>20</v>
      </c>
      <c r="B50" s="145" t="s">
        <v>21</v>
      </c>
      <c r="C50" s="145">
        <v>2003</v>
      </c>
      <c r="D50" s="145" t="s">
        <v>14</v>
      </c>
      <c r="E50" s="145" t="s">
        <v>22</v>
      </c>
      <c r="F50" s="145" t="s">
        <v>16</v>
      </c>
      <c r="G50" s="146">
        <v>297</v>
      </c>
      <c r="H50" s="146">
        <v>248</v>
      </c>
      <c r="I50" s="146">
        <v>224</v>
      </c>
      <c r="J50" s="147">
        <v>0.83499999999999996</v>
      </c>
      <c r="K50" s="147">
        <v>0.75419999999999998</v>
      </c>
      <c r="L50" s="147">
        <v>0.9032</v>
      </c>
      <c r="S50" s="228">
        <f t="shared" si="125"/>
        <v>297</v>
      </c>
      <c r="T50" s="80">
        <f t="shared" si="125"/>
        <v>248</v>
      </c>
      <c r="U50" s="76">
        <f t="shared" si="104"/>
        <v>0.83501683501683499</v>
      </c>
      <c r="V50" s="203">
        <f t="shared" si="105"/>
        <v>0.74857645076858192</v>
      </c>
      <c r="W50" s="203">
        <f t="shared" si="106"/>
        <v>1.3823429492479533</v>
      </c>
      <c r="X50" s="204">
        <f t="shared" si="107"/>
        <v>0.78781818341968379</v>
      </c>
      <c r="Y50" s="204">
        <f t="shared" si="108"/>
        <v>0.8753825610294802</v>
      </c>
      <c r="Z50" s="204">
        <f t="shared" si="109"/>
        <v>8.7564377609796407E-2</v>
      </c>
      <c r="AA50" s="192"/>
      <c r="AB50" s="80">
        <f t="shared" si="122"/>
        <v>248</v>
      </c>
      <c r="AC50" s="80">
        <f t="shared" si="122"/>
        <v>224</v>
      </c>
      <c r="AD50" s="76">
        <f t="shared" si="110"/>
        <v>0.90322580645161288</v>
      </c>
      <c r="AE50" s="203">
        <f t="shared" si="111"/>
        <v>0.68237338778764922</v>
      </c>
      <c r="AF50" s="203">
        <f t="shared" si="112"/>
        <v>1.5866277689004857</v>
      </c>
      <c r="AG50" s="204">
        <f t="shared" si="113"/>
        <v>0.85943340100983745</v>
      </c>
      <c r="AH50" s="204">
        <f t="shared" si="114"/>
        <v>0.93700642698271208</v>
      </c>
      <c r="AI50" s="204">
        <f t="shared" si="115"/>
        <v>7.7573025972874632E-2</v>
      </c>
      <c r="AJ50" s="192"/>
      <c r="AK50" s="80">
        <f t="shared" si="123"/>
        <v>297</v>
      </c>
      <c r="AL50" s="80">
        <f t="shared" si="124"/>
        <v>224</v>
      </c>
      <c r="AM50" s="76">
        <f t="shared" si="116"/>
        <v>0.75420875420875422</v>
      </c>
      <c r="AN50" s="203">
        <f t="shared" si="117"/>
        <v>0.77511451960510669</v>
      </c>
      <c r="AO50" s="203">
        <f t="shared" si="118"/>
        <v>1.3150335664239359</v>
      </c>
      <c r="AP50" s="204">
        <f t="shared" si="119"/>
        <v>0.70116181710046854</v>
      </c>
      <c r="AQ50" s="223">
        <f t="shared" si="120"/>
        <v>0.8021050344721633</v>
      </c>
    </row>
    <row r="51" spans="1:43" x14ac:dyDescent="0.25">
      <c r="A51" s="145" t="s">
        <v>20</v>
      </c>
      <c r="B51" s="145" t="s">
        <v>21</v>
      </c>
      <c r="C51" s="145">
        <v>2004</v>
      </c>
      <c r="D51" s="145" t="s">
        <v>14</v>
      </c>
      <c r="E51" s="145" t="s">
        <v>22</v>
      </c>
      <c r="F51" s="145" t="s">
        <v>16</v>
      </c>
      <c r="G51" s="146">
        <v>358</v>
      </c>
      <c r="H51" s="146">
        <v>271</v>
      </c>
      <c r="I51" s="146">
        <v>253</v>
      </c>
      <c r="J51" s="147">
        <v>0.75700000000000001</v>
      </c>
      <c r="K51" s="147">
        <v>0.70669999999999999</v>
      </c>
      <c r="L51" s="147">
        <v>0.93359999999999999</v>
      </c>
      <c r="S51" s="228">
        <f t="shared" si="125"/>
        <v>358</v>
      </c>
      <c r="T51" s="80">
        <f t="shared" si="125"/>
        <v>271</v>
      </c>
      <c r="U51" s="76">
        <f t="shared" si="104"/>
        <v>0.75698324022346364</v>
      </c>
      <c r="V51" s="203">
        <f t="shared" si="105"/>
        <v>0.79168587882049013</v>
      </c>
      <c r="W51" s="203">
        <f t="shared" si="106"/>
        <v>1.2836024008626592</v>
      </c>
      <c r="X51" s="204">
        <f t="shared" si="107"/>
        <v>0.70913597922607141</v>
      </c>
      <c r="Y51" s="204">
        <f t="shared" si="108"/>
        <v>0.80052270070103071</v>
      </c>
      <c r="Z51" s="204">
        <f t="shared" si="109"/>
        <v>9.1386721474959298E-2</v>
      </c>
      <c r="AA51" s="192"/>
      <c r="AB51" s="80">
        <f t="shared" si="122"/>
        <v>271</v>
      </c>
      <c r="AC51" s="80">
        <f t="shared" si="122"/>
        <v>253</v>
      </c>
      <c r="AD51" s="76">
        <f t="shared" si="110"/>
        <v>0.93357933579335795</v>
      </c>
      <c r="AE51" s="203">
        <f t="shared" si="111"/>
        <v>0.65441394188631596</v>
      </c>
      <c r="AF51" s="203">
        <f t="shared" si="112"/>
        <v>1.7080382074157139</v>
      </c>
      <c r="AG51" s="204">
        <f t="shared" si="113"/>
        <v>0.89705620141705611</v>
      </c>
      <c r="AH51" s="204">
        <f t="shared" si="114"/>
        <v>0.96016303981367812</v>
      </c>
      <c r="AI51" s="204">
        <f t="shared" si="115"/>
        <v>6.3106838396622011E-2</v>
      </c>
      <c r="AJ51" s="192"/>
      <c r="AK51" s="80">
        <f t="shared" si="123"/>
        <v>358</v>
      </c>
      <c r="AL51" s="80">
        <f t="shared" si="124"/>
        <v>253</v>
      </c>
      <c r="AM51" s="76">
        <f t="shared" si="116"/>
        <v>0.70670391061452509</v>
      </c>
      <c r="AN51" s="203">
        <f t="shared" si="117"/>
        <v>0.8009953782391207</v>
      </c>
      <c r="AO51" s="203">
        <f t="shared" si="118"/>
        <v>1.2628170362905522</v>
      </c>
      <c r="AP51" s="204">
        <f t="shared" si="119"/>
        <v>0.65657096618708088</v>
      </c>
      <c r="AQ51" s="223">
        <f t="shared" si="120"/>
        <v>0.75337959629990658</v>
      </c>
    </row>
    <row r="52" spans="1:43" x14ac:dyDescent="0.25">
      <c r="A52" s="145" t="s">
        <v>20</v>
      </c>
      <c r="B52" s="145" t="s">
        <v>21</v>
      </c>
      <c r="C52" s="145">
        <v>2005</v>
      </c>
      <c r="D52" s="145" t="s">
        <v>14</v>
      </c>
      <c r="E52" s="145" t="s">
        <v>22</v>
      </c>
      <c r="F52" s="145" t="s">
        <v>16</v>
      </c>
      <c r="G52" s="146">
        <v>288</v>
      </c>
      <c r="H52" s="146">
        <v>229</v>
      </c>
      <c r="I52" s="146">
        <v>214</v>
      </c>
      <c r="J52" s="147">
        <v>0.79510000000000003</v>
      </c>
      <c r="K52" s="147">
        <v>0.74309999999999998</v>
      </c>
      <c r="L52" s="147">
        <v>0.9345</v>
      </c>
      <c r="S52" s="228">
        <f t="shared" si="125"/>
        <v>288</v>
      </c>
      <c r="T52" s="80">
        <f t="shared" si="125"/>
        <v>229</v>
      </c>
      <c r="U52" s="76">
        <f t="shared" si="104"/>
        <v>0.79513888888888884</v>
      </c>
      <c r="V52" s="203">
        <f t="shared" si="105"/>
        <v>0.76087813357743017</v>
      </c>
      <c r="W52" s="203">
        <f t="shared" si="106"/>
        <v>1.349116497861824</v>
      </c>
      <c r="X52" s="204">
        <f t="shared" si="107"/>
        <v>0.74385365378560253</v>
      </c>
      <c r="Y52" s="204">
        <f t="shared" si="108"/>
        <v>0.84023690192445788</v>
      </c>
      <c r="Z52" s="204">
        <f t="shared" si="109"/>
        <v>9.6383248138855349E-2</v>
      </c>
      <c r="AA52" s="192"/>
      <c r="AB52" s="80">
        <f t="shared" si="122"/>
        <v>229</v>
      </c>
      <c r="AC52" s="80">
        <f t="shared" si="122"/>
        <v>214</v>
      </c>
      <c r="AD52" s="76">
        <f t="shared" si="110"/>
        <v>0.93449781659388642</v>
      </c>
      <c r="AE52" s="203">
        <f t="shared" si="111"/>
        <v>0.63234256108873987</v>
      </c>
      <c r="AF52" s="203">
        <f t="shared" si="112"/>
        <v>1.8096705119035641</v>
      </c>
      <c r="AG52" s="204">
        <f t="shared" si="113"/>
        <v>0.89426472580925387</v>
      </c>
      <c r="AH52" s="204">
        <f t="shared" si="114"/>
        <v>0.96287856073102129</v>
      </c>
      <c r="AI52" s="204">
        <f t="shared" si="115"/>
        <v>6.8613834921767425E-2</v>
      </c>
      <c r="AJ52" s="192"/>
      <c r="AK52" s="80">
        <f t="shared" si="123"/>
        <v>288</v>
      </c>
      <c r="AL52" s="80">
        <f t="shared" si="124"/>
        <v>214</v>
      </c>
      <c r="AM52" s="76">
        <f t="shared" si="116"/>
        <v>0.74305555555555558</v>
      </c>
      <c r="AN52" s="203">
        <f t="shared" si="117"/>
        <v>0.77466594254650512</v>
      </c>
      <c r="AO52" s="203">
        <f t="shared" si="118"/>
        <v>1.3147238860374735</v>
      </c>
      <c r="AP52" s="204">
        <f t="shared" si="119"/>
        <v>0.68851040955056508</v>
      </c>
      <c r="AQ52" s="223">
        <f t="shared" si="120"/>
        <v>0.7925227646429559</v>
      </c>
    </row>
    <row r="53" spans="1:43" x14ac:dyDescent="0.25">
      <c r="A53" s="145" t="s">
        <v>20</v>
      </c>
      <c r="B53" s="145" t="s">
        <v>21</v>
      </c>
      <c r="C53" s="145">
        <v>2006</v>
      </c>
      <c r="D53" s="145" t="s">
        <v>14</v>
      </c>
      <c r="E53" s="145" t="s">
        <v>22</v>
      </c>
      <c r="F53" s="145" t="s">
        <v>16</v>
      </c>
      <c r="G53" s="146">
        <v>130</v>
      </c>
      <c r="H53" s="146">
        <v>96</v>
      </c>
      <c r="I53" s="146">
        <v>88</v>
      </c>
      <c r="J53" s="147">
        <v>0.73850000000000005</v>
      </c>
      <c r="K53" s="147">
        <v>0.67689999999999995</v>
      </c>
      <c r="L53" s="147">
        <v>0.91669999999999996</v>
      </c>
      <c r="S53" s="228">
        <f t="shared" si="125"/>
        <v>130</v>
      </c>
      <c r="T53" s="80">
        <f t="shared" si="125"/>
        <v>96</v>
      </c>
      <c r="U53" s="76">
        <f t="shared" si="104"/>
        <v>0.7384615384615385</v>
      </c>
      <c r="V53" s="203">
        <f t="shared" si="105"/>
        <v>0.68958894851316976</v>
      </c>
      <c r="W53" s="203">
        <f t="shared" si="106"/>
        <v>1.5098275343792471</v>
      </c>
      <c r="X53" s="204">
        <f t="shared" si="107"/>
        <v>0.6541520398404671</v>
      </c>
      <c r="Y53" s="204">
        <f t="shared" si="108"/>
        <v>0.81158557091975059</v>
      </c>
      <c r="Z53" s="204">
        <f t="shared" si="109"/>
        <v>0.15743353107928348</v>
      </c>
      <c r="AA53" s="192"/>
      <c r="AB53" s="80">
        <f t="shared" si="122"/>
        <v>96</v>
      </c>
      <c r="AC53" s="80">
        <f t="shared" si="122"/>
        <v>88</v>
      </c>
      <c r="AD53" s="76">
        <f t="shared" si="110"/>
        <v>0.91666666666666663</v>
      </c>
      <c r="AE53" s="203">
        <f t="shared" si="111"/>
        <v>0.54662142233398148</v>
      </c>
      <c r="AF53" s="203">
        <f t="shared" si="112"/>
        <v>2.3616704825649273</v>
      </c>
      <c r="AG53" s="204">
        <f t="shared" si="113"/>
        <v>0.84238919809230184</v>
      </c>
      <c r="AH53" s="204">
        <f t="shared" si="114"/>
        <v>0.96333448527872745</v>
      </c>
      <c r="AI53" s="204">
        <f t="shared" si="115"/>
        <v>0.12094528718642561</v>
      </c>
      <c r="AJ53" s="192"/>
      <c r="AK53" s="80">
        <f t="shared" si="123"/>
        <v>130</v>
      </c>
      <c r="AL53" s="80">
        <f t="shared" si="124"/>
        <v>88</v>
      </c>
      <c r="AM53" s="76">
        <f t="shared" si="116"/>
        <v>0.67692307692307696</v>
      </c>
      <c r="AN53" s="203">
        <f t="shared" si="117"/>
        <v>0.70120045609121595</v>
      </c>
      <c r="AO53" s="203">
        <f t="shared" si="118"/>
        <v>1.4641449450750852</v>
      </c>
      <c r="AP53" s="204">
        <f t="shared" si="119"/>
        <v>0.5893248926787793</v>
      </c>
      <c r="AQ53" s="223">
        <f t="shared" si="120"/>
        <v>0.75625170857235147</v>
      </c>
    </row>
    <row r="54" spans="1:43" x14ac:dyDescent="0.25">
      <c r="A54" s="145" t="s">
        <v>20</v>
      </c>
      <c r="B54" s="145" t="s">
        <v>21</v>
      </c>
      <c r="C54" s="145">
        <v>2007</v>
      </c>
      <c r="D54" s="145" t="s">
        <v>14</v>
      </c>
      <c r="E54" s="145" t="s">
        <v>22</v>
      </c>
      <c r="F54" s="145" t="s">
        <v>16</v>
      </c>
      <c r="G54" s="146">
        <v>137</v>
      </c>
      <c r="H54" s="146">
        <v>109</v>
      </c>
      <c r="I54" s="146">
        <v>89</v>
      </c>
      <c r="J54" s="147">
        <v>0.79559999999999997</v>
      </c>
      <c r="K54" s="147">
        <v>0.64959999999999996</v>
      </c>
      <c r="L54" s="147">
        <v>0.8165</v>
      </c>
      <c r="S54" s="228">
        <f t="shared" si="125"/>
        <v>137</v>
      </c>
      <c r="T54" s="80">
        <f t="shared" si="125"/>
        <v>109</v>
      </c>
      <c r="U54" s="76">
        <f t="shared" si="104"/>
        <v>0.79562043795620441</v>
      </c>
      <c r="V54" s="203">
        <f t="shared" si="105"/>
        <v>0.6785442174342029</v>
      </c>
      <c r="W54" s="203">
        <f t="shared" si="106"/>
        <v>1.5595821349774179</v>
      </c>
      <c r="X54" s="204">
        <f t="shared" si="107"/>
        <v>0.71834082853244952</v>
      </c>
      <c r="Y54" s="204">
        <f t="shared" si="108"/>
        <v>0.85968712674040648</v>
      </c>
      <c r="Z54" s="204">
        <f t="shared" si="109"/>
        <v>0.14134629820795697</v>
      </c>
      <c r="AA54" s="192"/>
      <c r="AB54" s="80">
        <f t="shared" si="122"/>
        <v>109</v>
      </c>
      <c r="AC54" s="80">
        <f t="shared" si="122"/>
        <v>89</v>
      </c>
      <c r="AD54" s="76">
        <f t="shared" si="110"/>
        <v>0.8165137614678899</v>
      </c>
      <c r="AE54" s="203">
        <f t="shared" si="111"/>
        <v>0.64102063794711162</v>
      </c>
      <c r="AF54" s="203">
        <f t="shared" si="112"/>
        <v>1.6962844342829759</v>
      </c>
      <c r="AG54" s="204">
        <f t="shared" si="113"/>
        <v>0.73094458859011924</v>
      </c>
      <c r="AH54" s="204">
        <f t="shared" si="114"/>
        <v>0.88416916799912071</v>
      </c>
      <c r="AI54" s="204">
        <f t="shared" si="115"/>
        <v>0.15322457940900147</v>
      </c>
      <c r="AJ54" s="192"/>
      <c r="AK54" s="80">
        <f t="shared" si="123"/>
        <v>137</v>
      </c>
      <c r="AL54" s="80">
        <f t="shared" si="124"/>
        <v>89</v>
      </c>
      <c r="AM54" s="76">
        <f t="shared" si="116"/>
        <v>0.64963503649635035</v>
      </c>
      <c r="AN54" s="203">
        <f t="shared" si="117"/>
        <v>0.71082521590550174</v>
      </c>
      <c r="AO54" s="203">
        <f t="shared" si="118"/>
        <v>1.4355551422527761</v>
      </c>
      <c r="AP54" s="204">
        <f t="shared" si="119"/>
        <v>0.56352666406795016</v>
      </c>
      <c r="AQ54" s="223">
        <f t="shared" si="120"/>
        <v>0.72911958196384496</v>
      </c>
    </row>
    <row r="55" spans="1:43" x14ac:dyDescent="0.25">
      <c r="A55" s="145" t="s">
        <v>20</v>
      </c>
      <c r="B55" s="145" t="s">
        <v>21</v>
      </c>
      <c r="C55" s="145">
        <v>2008</v>
      </c>
      <c r="D55" s="145" t="s">
        <v>14</v>
      </c>
      <c r="E55" s="145" t="s">
        <v>22</v>
      </c>
      <c r="F55" s="145" t="s">
        <v>16</v>
      </c>
      <c r="G55" s="146">
        <v>1309</v>
      </c>
      <c r="H55" s="146">
        <v>872</v>
      </c>
      <c r="I55" s="146">
        <v>717</v>
      </c>
      <c r="J55" s="147">
        <v>0.66620000000000001</v>
      </c>
      <c r="K55" s="147">
        <v>0.54769999999999996</v>
      </c>
      <c r="L55" s="147">
        <v>0.82220000000000004</v>
      </c>
      <c r="S55" s="228">
        <f t="shared" si="125"/>
        <v>1309</v>
      </c>
      <c r="T55" s="80">
        <f t="shared" si="125"/>
        <v>872</v>
      </c>
      <c r="U55" s="76">
        <f t="shared" si="104"/>
        <v>0.66615737203972503</v>
      </c>
      <c r="V55" s="203">
        <f t="shared" si="105"/>
        <v>0.89249064547628798</v>
      </c>
      <c r="W55" s="203">
        <f t="shared" si="106"/>
        <v>1.1230246458972626</v>
      </c>
      <c r="X55" s="204">
        <f t="shared" si="107"/>
        <v>0.63987721574856316</v>
      </c>
      <c r="Y55" s="204">
        <f t="shared" si="108"/>
        <v>0.69168912025385387</v>
      </c>
      <c r="Z55" s="204">
        <f t="shared" si="109"/>
        <v>5.1811904505290718E-2</v>
      </c>
      <c r="AA55" s="192"/>
      <c r="AB55" s="80">
        <f t="shared" si="122"/>
        <v>872</v>
      </c>
      <c r="AC55" s="80">
        <f t="shared" si="122"/>
        <v>717</v>
      </c>
      <c r="AD55" s="76">
        <f t="shared" si="110"/>
        <v>0.82224770642201839</v>
      </c>
      <c r="AE55" s="203">
        <f t="shared" si="111"/>
        <v>0.84492070151281817</v>
      </c>
      <c r="AF55" s="203">
        <f t="shared" si="112"/>
        <v>1.1957555377774181</v>
      </c>
      <c r="AG55" s="204">
        <f t="shared" si="113"/>
        <v>0.79522403188182378</v>
      </c>
      <c r="AH55" s="204">
        <f t="shared" si="114"/>
        <v>0.84707254567349255</v>
      </c>
      <c r="AI55" s="204">
        <f t="shared" si="115"/>
        <v>5.1848513791668771E-2</v>
      </c>
      <c r="AJ55" s="192"/>
      <c r="AK55" s="80">
        <f t="shared" si="123"/>
        <v>1309</v>
      </c>
      <c r="AL55" s="80">
        <f t="shared" si="124"/>
        <v>717</v>
      </c>
      <c r="AM55" s="76">
        <f t="shared" si="116"/>
        <v>0.54774637127578307</v>
      </c>
      <c r="AN55" s="203">
        <f t="shared" si="117"/>
        <v>0.89712873166137042</v>
      </c>
      <c r="AO55" s="203">
        <f t="shared" si="118"/>
        <v>1.1153239561771746</v>
      </c>
      <c r="AP55" s="204">
        <f t="shared" si="119"/>
        <v>0.52032018367966248</v>
      </c>
      <c r="AQ55" s="223">
        <f t="shared" si="120"/>
        <v>0.57495771491774028</v>
      </c>
    </row>
    <row r="56" spans="1:43" x14ac:dyDescent="0.25">
      <c r="A56" s="145" t="s">
        <v>20</v>
      </c>
      <c r="B56" s="145" t="s">
        <v>21</v>
      </c>
      <c r="C56" s="145">
        <v>2009</v>
      </c>
      <c r="D56" s="145" t="s">
        <v>14</v>
      </c>
      <c r="E56" s="145" t="s">
        <v>22</v>
      </c>
      <c r="F56" s="145" t="s">
        <v>16</v>
      </c>
      <c r="G56" s="146">
        <v>1317</v>
      </c>
      <c r="H56" s="146">
        <v>963</v>
      </c>
      <c r="I56" s="146">
        <v>829</v>
      </c>
      <c r="J56" s="147">
        <v>0.73119999999999996</v>
      </c>
      <c r="K56" s="147">
        <v>0.62949999999999995</v>
      </c>
      <c r="L56" s="147">
        <v>0.8609</v>
      </c>
      <c r="S56" s="228">
        <f t="shared" si="125"/>
        <v>1317</v>
      </c>
      <c r="T56" s="80">
        <f t="shared" si="125"/>
        <v>963</v>
      </c>
      <c r="U56" s="76">
        <f t="shared" si="104"/>
        <v>0.7312072892938497</v>
      </c>
      <c r="V56" s="203">
        <f t="shared" si="105"/>
        <v>0.88688434270571981</v>
      </c>
      <c r="W56" s="203">
        <f t="shared" si="106"/>
        <v>1.1315909268968454</v>
      </c>
      <c r="X56" s="204">
        <f t="shared" si="107"/>
        <v>0.70638580811810259</v>
      </c>
      <c r="Y56" s="204">
        <f t="shared" si="108"/>
        <v>0.75499248720763057</v>
      </c>
      <c r="Z56" s="204">
        <f t="shared" si="109"/>
        <v>4.8606679089527982E-2</v>
      </c>
      <c r="AA56" s="192"/>
      <c r="AB56" s="80">
        <f t="shared" si="122"/>
        <v>963</v>
      </c>
      <c r="AC56" s="80">
        <f t="shared" si="122"/>
        <v>829</v>
      </c>
      <c r="AD56" s="76">
        <f t="shared" si="110"/>
        <v>0.86085150571131874</v>
      </c>
      <c r="AE56" s="203">
        <f t="shared" si="111"/>
        <v>0.83848238980649847</v>
      </c>
      <c r="AF56" s="203">
        <f t="shared" si="112"/>
        <v>1.2079051476520579</v>
      </c>
      <c r="AG56" s="204">
        <f t="shared" si="113"/>
        <v>0.83736936415512131</v>
      </c>
      <c r="AH56" s="204">
        <f t="shared" si="114"/>
        <v>0.88210050506189275</v>
      </c>
      <c r="AI56" s="204">
        <f t="shared" si="115"/>
        <v>4.4731140906771438E-2</v>
      </c>
      <c r="AJ56" s="192"/>
      <c r="AK56" s="80">
        <f t="shared" si="123"/>
        <v>1317</v>
      </c>
      <c r="AL56" s="80">
        <f t="shared" si="124"/>
        <v>829</v>
      </c>
      <c r="AM56" s="76">
        <f t="shared" si="116"/>
        <v>0.62946089597570232</v>
      </c>
      <c r="AN56" s="203">
        <f t="shared" si="117"/>
        <v>0.89494418012553234</v>
      </c>
      <c r="AO56" s="203">
        <f t="shared" si="118"/>
        <v>1.1192747971757722</v>
      </c>
      <c r="AP56" s="204">
        <f t="shared" si="119"/>
        <v>0.60273252602766392</v>
      </c>
      <c r="AQ56" s="223">
        <f t="shared" si="120"/>
        <v>0.6556099783637479</v>
      </c>
    </row>
    <row r="57" spans="1:43" x14ac:dyDescent="0.25">
      <c r="A57" s="145" t="s">
        <v>20</v>
      </c>
      <c r="B57" s="145" t="s">
        <v>21</v>
      </c>
      <c r="C57" s="145">
        <v>2010</v>
      </c>
      <c r="D57" s="145" t="s">
        <v>14</v>
      </c>
      <c r="E57" s="145" t="s">
        <v>22</v>
      </c>
      <c r="F57" s="145" t="s">
        <v>16</v>
      </c>
      <c r="G57" s="146">
        <v>2428</v>
      </c>
      <c r="H57" s="146">
        <v>1784</v>
      </c>
      <c r="I57" s="146">
        <v>1424</v>
      </c>
      <c r="J57" s="147">
        <v>0.73480000000000001</v>
      </c>
      <c r="K57" s="147">
        <v>0.58650000000000002</v>
      </c>
      <c r="L57" s="147">
        <v>0.79820000000000002</v>
      </c>
      <c r="S57" s="228">
        <f t="shared" si="125"/>
        <v>2428</v>
      </c>
      <c r="T57" s="80">
        <f t="shared" si="125"/>
        <v>1784</v>
      </c>
      <c r="U57" s="76">
        <f t="shared" si="104"/>
        <v>0.73476112026359142</v>
      </c>
      <c r="V57" s="203">
        <f t="shared" si="105"/>
        <v>0.91473818040383603</v>
      </c>
      <c r="W57" s="203">
        <f t="shared" si="106"/>
        <v>1.0953710110727595</v>
      </c>
      <c r="X57" s="204">
        <f t="shared" si="107"/>
        <v>0.71671922026755486</v>
      </c>
      <c r="Y57" s="204">
        <f t="shared" si="108"/>
        <v>0.7522350070893179</v>
      </c>
      <c r="Z57" s="204">
        <f t="shared" si="109"/>
        <v>3.551578682176304E-2</v>
      </c>
      <c r="AA57" s="192"/>
      <c r="AB57" s="80">
        <f t="shared" si="122"/>
        <v>1784</v>
      </c>
      <c r="AC57" s="80">
        <f t="shared" si="122"/>
        <v>1424</v>
      </c>
      <c r="AD57" s="76">
        <f t="shared" si="110"/>
        <v>0.7982062780269058</v>
      </c>
      <c r="AE57" s="203">
        <f t="shared" si="111"/>
        <v>0.89265889765206163</v>
      </c>
      <c r="AF57" s="203">
        <f t="shared" si="112"/>
        <v>1.1249161442223674</v>
      </c>
      <c r="AG57" s="204">
        <f t="shared" si="113"/>
        <v>0.77881884327483764</v>
      </c>
      <c r="AH57" s="204">
        <f t="shared" si="114"/>
        <v>0.81660774817582127</v>
      </c>
      <c r="AI57" s="204">
        <f t="shared" si="115"/>
        <v>3.7788904900983633E-2</v>
      </c>
      <c r="AJ57" s="192"/>
      <c r="AK57" s="80">
        <f t="shared" si="123"/>
        <v>2428</v>
      </c>
      <c r="AL57" s="80">
        <f t="shared" si="124"/>
        <v>1424</v>
      </c>
      <c r="AM57" s="76">
        <f t="shared" si="116"/>
        <v>0.58649093904448102</v>
      </c>
      <c r="AN57" s="203">
        <f t="shared" si="117"/>
        <v>0.92267213992585706</v>
      </c>
      <c r="AO57" s="203">
        <f t="shared" si="118"/>
        <v>1.0844413269454265</v>
      </c>
      <c r="AP57" s="204">
        <f t="shared" si="119"/>
        <v>0.56660207606319479</v>
      </c>
      <c r="AQ57" s="223">
        <f t="shared" si="120"/>
        <v>0.60617086183546776</v>
      </c>
    </row>
    <row r="58" spans="1:43" x14ac:dyDescent="0.25">
      <c r="A58" s="145" t="s">
        <v>20</v>
      </c>
      <c r="B58" s="145" t="s">
        <v>21</v>
      </c>
      <c r="C58" s="145">
        <v>2011</v>
      </c>
      <c r="D58" s="145" t="s">
        <v>14</v>
      </c>
      <c r="E58" s="145" t="s">
        <v>22</v>
      </c>
      <c r="F58" s="145" t="s">
        <v>16</v>
      </c>
      <c r="G58" s="146">
        <v>1268</v>
      </c>
      <c r="H58" s="146">
        <v>987</v>
      </c>
      <c r="I58" s="146">
        <v>810</v>
      </c>
      <c r="J58" s="147">
        <v>0.77839999999999998</v>
      </c>
      <c r="K58" s="147">
        <v>0.63880000000000003</v>
      </c>
      <c r="L58" s="147">
        <v>0.82069999999999999</v>
      </c>
      <c r="S58" s="228">
        <f t="shared" si="125"/>
        <v>1268</v>
      </c>
      <c r="T58" s="80">
        <f t="shared" si="125"/>
        <v>987</v>
      </c>
      <c r="U58" s="76">
        <f t="shared" si="104"/>
        <v>0.77839116719242907</v>
      </c>
      <c r="V58" s="203">
        <f t="shared" si="105"/>
        <v>0.87811479800108716</v>
      </c>
      <c r="W58" s="203">
        <f t="shared" si="106"/>
        <v>1.1446482457726987</v>
      </c>
      <c r="X58" s="204">
        <f t="shared" si="107"/>
        <v>0.7545049443152082</v>
      </c>
      <c r="Y58" s="204">
        <f t="shared" si="108"/>
        <v>0.80097916365013455</v>
      </c>
      <c r="Z58" s="204">
        <f t="shared" si="109"/>
        <v>4.6474219334926348E-2</v>
      </c>
      <c r="AA58" s="192"/>
      <c r="AB58" s="80">
        <f t="shared" si="122"/>
        <v>987</v>
      </c>
      <c r="AC58" s="80">
        <f t="shared" si="122"/>
        <v>810</v>
      </c>
      <c r="AD58" s="76">
        <f t="shared" si="110"/>
        <v>0.82066869300911849</v>
      </c>
      <c r="AE58" s="203">
        <f t="shared" si="111"/>
        <v>0.85369873525334317</v>
      </c>
      <c r="AF58" s="203">
        <f t="shared" si="112"/>
        <v>1.1818933584929272</v>
      </c>
      <c r="AG58" s="204">
        <f t="shared" si="113"/>
        <v>0.79528369882754213</v>
      </c>
      <c r="AH58" s="204">
        <f t="shared" si="114"/>
        <v>0.84412366202081113</v>
      </c>
      <c r="AI58" s="204">
        <f t="shared" si="115"/>
        <v>4.8839963193268998E-2</v>
      </c>
      <c r="AJ58" s="192"/>
      <c r="AK58" s="80">
        <f t="shared" si="123"/>
        <v>1268</v>
      </c>
      <c r="AL58" s="80">
        <f t="shared" si="124"/>
        <v>810</v>
      </c>
      <c r="AM58" s="76">
        <f t="shared" si="116"/>
        <v>0.63880126182965302</v>
      </c>
      <c r="AN58" s="203">
        <f t="shared" si="117"/>
        <v>0.89257442228931227</v>
      </c>
      <c r="AO58" s="203">
        <f t="shared" si="118"/>
        <v>1.1224857783178395</v>
      </c>
      <c r="AP58" s="204">
        <f t="shared" si="119"/>
        <v>0.61167029152661057</v>
      </c>
      <c r="AQ58" s="223">
        <f t="shared" si="120"/>
        <v>0.66528688033638983</v>
      </c>
    </row>
    <row r="59" spans="1:43" ht="16.5" thickBot="1" x14ac:dyDescent="0.3">
      <c r="A59" s="145" t="s">
        <v>20</v>
      </c>
      <c r="B59" s="145" t="s">
        <v>21</v>
      </c>
      <c r="C59" s="145">
        <v>2012</v>
      </c>
      <c r="D59" s="145" t="s">
        <v>14</v>
      </c>
      <c r="E59" s="145" t="s">
        <v>22</v>
      </c>
      <c r="F59" s="145" t="s">
        <v>16</v>
      </c>
      <c r="G59" s="146">
        <v>876</v>
      </c>
      <c r="H59" s="146">
        <v>654</v>
      </c>
      <c r="I59" s="146">
        <v>535</v>
      </c>
      <c r="J59" s="147">
        <v>0.74660000000000004</v>
      </c>
      <c r="K59" s="147">
        <v>0.61070000000000002</v>
      </c>
      <c r="L59" s="147">
        <v>0.81799999999999995</v>
      </c>
      <c r="S59" s="228">
        <f t="shared" si="125"/>
        <v>876</v>
      </c>
      <c r="T59" s="80">
        <f t="shared" si="125"/>
        <v>654</v>
      </c>
      <c r="U59" s="76">
        <f t="shared" si="104"/>
        <v>0.74657534246575341</v>
      </c>
      <c r="V59" s="203">
        <f t="shared" si="105"/>
        <v>0.861346162328259</v>
      </c>
      <c r="W59" s="203">
        <f t="shared" si="106"/>
        <v>1.1679733157426129</v>
      </c>
      <c r="X59" s="204">
        <f t="shared" si="107"/>
        <v>0.71640058837357157</v>
      </c>
      <c r="Y59" s="204">
        <f t="shared" si="108"/>
        <v>0.7750811201424469</v>
      </c>
      <c r="Z59" s="204">
        <f t="shared" si="109"/>
        <v>5.8680531768875333E-2</v>
      </c>
      <c r="AA59" s="192"/>
      <c r="AB59" s="80">
        <f t="shared" si="122"/>
        <v>654</v>
      </c>
      <c r="AC59" s="80">
        <f t="shared" si="122"/>
        <v>535</v>
      </c>
      <c r="AD59" s="76">
        <f t="shared" si="110"/>
        <v>0.81804281345565755</v>
      </c>
      <c r="AE59" s="203">
        <f t="shared" si="111"/>
        <v>0.82527887117217236</v>
      </c>
      <c r="AF59" s="203">
        <f t="shared" si="112"/>
        <v>1.2279824969293991</v>
      </c>
      <c r="AG59" s="204">
        <f t="shared" si="113"/>
        <v>0.78629594087247334</v>
      </c>
      <c r="AH59" s="204">
        <f t="shared" si="114"/>
        <v>0.8468859861691449</v>
      </c>
      <c r="AI59" s="204">
        <f t="shared" si="115"/>
        <v>6.0590045296671557E-2</v>
      </c>
      <c r="AJ59" s="192"/>
      <c r="AK59" s="80">
        <f t="shared" si="123"/>
        <v>876</v>
      </c>
      <c r="AL59" s="80">
        <f t="shared" si="124"/>
        <v>535</v>
      </c>
      <c r="AM59" s="76">
        <f t="shared" si="116"/>
        <v>0.61073059360730597</v>
      </c>
      <c r="AN59" s="203">
        <f t="shared" si="117"/>
        <v>0.87392475466792297</v>
      </c>
      <c r="AO59" s="203">
        <f t="shared" si="118"/>
        <v>1.1467149347002545</v>
      </c>
      <c r="AP59" s="204">
        <f t="shared" si="119"/>
        <v>0.57754294576524678</v>
      </c>
      <c r="AQ59" s="223">
        <f t="shared" si="120"/>
        <v>0.64317077175560544</v>
      </c>
    </row>
    <row r="60" spans="1:43" ht="16.5" thickBot="1" x14ac:dyDescent="0.3">
      <c r="A60" s="286" t="s">
        <v>90</v>
      </c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  <c r="S60" s="228"/>
      <c r="T60" s="80"/>
      <c r="U60" s="76"/>
      <c r="V60" s="203"/>
      <c r="W60" s="203"/>
      <c r="X60" s="204"/>
      <c r="Y60" s="204"/>
      <c r="Z60" s="204"/>
      <c r="AA60" s="192"/>
      <c r="AB60" s="80"/>
      <c r="AC60" s="80"/>
      <c r="AD60" s="76"/>
      <c r="AE60" s="203"/>
      <c r="AF60" s="203"/>
      <c r="AG60" s="204"/>
      <c r="AH60" s="204"/>
      <c r="AI60" s="204"/>
      <c r="AJ60" s="192"/>
      <c r="AK60" s="80"/>
      <c r="AL60" s="80"/>
      <c r="AM60" s="76"/>
      <c r="AN60" s="203"/>
      <c r="AO60" s="203"/>
      <c r="AP60" s="204"/>
      <c r="AQ60" s="223"/>
    </row>
    <row r="61" spans="1:43" x14ac:dyDescent="0.25">
      <c r="A61" s="212" t="s">
        <v>111</v>
      </c>
      <c r="B61" s="192"/>
      <c r="C61" s="192"/>
      <c r="D61" s="192" t="s">
        <v>43</v>
      </c>
      <c r="E61" s="192"/>
      <c r="F61" s="192"/>
      <c r="G61" s="193"/>
      <c r="H61" s="193" t="s">
        <v>46</v>
      </c>
      <c r="I61" s="193"/>
      <c r="J61" s="194"/>
      <c r="K61" s="194"/>
      <c r="L61" s="194" t="s">
        <v>48</v>
      </c>
      <c r="M61" s="211"/>
      <c r="S61" s="222"/>
      <c r="T61" s="75"/>
      <c r="U61" s="76"/>
      <c r="V61" s="203"/>
      <c r="W61" s="203"/>
      <c r="X61" s="204"/>
      <c r="Y61" s="204"/>
      <c r="Z61" s="204"/>
      <c r="AA61" s="192"/>
      <c r="AB61" s="75"/>
      <c r="AC61" s="75"/>
      <c r="AD61" s="76"/>
      <c r="AE61" s="203"/>
      <c r="AF61" s="203"/>
      <c r="AG61" s="204"/>
      <c r="AH61" s="204"/>
      <c r="AI61" s="204"/>
      <c r="AJ61" s="192"/>
      <c r="AK61" s="75"/>
      <c r="AL61" s="75"/>
      <c r="AM61" s="76"/>
      <c r="AN61" s="203"/>
      <c r="AO61" s="203"/>
      <c r="AP61" s="204"/>
      <c r="AQ61" s="223"/>
    </row>
    <row r="62" spans="1:43" ht="16.5" thickBot="1" x14ac:dyDescent="0.3">
      <c r="A62" s="212" t="s">
        <v>20</v>
      </c>
      <c r="B62" s="192" t="s">
        <v>45</v>
      </c>
      <c r="C62" s="192"/>
      <c r="D62" s="192"/>
      <c r="E62" s="192" t="s">
        <v>100</v>
      </c>
      <c r="F62" s="192"/>
      <c r="G62" s="192"/>
      <c r="H62" s="192"/>
      <c r="I62" s="192" t="s">
        <v>100</v>
      </c>
      <c r="J62" s="192"/>
      <c r="K62" s="192"/>
      <c r="L62" s="192"/>
      <c r="M62" s="192" t="s">
        <v>100</v>
      </c>
      <c r="S62" s="213" t="s">
        <v>92</v>
      </c>
      <c r="T62" s="245"/>
      <c r="U62" s="231"/>
      <c r="V62" s="232"/>
      <c r="W62" s="232"/>
      <c r="X62" s="233"/>
      <c r="Y62" s="233"/>
      <c r="Z62" s="233"/>
      <c r="AA62" s="214"/>
      <c r="AB62" s="245"/>
      <c r="AC62" s="245"/>
      <c r="AD62" s="231"/>
      <c r="AE62" s="232"/>
      <c r="AF62" s="232"/>
      <c r="AG62" s="233"/>
      <c r="AH62" s="233"/>
      <c r="AI62" s="233"/>
      <c r="AJ62" s="214"/>
      <c r="AK62" s="245"/>
      <c r="AL62" s="245"/>
      <c r="AM62" s="231"/>
      <c r="AN62" s="232"/>
      <c r="AO62" s="232"/>
      <c r="AP62" s="233"/>
      <c r="AQ62" s="234"/>
    </row>
    <row r="63" spans="1:43" x14ac:dyDescent="0.25">
      <c r="A63" s="212"/>
      <c r="B63" s="192"/>
      <c r="C63" s="192" t="s">
        <v>98</v>
      </c>
      <c r="D63" s="192" t="s">
        <v>99</v>
      </c>
      <c r="E63" s="192" t="s">
        <v>44</v>
      </c>
      <c r="F63" s="192"/>
      <c r="G63" s="192" t="s">
        <v>98</v>
      </c>
      <c r="H63" s="192" t="s">
        <v>99</v>
      </c>
      <c r="I63" s="192" t="s">
        <v>44</v>
      </c>
      <c r="J63" s="192"/>
      <c r="K63" s="192" t="s">
        <v>98</v>
      </c>
      <c r="L63" s="192" t="s">
        <v>99</v>
      </c>
      <c r="M63" s="192" t="s">
        <v>44</v>
      </c>
      <c r="S63" s="235"/>
      <c r="T63" s="235"/>
      <c r="U63" s="221"/>
      <c r="V63" s="77"/>
      <c r="W63" s="77"/>
      <c r="X63" s="78"/>
      <c r="Y63" s="78"/>
      <c r="Z63" s="78"/>
      <c r="AB63" s="235"/>
      <c r="AC63" s="235"/>
      <c r="AD63" s="221"/>
      <c r="AE63" s="77"/>
      <c r="AF63" s="77"/>
      <c r="AG63" s="78"/>
      <c r="AH63" s="78"/>
      <c r="AI63" s="78"/>
      <c r="AK63" s="235"/>
      <c r="AL63" s="235"/>
      <c r="AM63" s="221"/>
      <c r="AN63" s="77"/>
      <c r="AO63" s="77"/>
      <c r="AP63" s="78"/>
      <c r="AQ63" s="78"/>
    </row>
    <row r="64" spans="1:43" x14ac:dyDescent="0.25">
      <c r="A64" s="212"/>
      <c r="B64" s="68" t="s">
        <v>41</v>
      </c>
      <c r="C64" s="194">
        <f t="shared" ref="C64:C74" si="126">E4</f>
        <v>0.79765013054830292</v>
      </c>
      <c r="D64" s="194">
        <f t="shared" ref="D64:D74" si="127">J36</f>
        <v>0.79710000000000003</v>
      </c>
      <c r="E64" s="194">
        <f>C64-D64</f>
        <v>5.501305483028851E-4</v>
      </c>
      <c r="F64" s="192"/>
      <c r="G64" s="194">
        <f t="shared" ref="G64:G74" si="128">F4</f>
        <v>0.9492635024549918</v>
      </c>
      <c r="H64" s="194">
        <f t="shared" ref="H64:H74" si="129">L36</f>
        <v>0.94910000000000005</v>
      </c>
      <c r="I64" s="194">
        <f>G64-H64</f>
        <v>1.6350245499174854E-4</v>
      </c>
      <c r="J64" s="192"/>
      <c r="K64" s="194">
        <f t="shared" ref="K64:K74" si="130">G4</f>
        <v>0.75718015665796345</v>
      </c>
      <c r="L64" s="194">
        <f t="shared" ref="L64:L74" si="131">K36</f>
        <v>0.75649999999999995</v>
      </c>
      <c r="M64" s="237">
        <f>K64-L64</f>
        <v>6.8015665796350433E-4</v>
      </c>
      <c r="S64" s="75"/>
      <c r="T64" s="75"/>
      <c r="U64" s="76"/>
      <c r="V64" s="77"/>
      <c r="W64" s="77"/>
      <c r="X64" s="78"/>
      <c r="Y64" s="78"/>
      <c r="Z64" s="78"/>
      <c r="AB64" s="75"/>
      <c r="AC64" s="75"/>
      <c r="AD64" s="76"/>
      <c r="AE64" s="77"/>
      <c r="AF64" s="77"/>
      <c r="AG64" s="78"/>
      <c r="AH64" s="78"/>
      <c r="AI64" s="78"/>
      <c r="AK64" s="75"/>
      <c r="AL64" s="75"/>
      <c r="AM64" s="76"/>
      <c r="AN64" s="77"/>
      <c r="AO64" s="77"/>
      <c r="AP64" s="78"/>
      <c r="AQ64" s="78"/>
    </row>
    <row r="65" spans="1:13" x14ac:dyDescent="0.25">
      <c r="A65" s="212"/>
      <c r="B65" s="69">
        <v>2003</v>
      </c>
      <c r="C65" s="194">
        <f t="shared" si="126"/>
        <v>0.82828282828282829</v>
      </c>
      <c r="D65" s="194">
        <f t="shared" si="127"/>
        <v>0.82</v>
      </c>
      <c r="E65" s="194">
        <f t="shared" ref="E65:E74" si="132">C65-D65</f>
        <v>8.2828282828283362E-3</v>
      </c>
      <c r="F65" s="192"/>
      <c r="G65" s="194">
        <f t="shared" si="128"/>
        <v>0.95121951219512191</v>
      </c>
      <c r="H65" s="194">
        <f t="shared" si="129"/>
        <v>0.95120000000000005</v>
      </c>
      <c r="I65" s="194">
        <f t="shared" ref="I65:I74" si="133">G65-H65</f>
        <v>1.9512195121862419E-5</v>
      </c>
      <c r="J65" s="192"/>
      <c r="K65" s="194">
        <f t="shared" si="130"/>
        <v>0.78787878787878785</v>
      </c>
      <c r="L65" s="194">
        <f t="shared" si="131"/>
        <v>0.78</v>
      </c>
      <c r="M65" s="237">
        <f t="shared" ref="M65:M74" si="134">K65-L65</f>
        <v>7.8787878787878185E-3</v>
      </c>
    </row>
    <row r="66" spans="1:13" x14ac:dyDescent="0.25">
      <c r="A66" s="212"/>
      <c r="B66" s="69">
        <v>2004</v>
      </c>
      <c r="C66" s="194">
        <f t="shared" si="126"/>
        <v>0.81433224755700329</v>
      </c>
      <c r="D66" s="194">
        <f t="shared" si="127"/>
        <v>0.81369999999999998</v>
      </c>
      <c r="E66" s="194">
        <f t="shared" si="132"/>
        <v>6.3224755700330704E-4</v>
      </c>
      <c r="F66" s="192"/>
      <c r="G66" s="194">
        <f t="shared" si="128"/>
        <v>0.98399999999999999</v>
      </c>
      <c r="H66" s="194">
        <f t="shared" si="129"/>
        <v>0.9839</v>
      </c>
      <c r="I66" s="194">
        <f t="shared" si="133"/>
        <v>9.9999999999988987E-5</v>
      </c>
      <c r="J66" s="192"/>
      <c r="K66" s="194">
        <f t="shared" si="130"/>
        <v>0.80130293159609123</v>
      </c>
      <c r="L66" s="194">
        <f t="shared" si="131"/>
        <v>0.80069999999999997</v>
      </c>
      <c r="M66" s="237">
        <f t="shared" si="134"/>
        <v>6.0293159609126068E-4</v>
      </c>
    </row>
    <row r="67" spans="1:13" x14ac:dyDescent="0.25">
      <c r="A67" s="212"/>
      <c r="B67" s="69">
        <v>2005</v>
      </c>
      <c r="C67" s="194">
        <f t="shared" si="126"/>
        <v>0.80373831775700932</v>
      </c>
      <c r="D67" s="194">
        <f t="shared" si="127"/>
        <v>0.80369999999999997</v>
      </c>
      <c r="E67" s="194">
        <f t="shared" si="132"/>
        <v>3.8317757009354025E-5</v>
      </c>
      <c r="F67" s="192"/>
      <c r="G67" s="194">
        <f t="shared" si="128"/>
        <v>0.91860465116279066</v>
      </c>
      <c r="H67" s="194">
        <f t="shared" si="129"/>
        <v>0.91859999999999997</v>
      </c>
      <c r="I67" s="194">
        <f t="shared" si="133"/>
        <v>4.6511627906919983E-6</v>
      </c>
      <c r="J67" s="192"/>
      <c r="K67" s="194">
        <f t="shared" si="130"/>
        <v>0.73831775700934577</v>
      </c>
      <c r="L67" s="194">
        <f t="shared" si="131"/>
        <v>0.73829999999999996</v>
      </c>
      <c r="M67" s="237">
        <f t="shared" si="134"/>
        <v>1.7757009345809038E-5</v>
      </c>
    </row>
    <row r="68" spans="1:13" x14ac:dyDescent="0.25">
      <c r="A68" s="212"/>
      <c r="B68" s="69">
        <v>2006</v>
      </c>
      <c r="C68" s="194">
        <f t="shared" si="126"/>
        <v>0.86170212765957444</v>
      </c>
      <c r="D68" s="194">
        <f t="shared" si="127"/>
        <v>0.87250000000000005</v>
      </c>
      <c r="E68" s="194">
        <f t="shared" si="132"/>
        <v>-1.0797872340425618E-2</v>
      </c>
      <c r="F68" s="192"/>
      <c r="G68" s="194">
        <f t="shared" si="128"/>
        <v>0.88888888888888895</v>
      </c>
      <c r="H68" s="194">
        <f t="shared" si="129"/>
        <v>0.89890000000000003</v>
      </c>
      <c r="I68" s="194">
        <f t="shared" si="133"/>
        <v>-1.0011111111111082E-2</v>
      </c>
      <c r="J68" s="192"/>
      <c r="K68" s="194">
        <f t="shared" si="130"/>
        <v>0.76595744680851063</v>
      </c>
      <c r="L68" s="194">
        <f t="shared" si="131"/>
        <v>0.7843</v>
      </c>
      <c r="M68" s="237">
        <f t="shared" si="134"/>
        <v>-1.8342553191489364E-2</v>
      </c>
    </row>
    <row r="69" spans="1:13" x14ac:dyDescent="0.25">
      <c r="A69" s="212"/>
      <c r="B69" s="70">
        <v>2007</v>
      </c>
      <c r="C69" s="194">
        <f t="shared" si="126"/>
        <v>0.82653061224489799</v>
      </c>
      <c r="D69" s="194">
        <f t="shared" si="127"/>
        <v>0.84619999999999995</v>
      </c>
      <c r="E69" s="194">
        <f t="shared" si="132"/>
        <v>-1.9669387755101964E-2</v>
      </c>
      <c r="F69" s="192"/>
      <c r="G69" s="194">
        <f t="shared" si="128"/>
        <v>0.86419753086419748</v>
      </c>
      <c r="H69" s="194">
        <f t="shared" si="129"/>
        <v>0.89770000000000005</v>
      </c>
      <c r="I69" s="194">
        <f t="shared" si="133"/>
        <v>-3.3502469135802571E-2</v>
      </c>
      <c r="J69" s="192"/>
      <c r="K69" s="194">
        <f t="shared" si="130"/>
        <v>0.7142857142857143</v>
      </c>
      <c r="L69" s="194">
        <f t="shared" si="131"/>
        <v>0.75960000000000005</v>
      </c>
      <c r="M69" s="237">
        <f t="shared" si="134"/>
        <v>-4.5314285714285751E-2</v>
      </c>
    </row>
    <row r="70" spans="1:13" x14ac:dyDescent="0.25">
      <c r="A70" s="212"/>
      <c r="B70" s="71">
        <v>2008</v>
      </c>
      <c r="C70" s="194">
        <f t="shared" si="126"/>
        <v>0.8273504273504273</v>
      </c>
      <c r="D70" s="194">
        <f t="shared" si="127"/>
        <v>0.79730000000000001</v>
      </c>
      <c r="E70" s="194">
        <f t="shared" si="132"/>
        <v>3.0050427350427289E-2</v>
      </c>
      <c r="F70" s="192"/>
      <c r="G70" s="194">
        <f t="shared" si="128"/>
        <v>0.77685950413223148</v>
      </c>
      <c r="H70" s="194">
        <f t="shared" si="129"/>
        <v>0.90949999999999998</v>
      </c>
      <c r="I70" s="194">
        <f t="shared" si="133"/>
        <v>-0.13264049586776849</v>
      </c>
      <c r="J70" s="192"/>
      <c r="K70" s="194">
        <f t="shared" si="130"/>
        <v>0.64273504273504278</v>
      </c>
      <c r="L70" s="194">
        <f t="shared" si="131"/>
        <v>0.72509999999999997</v>
      </c>
      <c r="M70" s="237">
        <f t="shared" si="134"/>
        <v>-8.2364957264957184E-2</v>
      </c>
    </row>
    <row r="71" spans="1:13" x14ac:dyDescent="0.25">
      <c r="A71" s="212"/>
      <c r="B71" s="70">
        <v>2009</v>
      </c>
      <c r="C71" s="194">
        <f t="shared" si="126"/>
        <v>0.74851455733808669</v>
      </c>
      <c r="D71" s="194">
        <f t="shared" si="127"/>
        <v>0.79400000000000004</v>
      </c>
      <c r="E71" s="194">
        <f t="shared" si="132"/>
        <v>-4.5485442661913345E-2</v>
      </c>
      <c r="F71" s="192"/>
      <c r="G71" s="194">
        <f t="shared" si="128"/>
        <v>0.89561420916848589</v>
      </c>
      <c r="H71" s="194">
        <f t="shared" si="129"/>
        <v>0.91690000000000005</v>
      </c>
      <c r="I71" s="194">
        <f t="shared" si="133"/>
        <v>-2.1285790831514162E-2</v>
      </c>
      <c r="J71" s="192"/>
      <c r="K71" s="194">
        <f t="shared" si="130"/>
        <v>0.67038027332144978</v>
      </c>
      <c r="L71" s="194">
        <f t="shared" si="131"/>
        <v>0.72799999999999998</v>
      </c>
      <c r="M71" s="237">
        <f t="shared" si="134"/>
        <v>-5.7619726678550198E-2</v>
      </c>
    </row>
    <row r="72" spans="1:13" x14ac:dyDescent="0.25">
      <c r="A72" s="212"/>
      <c r="B72" s="70">
        <v>2010</v>
      </c>
      <c r="C72" s="194">
        <f t="shared" si="126"/>
        <v>0.76792580864057902</v>
      </c>
      <c r="D72" s="194">
        <f t="shared" si="127"/>
        <v>0.80510000000000004</v>
      </c>
      <c r="E72" s="194">
        <f t="shared" si="132"/>
        <v>-3.7174191359421016E-2</v>
      </c>
      <c r="F72" s="192"/>
      <c r="G72" s="194">
        <f t="shared" si="128"/>
        <v>0.90191458026509574</v>
      </c>
      <c r="H72" s="194">
        <f t="shared" si="129"/>
        <v>0.90429999999999999</v>
      </c>
      <c r="I72" s="194">
        <f t="shared" si="133"/>
        <v>-2.3854197349042483E-3</v>
      </c>
      <c r="J72" s="192"/>
      <c r="K72" s="194">
        <f t="shared" si="130"/>
        <v>0.69260348337480204</v>
      </c>
      <c r="L72" s="194">
        <f t="shared" si="131"/>
        <v>0.72809999999999997</v>
      </c>
      <c r="M72" s="237">
        <f t="shared" si="134"/>
        <v>-3.5496516625197927E-2</v>
      </c>
    </row>
    <row r="73" spans="1:13" x14ac:dyDescent="0.25">
      <c r="A73" s="212"/>
      <c r="B73" s="70">
        <v>2011</v>
      </c>
      <c r="C73" s="194">
        <f t="shared" si="126"/>
        <v>0.77091136079900124</v>
      </c>
      <c r="D73" s="194">
        <f t="shared" si="127"/>
        <v>0.80820000000000003</v>
      </c>
      <c r="E73" s="194">
        <f t="shared" si="132"/>
        <v>-3.7288639200998785E-2</v>
      </c>
      <c r="F73" s="192"/>
      <c r="G73" s="194">
        <f t="shared" si="128"/>
        <v>0.89176788124156547</v>
      </c>
      <c r="H73" s="194">
        <f t="shared" si="129"/>
        <v>0.9163</v>
      </c>
      <c r="I73" s="194">
        <f t="shared" si="133"/>
        <v>-2.4532118758434529E-2</v>
      </c>
      <c r="J73" s="192"/>
      <c r="K73" s="194">
        <f t="shared" si="130"/>
        <v>0.68747399084477734</v>
      </c>
      <c r="L73" s="194">
        <f t="shared" si="131"/>
        <v>0.74060000000000004</v>
      </c>
      <c r="M73" s="237">
        <f t="shared" si="134"/>
        <v>-5.3126009155222698E-2</v>
      </c>
    </row>
    <row r="74" spans="1:13" x14ac:dyDescent="0.25">
      <c r="A74" s="212"/>
      <c r="B74" s="70">
        <v>2012</v>
      </c>
      <c r="C74" s="194">
        <f t="shared" si="126"/>
        <v>0.8050816696914701</v>
      </c>
      <c r="D74" s="194">
        <f t="shared" si="127"/>
        <v>0.81</v>
      </c>
      <c r="E74" s="194">
        <f t="shared" si="132"/>
        <v>-4.9183303085299501E-3</v>
      </c>
      <c r="F74" s="192"/>
      <c r="G74" s="194">
        <f t="shared" si="128"/>
        <v>0.89359783588818753</v>
      </c>
      <c r="H74" s="194">
        <f t="shared" si="129"/>
        <v>0.92359999999999998</v>
      </c>
      <c r="I74" s="194">
        <f t="shared" si="133"/>
        <v>-3.0002164111812446E-2</v>
      </c>
      <c r="J74" s="192"/>
      <c r="K74" s="194">
        <f t="shared" si="130"/>
        <v>0.7194192377495463</v>
      </c>
      <c r="L74" s="194">
        <f t="shared" si="131"/>
        <v>0.74809999999999999</v>
      </c>
      <c r="M74" s="237">
        <f t="shared" si="134"/>
        <v>-2.8680762250453684E-2</v>
      </c>
    </row>
    <row r="75" spans="1:13" ht="26.25" x14ac:dyDescent="0.25">
      <c r="A75" s="212"/>
      <c r="B75" s="72" t="s">
        <v>42</v>
      </c>
      <c r="C75" s="194"/>
      <c r="D75" s="192"/>
      <c r="E75" s="192"/>
      <c r="F75" s="192"/>
      <c r="G75" s="192"/>
      <c r="H75" s="192"/>
      <c r="I75" s="192"/>
      <c r="J75" s="192"/>
      <c r="K75" s="192"/>
      <c r="L75" s="192"/>
      <c r="M75" s="211"/>
    </row>
    <row r="76" spans="1:13" x14ac:dyDescent="0.25">
      <c r="A76" s="212"/>
      <c r="B76" s="192"/>
      <c r="C76" s="194"/>
      <c r="D76" s="192"/>
      <c r="E76" s="192"/>
      <c r="F76" s="192"/>
      <c r="G76" s="192"/>
      <c r="H76" s="192"/>
      <c r="I76" s="192"/>
      <c r="J76" s="192"/>
      <c r="K76" s="192"/>
      <c r="L76" s="192"/>
      <c r="M76" s="211"/>
    </row>
    <row r="77" spans="1:13" x14ac:dyDescent="0.25">
      <c r="A77" s="212" t="s">
        <v>20</v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211"/>
    </row>
    <row r="78" spans="1:13" x14ac:dyDescent="0.25">
      <c r="A78" s="212"/>
      <c r="B78" s="192"/>
      <c r="C78" s="192"/>
      <c r="D78" s="192"/>
      <c r="E78" s="192" t="s">
        <v>100</v>
      </c>
      <c r="F78" s="192"/>
      <c r="G78" s="192"/>
      <c r="H78" s="192"/>
      <c r="I78" s="192" t="s">
        <v>100</v>
      </c>
      <c r="J78" s="192"/>
      <c r="K78" s="192"/>
      <c r="L78" s="192"/>
      <c r="M78" s="192" t="s">
        <v>100</v>
      </c>
    </row>
    <row r="79" spans="1:13" x14ac:dyDescent="0.25">
      <c r="A79" s="212"/>
      <c r="B79" s="192"/>
      <c r="C79" s="192" t="s">
        <v>98</v>
      </c>
      <c r="D79" s="192" t="s">
        <v>99</v>
      </c>
      <c r="E79" s="192" t="s">
        <v>44</v>
      </c>
      <c r="F79" s="192"/>
      <c r="G79" s="192" t="s">
        <v>98</v>
      </c>
      <c r="H79" s="192" t="s">
        <v>99</v>
      </c>
      <c r="I79" s="192" t="s">
        <v>44</v>
      </c>
      <c r="J79" s="192"/>
      <c r="K79" s="192" t="s">
        <v>98</v>
      </c>
      <c r="L79" s="192" t="s">
        <v>99</v>
      </c>
      <c r="M79" s="192" t="s">
        <v>44</v>
      </c>
    </row>
    <row r="80" spans="1:13" x14ac:dyDescent="0.25">
      <c r="A80" s="212"/>
      <c r="B80" s="68" t="s">
        <v>41</v>
      </c>
      <c r="C80" s="192"/>
      <c r="D80" s="192"/>
      <c r="E80" s="197">
        <f>C80-D80</f>
        <v>0</v>
      </c>
      <c r="F80" s="192"/>
      <c r="G80" s="194"/>
      <c r="H80" s="194"/>
      <c r="I80" s="192"/>
      <c r="J80" s="192"/>
      <c r="K80" s="192"/>
      <c r="L80" s="192"/>
      <c r="M80" s="211"/>
    </row>
    <row r="81" spans="1:13" x14ac:dyDescent="0.25">
      <c r="A81" s="212"/>
      <c r="B81" s="69">
        <v>2003</v>
      </c>
      <c r="C81" s="194">
        <f t="shared" ref="C81:C90" si="135">E21</f>
        <v>0.73927392739273923</v>
      </c>
      <c r="D81" s="194">
        <f t="shared" ref="D81:D90" si="136">J50</f>
        <v>0.83499999999999996</v>
      </c>
      <c r="E81" s="197">
        <f t="shared" ref="E81:E90" si="137">C81-D81</f>
        <v>-9.5726072607260737E-2</v>
      </c>
      <c r="F81" s="192"/>
      <c r="G81" s="194">
        <f t="shared" ref="G81:G90" si="138">F21</f>
        <v>0.92410714285714302</v>
      </c>
      <c r="H81" s="194">
        <f t="shared" ref="H81:H90" si="139">L50</f>
        <v>0.9032</v>
      </c>
      <c r="I81" s="194">
        <f>G81-H81</f>
        <v>2.0907142857143013E-2</v>
      </c>
      <c r="J81" s="192"/>
      <c r="K81" s="194">
        <f t="shared" ref="K81:K90" si="140">G21</f>
        <v>0.68316831683168322</v>
      </c>
      <c r="L81" s="194">
        <f t="shared" ref="L81:L90" si="141">K50</f>
        <v>0.75419999999999998</v>
      </c>
      <c r="M81" s="237">
        <f>K81-L81</f>
        <v>-7.1031683168316762E-2</v>
      </c>
    </row>
    <row r="82" spans="1:13" x14ac:dyDescent="0.25">
      <c r="A82" s="212"/>
      <c r="B82" s="69">
        <v>2004</v>
      </c>
      <c r="C82" s="194">
        <f t="shared" si="135"/>
        <v>0.83501683501683499</v>
      </c>
      <c r="D82" s="194">
        <f t="shared" si="136"/>
        <v>0.75700000000000001</v>
      </c>
      <c r="E82" s="197">
        <f t="shared" si="137"/>
        <v>7.8016835016834984E-2</v>
      </c>
      <c r="F82" s="192"/>
      <c r="G82" s="194">
        <f t="shared" si="138"/>
        <v>0.90322580645161299</v>
      </c>
      <c r="H82" s="194">
        <f t="shared" si="139"/>
        <v>0.93359999999999999</v>
      </c>
      <c r="I82" s="194">
        <f t="shared" ref="I82:I90" si="142">G82-H82</f>
        <v>-3.0374193548386996E-2</v>
      </c>
      <c r="J82" s="192"/>
      <c r="K82" s="194">
        <f t="shared" si="140"/>
        <v>0.75420875420875422</v>
      </c>
      <c r="L82" s="194">
        <f t="shared" si="141"/>
        <v>0.70669999999999999</v>
      </c>
      <c r="M82" s="237">
        <f t="shared" ref="M82:M90" si="143">K82-L82</f>
        <v>4.7508754208754223E-2</v>
      </c>
    </row>
    <row r="83" spans="1:13" x14ac:dyDescent="0.25">
      <c r="A83" s="212"/>
      <c r="B83" s="69">
        <v>2005</v>
      </c>
      <c r="C83" s="194">
        <f t="shared" si="135"/>
        <v>0.75630252100840334</v>
      </c>
      <c r="D83" s="194">
        <f t="shared" si="136"/>
        <v>0.79510000000000003</v>
      </c>
      <c r="E83" s="197">
        <f t="shared" si="137"/>
        <v>-3.879747899159669E-2</v>
      </c>
      <c r="F83" s="192"/>
      <c r="G83" s="194">
        <f t="shared" si="138"/>
        <v>0.93333333333333346</v>
      </c>
      <c r="H83" s="194">
        <f t="shared" si="139"/>
        <v>0.9345</v>
      </c>
      <c r="I83" s="194">
        <f t="shared" si="142"/>
        <v>-1.1666666666665382E-3</v>
      </c>
      <c r="J83" s="192"/>
      <c r="K83" s="194">
        <f t="shared" si="140"/>
        <v>0.70588235294117652</v>
      </c>
      <c r="L83" s="194">
        <f t="shared" si="141"/>
        <v>0.74309999999999998</v>
      </c>
      <c r="M83" s="237">
        <f t="shared" si="143"/>
        <v>-3.7217647058823466E-2</v>
      </c>
    </row>
    <row r="84" spans="1:13" x14ac:dyDescent="0.25">
      <c r="A84" s="212"/>
      <c r="B84" s="69">
        <v>2006</v>
      </c>
      <c r="C84" s="194">
        <f t="shared" si="135"/>
        <v>0.79725085910652926</v>
      </c>
      <c r="D84" s="194">
        <f t="shared" si="136"/>
        <v>0.73850000000000005</v>
      </c>
      <c r="E84" s="197">
        <f t="shared" si="137"/>
        <v>5.8750859106529219E-2</v>
      </c>
      <c r="F84" s="192"/>
      <c r="G84" s="194">
        <f t="shared" si="138"/>
        <v>0.93534482758620685</v>
      </c>
      <c r="H84" s="194">
        <f t="shared" si="139"/>
        <v>0.91669999999999996</v>
      </c>
      <c r="I84" s="194">
        <f t="shared" si="142"/>
        <v>1.8644827586206891E-2</v>
      </c>
      <c r="J84" s="192"/>
      <c r="K84" s="194">
        <f t="shared" si="140"/>
        <v>0.74570446735395191</v>
      </c>
      <c r="L84" s="194">
        <f t="shared" si="141"/>
        <v>0.67689999999999995</v>
      </c>
      <c r="M84" s="237">
        <f t="shared" si="143"/>
        <v>6.8804467353951959E-2</v>
      </c>
    </row>
    <row r="85" spans="1:13" x14ac:dyDescent="0.25">
      <c r="A85" s="212"/>
      <c r="B85" s="70">
        <v>2007</v>
      </c>
      <c r="C85" s="194">
        <f t="shared" si="135"/>
        <v>0.734375</v>
      </c>
      <c r="D85" s="194">
        <f t="shared" si="136"/>
        <v>0.79559999999999997</v>
      </c>
      <c r="E85" s="197">
        <f t="shared" si="137"/>
        <v>-6.1224999999999974E-2</v>
      </c>
      <c r="F85" s="192"/>
      <c r="G85" s="194">
        <f t="shared" si="138"/>
        <v>0.91489361702127658</v>
      </c>
      <c r="H85" s="194">
        <f t="shared" si="139"/>
        <v>0.8165</v>
      </c>
      <c r="I85" s="194">
        <f t="shared" si="142"/>
        <v>9.839361702127658E-2</v>
      </c>
      <c r="J85" s="192"/>
      <c r="K85" s="194">
        <f t="shared" si="140"/>
        <v>0.671875</v>
      </c>
      <c r="L85" s="194">
        <f t="shared" si="141"/>
        <v>0.64959999999999996</v>
      </c>
      <c r="M85" s="237">
        <f t="shared" si="143"/>
        <v>2.2275000000000045E-2</v>
      </c>
    </row>
    <row r="86" spans="1:13" x14ac:dyDescent="0.25">
      <c r="A86" s="212"/>
      <c r="B86" s="71">
        <v>2008</v>
      </c>
      <c r="C86" s="194">
        <f t="shared" si="135"/>
        <v>0.78723404255319152</v>
      </c>
      <c r="D86" s="194">
        <f t="shared" si="136"/>
        <v>0.66620000000000001</v>
      </c>
      <c r="E86" s="197">
        <f t="shared" si="137"/>
        <v>0.1210340425531915</v>
      </c>
      <c r="F86" s="192"/>
      <c r="G86" s="194">
        <f t="shared" si="138"/>
        <v>0.78378378378378377</v>
      </c>
      <c r="H86" s="194">
        <f t="shared" si="139"/>
        <v>0.82220000000000004</v>
      </c>
      <c r="I86" s="194">
        <f t="shared" si="142"/>
        <v>-3.841621621621627E-2</v>
      </c>
      <c r="J86" s="192"/>
      <c r="K86" s="194">
        <f t="shared" si="140"/>
        <v>0.61702127659574468</v>
      </c>
      <c r="L86" s="194">
        <f t="shared" si="141"/>
        <v>0.54769999999999996</v>
      </c>
      <c r="M86" s="237">
        <f t="shared" si="143"/>
        <v>6.9321276595744719E-2</v>
      </c>
    </row>
    <row r="87" spans="1:13" x14ac:dyDescent="0.25">
      <c r="A87" s="212"/>
      <c r="B87" s="70">
        <v>2009</v>
      </c>
      <c r="C87" s="194">
        <f t="shared" si="135"/>
        <v>0.65707620528771382</v>
      </c>
      <c r="D87" s="194">
        <f t="shared" si="136"/>
        <v>0.73119999999999996</v>
      </c>
      <c r="E87" s="197">
        <f t="shared" si="137"/>
        <v>-7.412379471228614E-2</v>
      </c>
      <c r="F87" s="192"/>
      <c r="G87" s="194">
        <f t="shared" si="138"/>
        <v>0.84378698224852078</v>
      </c>
      <c r="H87" s="194">
        <f t="shared" si="139"/>
        <v>0.8609</v>
      </c>
      <c r="I87" s="194">
        <f t="shared" si="142"/>
        <v>-1.711301775147922E-2</v>
      </c>
      <c r="J87" s="192"/>
      <c r="K87" s="194">
        <f t="shared" si="140"/>
        <v>0.55443234836702959</v>
      </c>
      <c r="L87" s="194">
        <f t="shared" si="141"/>
        <v>0.62949999999999995</v>
      </c>
      <c r="M87" s="237">
        <f t="shared" si="143"/>
        <v>-7.5067651632970356E-2</v>
      </c>
    </row>
    <row r="88" spans="1:13" x14ac:dyDescent="0.25">
      <c r="A88" s="212"/>
      <c r="B88" s="70">
        <v>2010</v>
      </c>
      <c r="C88" s="194">
        <f t="shared" si="135"/>
        <v>0.7494959677419355</v>
      </c>
      <c r="D88" s="194">
        <f t="shared" si="136"/>
        <v>0.73480000000000001</v>
      </c>
      <c r="E88" s="197">
        <f t="shared" si="137"/>
        <v>1.4695967741935489E-2</v>
      </c>
      <c r="F88" s="192"/>
      <c r="G88" s="194">
        <f t="shared" si="138"/>
        <v>0.86146603900470742</v>
      </c>
      <c r="H88" s="194">
        <f t="shared" si="139"/>
        <v>0.79820000000000002</v>
      </c>
      <c r="I88" s="194">
        <f t="shared" si="142"/>
        <v>6.3266039004707397E-2</v>
      </c>
      <c r="J88" s="192"/>
      <c r="K88" s="194">
        <f t="shared" si="140"/>
        <v>0.64566532258064513</v>
      </c>
      <c r="L88" s="194">
        <f t="shared" si="141"/>
        <v>0.58650000000000002</v>
      </c>
      <c r="M88" s="237">
        <f t="shared" si="143"/>
        <v>5.9165322580645108E-2</v>
      </c>
    </row>
    <row r="89" spans="1:13" x14ac:dyDescent="0.25">
      <c r="A89" s="212"/>
      <c r="B89" s="70">
        <v>2011</v>
      </c>
      <c r="C89" s="194">
        <f t="shared" si="135"/>
        <v>0.7392316647264261</v>
      </c>
      <c r="D89" s="194">
        <f t="shared" si="136"/>
        <v>0.77839999999999998</v>
      </c>
      <c r="E89" s="197">
        <f t="shared" si="137"/>
        <v>-3.9168335273573884E-2</v>
      </c>
      <c r="F89" s="192"/>
      <c r="G89" s="194">
        <f t="shared" si="138"/>
        <v>0.88110236220472427</v>
      </c>
      <c r="H89" s="194">
        <f t="shared" si="139"/>
        <v>0.82069999999999999</v>
      </c>
      <c r="I89" s="194">
        <f t="shared" si="142"/>
        <v>6.040236220472428E-2</v>
      </c>
      <c r="J89" s="192"/>
      <c r="K89" s="194">
        <f t="shared" si="140"/>
        <v>0.65133876600698482</v>
      </c>
      <c r="L89" s="194">
        <f t="shared" si="141"/>
        <v>0.63880000000000003</v>
      </c>
      <c r="M89" s="237">
        <f t="shared" si="143"/>
        <v>1.2538766006984781E-2</v>
      </c>
    </row>
    <row r="90" spans="1:13" x14ac:dyDescent="0.25">
      <c r="A90" s="212"/>
      <c r="B90" s="70">
        <v>2012</v>
      </c>
      <c r="C90" s="194">
        <f t="shared" si="135"/>
        <v>0.73596256684491979</v>
      </c>
      <c r="D90" s="194">
        <f t="shared" si="136"/>
        <v>0.74660000000000004</v>
      </c>
      <c r="E90" s="197">
        <f t="shared" si="137"/>
        <v>-1.0637433155080256E-2</v>
      </c>
      <c r="F90" s="192"/>
      <c r="G90" s="194">
        <f t="shared" si="138"/>
        <v>0.86012715712988197</v>
      </c>
      <c r="H90" s="194">
        <f t="shared" si="139"/>
        <v>0.81799999999999995</v>
      </c>
      <c r="I90" s="194">
        <f t="shared" si="142"/>
        <v>4.212715712988202E-2</v>
      </c>
      <c r="J90" s="192"/>
      <c r="K90" s="194">
        <f t="shared" si="140"/>
        <v>0.63302139037433158</v>
      </c>
      <c r="L90" s="194">
        <f t="shared" si="141"/>
        <v>0.61070000000000002</v>
      </c>
      <c r="M90" s="237">
        <f t="shared" si="143"/>
        <v>2.2321390374331562E-2</v>
      </c>
    </row>
    <row r="91" spans="1:13" x14ac:dyDescent="0.25">
      <c r="A91" s="212"/>
      <c r="B91" s="192"/>
      <c r="C91" s="194"/>
      <c r="D91" s="192"/>
      <c r="E91" s="192"/>
      <c r="F91" s="192"/>
      <c r="G91" s="192"/>
      <c r="H91" s="192"/>
      <c r="I91" s="192"/>
      <c r="J91" s="192"/>
      <c r="K91" s="192"/>
      <c r="L91" s="192"/>
      <c r="M91" s="211"/>
    </row>
    <row r="92" spans="1:13" x14ac:dyDescent="0.25">
      <c r="A92" s="212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211"/>
    </row>
    <row r="93" spans="1:13" x14ac:dyDescent="0.25">
      <c r="A93" s="21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211"/>
    </row>
    <row r="94" spans="1:13" x14ac:dyDescent="0.25">
      <c r="A94" s="212"/>
      <c r="B94" s="192" t="s">
        <v>88</v>
      </c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211"/>
    </row>
    <row r="95" spans="1:13" x14ac:dyDescent="0.25">
      <c r="A95" s="212"/>
      <c r="B95" s="192" t="s">
        <v>87</v>
      </c>
      <c r="C95" s="192"/>
      <c r="D95" s="192"/>
      <c r="E95" s="192" t="s">
        <v>100</v>
      </c>
      <c r="F95" s="192"/>
      <c r="G95" s="192"/>
      <c r="H95" s="192"/>
      <c r="I95" s="192" t="s">
        <v>100</v>
      </c>
      <c r="J95" s="192"/>
      <c r="K95" s="192"/>
      <c r="L95" s="192"/>
      <c r="M95" s="192" t="s">
        <v>100</v>
      </c>
    </row>
    <row r="96" spans="1:13" x14ac:dyDescent="0.25">
      <c r="A96" s="212"/>
      <c r="B96" s="192"/>
      <c r="C96" s="192" t="s">
        <v>98</v>
      </c>
      <c r="D96" s="192" t="s">
        <v>99</v>
      </c>
      <c r="E96" s="192" t="s">
        <v>44</v>
      </c>
      <c r="F96" s="192"/>
      <c r="G96" s="192" t="s">
        <v>98</v>
      </c>
      <c r="H96" s="192" t="s">
        <v>99</v>
      </c>
      <c r="I96" s="192" t="s">
        <v>44</v>
      </c>
      <c r="J96" s="192"/>
      <c r="K96" s="192" t="s">
        <v>98</v>
      </c>
      <c r="L96" s="192" t="s">
        <v>99</v>
      </c>
      <c r="M96" s="192" t="s">
        <v>44</v>
      </c>
    </row>
    <row r="97" spans="1:13" x14ac:dyDescent="0.25">
      <c r="A97" s="212"/>
      <c r="B97" s="68" t="s">
        <v>41</v>
      </c>
      <c r="C97" s="194">
        <f t="shared" ref="C97:C107" si="144">(C4+C21)/(B21+B4)</f>
        <v>0.77186588921282795</v>
      </c>
      <c r="D97" s="198">
        <f t="shared" ref="D97:D107" si="145">(H36+H49)/(G36+G49)</f>
        <v>0.77186588921282795</v>
      </c>
      <c r="E97" s="194">
        <f>C97-D97</f>
        <v>0</v>
      </c>
      <c r="F97" s="192"/>
      <c r="G97" s="198">
        <f t="shared" ref="G97:G107" si="146">(D4+D21)/(C4+C21)</f>
        <v>0.93862134088762983</v>
      </c>
      <c r="H97" s="198">
        <f t="shared" ref="H97:H107" si="147">(I36+I49)/(H36+H49)</f>
        <v>0.93862134088762983</v>
      </c>
      <c r="I97" s="198">
        <f>G97-H97</f>
        <v>0</v>
      </c>
      <c r="J97" s="192"/>
      <c r="K97" s="194">
        <f t="shared" ref="K97:K107" si="148">(D4+D21)/(B4+B21)</f>
        <v>0.72448979591836737</v>
      </c>
      <c r="L97" s="194">
        <f t="shared" ref="L97:L107" si="149">(I36+I49)/(G36+G49)</f>
        <v>0.72448979591836737</v>
      </c>
      <c r="M97" s="253">
        <f>K97-L97</f>
        <v>0</v>
      </c>
    </row>
    <row r="98" spans="1:13" x14ac:dyDescent="0.25">
      <c r="A98" s="212"/>
      <c r="B98" s="69">
        <v>2003</v>
      </c>
      <c r="C98" s="194">
        <f t="shared" si="144"/>
        <v>0.83333333333333337</v>
      </c>
      <c r="D98" s="198">
        <f t="shared" si="145"/>
        <v>0.83123425692695219</v>
      </c>
      <c r="E98" s="194">
        <f t="shared" ref="E98:E107" si="150">C98-D98</f>
        <v>2.099076406381184E-3</v>
      </c>
      <c r="F98" s="192"/>
      <c r="G98" s="198">
        <f t="shared" si="146"/>
        <v>0.91515151515151516</v>
      </c>
      <c r="H98" s="198">
        <f t="shared" si="147"/>
        <v>0.91515151515151516</v>
      </c>
      <c r="I98" s="198">
        <f t="shared" ref="I98:I107" si="151">G98-H98</f>
        <v>0</v>
      </c>
      <c r="J98" s="192"/>
      <c r="K98" s="194">
        <f t="shared" si="148"/>
        <v>0.76262626262626265</v>
      </c>
      <c r="L98" s="194">
        <f t="shared" si="149"/>
        <v>0.76070528967254403</v>
      </c>
      <c r="M98" s="253">
        <f t="shared" ref="M98:M107" si="152">K98-L98</f>
        <v>1.9209729537186249E-3</v>
      </c>
    </row>
    <row r="99" spans="1:13" x14ac:dyDescent="0.25">
      <c r="A99" s="212"/>
      <c r="B99" s="69">
        <v>2004</v>
      </c>
      <c r="C99" s="194">
        <f t="shared" si="144"/>
        <v>0.7831325301204819</v>
      </c>
      <c r="D99" s="198">
        <f t="shared" si="145"/>
        <v>0.7831325301204819</v>
      </c>
      <c r="E99" s="194">
        <f t="shared" si="150"/>
        <v>0</v>
      </c>
      <c r="F99" s="192"/>
      <c r="G99" s="198">
        <f t="shared" si="146"/>
        <v>0.95769230769230773</v>
      </c>
      <c r="H99" s="198">
        <f t="shared" si="147"/>
        <v>0.95769230769230773</v>
      </c>
      <c r="I99" s="198">
        <f t="shared" si="151"/>
        <v>0</v>
      </c>
      <c r="J99" s="192"/>
      <c r="K99" s="194">
        <f t="shared" si="148"/>
        <v>0.75</v>
      </c>
      <c r="L99" s="194">
        <f t="shared" si="149"/>
        <v>0.75</v>
      </c>
      <c r="M99" s="253">
        <f t="shared" si="152"/>
        <v>0</v>
      </c>
    </row>
    <row r="100" spans="1:13" x14ac:dyDescent="0.25">
      <c r="A100" s="212"/>
      <c r="B100" s="69">
        <v>2005</v>
      </c>
      <c r="C100" s="194">
        <f t="shared" si="144"/>
        <v>0.8</v>
      </c>
      <c r="D100" s="198">
        <f t="shared" si="145"/>
        <v>0.79880478087649398</v>
      </c>
      <c r="E100" s="194">
        <f t="shared" si="150"/>
        <v>1.1952191235060639E-3</v>
      </c>
      <c r="F100" s="192"/>
      <c r="G100" s="198">
        <f t="shared" si="146"/>
        <v>0.92821782178217827</v>
      </c>
      <c r="H100" s="198">
        <f t="shared" si="147"/>
        <v>0.92768079800498748</v>
      </c>
      <c r="I100" s="198">
        <f t="shared" si="151"/>
        <v>5.3702377719078154E-4</v>
      </c>
      <c r="J100" s="192"/>
      <c r="K100" s="194">
        <f t="shared" si="148"/>
        <v>0.74257425742574257</v>
      </c>
      <c r="L100" s="194">
        <f t="shared" si="149"/>
        <v>0.74103585657370519</v>
      </c>
      <c r="M100" s="253">
        <f t="shared" si="152"/>
        <v>1.5384008520373804E-3</v>
      </c>
    </row>
    <row r="101" spans="1:13" x14ac:dyDescent="0.25">
      <c r="A101" s="212"/>
      <c r="B101" s="69">
        <v>2006</v>
      </c>
      <c r="C101" s="194">
        <f t="shared" si="144"/>
        <v>0.78828828828828834</v>
      </c>
      <c r="D101" s="198">
        <f t="shared" si="145"/>
        <v>0.79741379310344829</v>
      </c>
      <c r="E101" s="194">
        <f t="shared" si="150"/>
        <v>-9.125504815159946E-3</v>
      </c>
      <c r="F101" s="192"/>
      <c r="G101" s="198">
        <f t="shared" si="146"/>
        <v>0.9028571428571428</v>
      </c>
      <c r="H101" s="198">
        <f t="shared" si="147"/>
        <v>0.90810810810810816</v>
      </c>
      <c r="I101" s="198">
        <f t="shared" si="151"/>
        <v>-5.2509652509653559E-3</v>
      </c>
      <c r="J101" s="192"/>
      <c r="K101" s="194">
        <f t="shared" si="148"/>
        <v>0.71171171171171166</v>
      </c>
      <c r="L101" s="194">
        <f t="shared" si="149"/>
        <v>0.72413793103448276</v>
      </c>
      <c r="M101" s="253">
        <f t="shared" si="152"/>
        <v>-1.2426219322771104E-2</v>
      </c>
    </row>
    <row r="102" spans="1:13" x14ac:dyDescent="0.25">
      <c r="A102" s="212"/>
      <c r="B102" s="70">
        <v>2007</v>
      </c>
      <c r="C102" s="194">
        <f t="shared" si="144"/>
        <v>0.80334728033472802</v>
      </c>
      <c r="D102" s="198">
        <f t="shared" si="145"/>
        <v>0.81742738589211617</v>
      </c>
      <c r="E102" s="194">
        <f t="shared" si="150"/>
        <v>-1.4080105557388145E-2</v>
      </c>
      <c r="F102" s="192"/>
      <c r="G102" s="198">
        <f t="shared" si="146"/>
        <v>0.81770833333333337</v>
      </c>
      <c r="H102" s="198">
        <f t="shared" si="147"/>
        <v>0.85279187817258884</v>
      </c>
      <c r="I102" s="198">
        <f t="shared" si="151"/>
        <v>-3.5083544839255465E-2</v>
      </c>
      <c r="J102" s="192"/>
      <c r="K102" s="194">
        <f t="shared" si="148"/>
        <v>0.65690376569037656</v>
      </c>
      <c r="L102" s="194">
        <f t="shared" si="149"/>
        <v>0.69709543568464727</v>
      </c>
      <c r="M102" s="253">
        <f t="shared" si="152"/>
        <v>-4.0191669994270707E-2</v>
      </c>
    </row>
    <row r="103" spans="1:13" x14ac:dyDescent="0.25">
      <c r="A103" s="212"/>
      <c r="B103" s="71">
        <v>2008</v>
      </c>
      <c r="C103" s="194">
        <f t="shared" si="144"/>
        <v>0.71031533939070013</v>
      </c>
      <c r="D103" s="198">
        <f t="shared" si="145"/>
        <v>0.70307354555433588</v>
      </c>
      <c r="E103" s="194">
        <f t="shared" si="150"/>
        <v>7.241793836364252E-3</v>
      </c>
      <c r="F103" s="192"/>
      <c r="G103" s="198">
        <f t="shared" si="146"/>
        <v>0.81941309255079009</v>
      </c>
      <c r="H103" s="198">
        <f t="shared" si="147"/>
        <v>0.85011709601873531</v>
      </c>
      <c r="I103" s="198">
        <f t="shared" si="151"/>
        <v>-3.0704003467945218E-2</v>
      </c>
      <c r="J103" s="192"/>
      <c r="K103" s="194">
        <f t="shared" si="148"/>
        <v>0.58204168893639763</v>
      </c>
      <c r="L103" s="194">
        <f t="shared" si="149"/>
        <v>0.59769484083424806</v>
      </c>
      <c r="M103" s="253">
        <f t="shared" si="152"/>
        <v>-1.5653151897850437E-2</v>
      </c>
    </row>
    <row r="104" spans="1:13" x14ac:dyDescent="0.25">
      <c r="A104" s="212"/>
      <c r="B104" s="70">
        <v>2009</v>
      </c>
      <c r="C104" s="194">
        <f t="shared" si="144"/>
        <v>0.74873795318953651</v>
      </c>
      <c r="D104" s="198">
        <f t="shared" si="145"/>
        <v>0.74848651623555307</v>
      </c>
      <c r="E104" s="194">
        <f t="shared" si="150"/>
        <v>2.5143695398344157E-4</v>
      </c>
      <c r="F104" s="192"/>
      <c r="G104" s="198">
        <f t="shared" si="146"/>
        <v>0.88783328225559299</v>
      </c>
      <c r="H104" s="198">
        <f t="shared" si="147"/>
        <v>0.87720588235294117</v>
      </c>
      <c r="I104" s="198">
        <f t="shared" si="151"/>
        <v>1.0627399902651824E-2</v>
      </c>
      <c r="J104" s="192"/>
      <c r="K104" s="194">
        <f t="shared" si="148"/>
        <v>0.66475447452960068</v>
      </c>
      <c r="L104" s="194">
        <f t="shared" si="149"/>
        <v>0.65657677490368738</v>
      </c>
      <c r="M104" s="253">
        <f t="shared" si="152"/>
        <v>8.1776996259133039E-3</v>
      </c>
    </row>
    <row r="105" spans="1:13" x14ac:dyDescent="0.25">
      <c r="A105" s="212"/>
      <c r="B105" s="70">
        <v>2010</v>
      </c>
      <c r="C105" s="194">
        <f t="shared" si="144"/>
        <v>0.75989574849323993</v>
      </c>
      <c r="D105" s="198">
        <f t="shared" si="145"/>
        <v>0.76360544217687076</v>
      </c>
      <c r="E105" s="194">
        <f t="shared" si="150"/>
        <v>-3.7096936836308325E-3</v>
      </c>
      <c r="F105" s="192"/>
      <c r="G105" s="198">
        <f t="shared" si="146"/>
        <v>0.89624866023579852</v>
      </c>
      <c r="H105" s="198">
        <f t="shared" si="147"/>
        <v>0.84409799554565701</v>
      </c>
      <c r="I105" s="198">
        <f t="shared" si="151"/>
        <v>5.2150664690141513E-2</v>
      </c>
      <c r="J105" s="192"/>
      <c r="K105" s="194">
        <f t="shared" si="148"/>
        <v>0.68105554650594557</v>
      </c>
      <c r="L105" s="194">
        <f t="shared" si="149"/>
        <v>0.64455782312925169</v>
      </c>
      <c r="M105" s="253">
        <f t="shared" si="152"/>
        <v>3.649772337669388E-2</v>
      </c>
    </row>
    <row r="106" spans="1:13" x14ac:dyDescent="0.25">
      <c r="A106" s="212"/>
      <c r="B106" s="70">
        <v>2011</v>
      </c>
      <c r="C106" s="194">
        <f t="shared" si="144"/>
        <v>0.76261504284354176</v>
      </c>
      <c r="D106" s="198">
        <f t="shared" si="145"/>
        <v>0.79422649888971131</v>
      </c>
      <c r="E106" s="194">
        <f t="shared" si="150"/>
        <v>-3.161145604616955E-2</v>
      </c>
      <c r="F106" s="192"/>
      <c r="G106" s="198">
        <f t="shared" si="146"/>
        <v>0.88451935081148569</v>
      </c>
      <c r="H106" s="198">
        <f t="shared" si="147"/>
        <v>0.87232059645852744</v>
      </c>
      <c r="I106" s="198">
        <f t="shared" si="151"/>
        <v>1.2198754352958252E-2</v>
      </c>
      <c r="J106" s="192"/>
      <c r="K106" s="194">
        <f t="shared" si="148"/>
        <v>0.67454776261504279</v>
      </c>
      <c r="L106" s="194">
        <f t="shared" si="149"/>
        <v>0.69282013323464098</v>
      </c>
      <c r="M106" s="253">
        <f t="shared" si="152"/>
        <v>-1.8272370619598188E-2</v>
      </c>
    </row>
    <row r="107" spans="1:13" x14ac:dyDescent="0.25">
      <c r="A107" s="212"/>
      <c r="B107" s="70">
        <v>2012</v>
      </c>
      <c r="C107" s="194">
        <f t="shared" si="144"/>
        <v>0.78691229034918886</v>
      </c>
      <c r="D107" s="198">
        <f t="shared" si="145"/>
        <v>0.78756058158319875</v>
      </c>
      <c r="E107" s="194">
        <f t="shared" si="150"/>
        <v>-6.4829123400989008E-4</v>
      </c>
      <c r="F107" s="192"/>
      <c r="G107" s="198">
        <f t="shared" si="146"/>
        <v>0.87456324248777084</v>
      </c>
      <c r="H107" s="198">
        <f t="shared" si="147"/>
        <v>0.8882051282051282</v>
      </c>
      <c r="I107" s="198">
        <f t="shared" si="151"/>
        <v>-1.364188571735736E-2</v>
      </c>
      <c r="J107" s="192"/>
      <c r="K107" s="194">
        <f t="shared" si="148"/>
        <v>0.68820456420126475</v>
      </c>
      <c r="L107" s="194">
        <f t="shared" si="149"/>
        <v>0.69951534733441034</v>
      </c>
      <c r="M107" s="253">
        <f t="shared" si="152"/>
        <v>-1.1310783133145597E-2</v>
      </c>
    </row>
    <row r="108" spans="1:13" ht="16.5" thickBot="1" x14ac:dyDescent="0.3">
      <c r="A108" s="213"/>
      <c r="B108" s="214"/>
      <c r="C108" s="214" t="s">
        <v>83</v>
      </c>
      <c r="D108" s="214"/>
      <c r="E108" s="214"/>
      <c r="F108" s="214"/>
      <c r="G108" s="214"/>
      <c r="H108" s="214"/>
      <c r="I108" s="214"/>
      <c r="J108" s="214"/>
      <c r="K108" s="214"/>
      <c r="L108" s="214"/>
      <c r="M108" s="216"/>
    </row>
    <row r="109" spans="1:13" x14ac:dyDescent="0.25">
      <c r="C109" t="s">
        <v>117</v>
      </c>
      <c r="G109" t="s">
        <v>118</v>
      </c>
      <c r="K109" t="s">
        <v>120</v>
      </c>
    </row>
    <row r="110" spans="1:13" x14ac:dyDescent="0.25">
      <c r="C110" t="s">
        <v>116</v>
      </c>
    </row>
    <row r="111" spans="1:13" x14ac:dyDescent="0.25">
      <c r="A111" t="s">
        <v>119</v>
      </c>
      <c r="C111" t="s">
        <v>114</v>
      </c>
      <c r="D111" t="s">
        <v>115</v>
      </c>
      <c r="G111" t="s">
        <v>114</v>
      </c>
      <c r="H111" t="s">
        <v>115</v>
      </c>
      <c r="I111" t="s">
        <v>121</v>
      </c>
      <c r="K111" t="s">
        <v>114</v>
      </c>
      <c r="L111" t="s">
        <v>115</v>
      </c>
      <c r="M111" t="s">
        <v>121</v>
      </c>
    </row>
    <row r="112" spans="1:13" x14ac:dyDescent="0.25">
      <c r="B112">
        <v>2002</v>
      </c>
      <c r="C112">
        <f>B4</f>
        <v>766</v>
      </c>
      <c r="D112" s="1">
        <f>G36</f>
        <v>764</v>
      </c>
      <c r="E112" s="1">
        <f>C112-D112</f>
        <v>2</v>
      </c>
      <c r="G112">
        <f>C4</f>
        <v>611</v>
      </c>
      <c r="H112" s="1">
        <f>H36</f>
        <v>609</v>
      </c>
      <c r="I112" s="1">
        <f>G112-H112</f>
        <v>2</v>
      </c>
      <c r="K112">
        <f>D4</f>
        <v>580</v>
      </c>
      <c r="L112" s="1">
        <f>I36</f>
        <v>578</v>
      </c>
      <c r="M112" s="1">
        <f>K112-L112</f>
        <v>2</v>
      </c>
    </row>
    <row r="113" spans="1:13" x14ac:dyDescent="0.25">
      <c r="B113">
        <v>2003</v>
      </c>
      <c r="C113">
        <f t="shared" ref="C113:C117" si="153">B5</f>
        <v>99</v>
      </c>
      <c r="D113" s="1">
        <f t="shared" ref="D113:D117" si="154">G37</f>
        <v>100</v>
      </c>
      <c r="E113" s="1">
        <f t="shared" ref="E113:E117" si="155">C113-D113</f>
        <v>-1</v>
      </c>
      <c r="G113">
        <f t="shared" ref="G113:G117" si="156">C5</f>
        <v>82</v>
      </c>
      <c r="H113" s="1">
        <f t="shared" ref="H113:H117" si="157">H37</f>
        <v>82</v>
      </c>
      <c r="I113" s="1">
        <f t="shared" ref="I113:I117" si="158">G113-H113</f>
        <v>0</v>
      </c>
      <c r="K113">
        <f t="shared" ref="K113:K117" si="159">D5</f>
        <v>78</v>
      </c>
      <c r="L113" s="1">
        <f t="shared" ref="L113:L117" si="160">I37</f>
        <v>78</v>
      </c>
      <c r="M113" s="1">
        <f t="shared" ref="M113:M117" si="161">K113-L113</f>
        <v>0</v>
      </c>
    </row>
    <row r="114" spans="1:13" x14ac:dyDescent="0.25">
      <c r="B114">
        <v>2004</v>
      </c>
      <c r="C114">
        <f t="shared" si="153"/>
        <v>307</v>
      </c>
      <c r="D114" s="1">
        <f t="shared" si="154"/>
        <v>306</v>
      </c>
      <c r="E114" s="1">
        <f t="shared" si="155"/>
        <v>1</v>
      </c>
      <c r="G114">
        <f t="shared" si="156"/>
        <v>250</v>
      </c>
      <c r="H114" s="1">
        <f t="shared" si="157"/>
        <v>249</v>
      </c>
      <c r="I114" s="1">
        <f t="shared" si="158"/>
        <v>1</v>
      </c>
      <c r="K114">
        <f t="shared" si="159"/>
        <v>246</v>
      </c>
      <c r="L114" s="1">
        <f t="shared" si="160"/>
        <v>245</v>
      </c>
      <c r="M114" s="1">
        <f t="shared" si="161"/>
        <v>1</v>
      </c>
    </row>
    <row r="115" spans="1:13" x14ac:dyDescent="0.25">
      <c r="B115">
        <v>2005</v>
      </c>
      <c r="C115">
        <f t="shared" si="153"/>
        <v>214</v>
      </c>
      <c r="D115" s="1">
        <f t="shared" si="154"/>
        <v>214</v>
      </c>
      <c r="E115" s="1">
        <f t="shared" si="155"/>
        <v>0</v>
      </c>
      <c r="G115">
        <f t="shared" si="156"/>
        <v>172</v>
      </c>
      <c r="H115" s="1">
        <f t="shared" si="157"/>
        <v>172</v>
      </c>
      <c r="I115" s="1">
        <f t="shared" si="158"/>
        <v>0</v>
      </c>
      <c r="K115">
        <f t="shared" si="159"/>
        <v>158</v>
      </c>
      <c r="L115" s="1">
        <f t="shared" si="160"/>
        <v>158</v>
      </c>
      <c r="M115" s="1">
        <f t="shared" si="161"/>
        <v>0</v>
      </c>
    </row>
    <row r="116" spans="1:13" x14ac:dyDescent="0.25">
      <c r="B116">
        <v>2006</v>
      </c>
      <c r="C116">
        <f t="shared" si="153"/>
        <v>94</v>
      </c>
      <c r="D116" s="1">
        <f t="shared" si="154"/>
        <v>102</v>
      </c>
      <c r="E116" s="1">
        <f t="shared" si="155"/>
        <v>-8</v>
      </c>
      <c r="G116">
        <f t="shared" si="156"/>
        <v>81</v>
      </c>
      <c r="H116" s="1">
        <f t="shared" si="157"/>
        <v>89</v>
      </c>
      <c r="I116" s="1">
        <f t="shared" si="158"/>
        <v>-8</v>
      </c>
      <c r="K116">
        <f t="shared" si="159"/>
        <v>72</v>
      </c>
      <c r="L116" s="1">
        <f t="shared" si="160"/>
        <v>80</v>
      </c>
      <c r="M116" s="1">
        <f t="shared" si="161"/>
        <v>-8</v>
      </c>
    </row>
    <row r="117" spans="1:13" x14ac:dyDescent="0.25">
      <c r="B117">
        <v>2007</v>
      </c>
      <c r="C117">
        <f t="shared" si="153"/>
        <v>98</v>
      </c>
      <c r="D117" s="1">
        <f t="shared" si="154"/>
        <v>104</v>
      </c>
      <c r="E117" s="1">
        <f t="shared" si="155"/>
        <v>-6</v>
      </c>
      <c r="G117">
        <f t="shared" si="156"/>
        <v>81</v>
      </c>
      <c r="H117" s="1">
        <f t="shared" si="157"/>
        <v>88</v>
      </c>
      <c r="I117" s="1">
        <f t="shared" si="158"/>
        <v>-7</v>
      </c>
      <c r="K117">
        <f t="shared" si="159"/>
        <v>70</v>
      </c>
      <c r="L117" s="1">
        <f t="shared" si="160"/>
        <v>79</v>
      </c>
      <c r="M117" s="1">
        <f t="shared" si="161"/>
        <v>-9</v>
      </c>
    </row>
    <row r="122" spans="1:13" x14ac:dyDescent="0.25">
      <c r="A122" t="s">
        <v>63</v>
      </c>
      <c r="C122" t="s">
        <v>116</v>
      </c>
      <c r="G122" t="s">
        <v>116</v>
      </c>
      <c r="K122" t="s">
        <v>116</v>
      </c>
    </row>
    <row r="123" spans="1:13" x14ac:dyDescent="0.25">
      <c r="C123" t="s">
        <v>114</v>
      </c>
      <c r="D123" t="s">
        <v>115</v>
      </c>
      <c r="G123" t="s">
        <v>114</v>
      </c>
      <c r="H123" t="s">
        <v>115</v>
      </c>
      <c r="I123" t="s">
        <v>122</v>
      </c>
      <c r="K123" t="s">
        <v>114</v>
      </c>
      <c r="L123" t="s">
        <v>115</v>
      </c>
      <c r="M123" t="s">
        <v>122</v>
      </c>
    </row>
    <row r="124" spans="1:13" x14ac:dyDescent="0.25">
      <c r="B124">
        <v>2002</v>
      </c>
      <c r="C124">
        <f>B21</f>
        <v>606</v>
      </c>
      <c r="D124" s="1">
        <f>G49</f>
        <v>608</v>
      </c>
      <c r="E124" s="1">
        <f>C124-D124</f>
        <v>-2</v>
      </c>
      <c r="G124">
        <f>C21</f>
        <v>448</v>
      </c>
      <c r="H124" s="1">
        <f>H49</f>
        <v>450</v>
      </c>
      <c r="I124" s="1">
        <f>G124-H124</f>
        <v>-2</v>
      </c>
      <c r="K124">
        <f>D21</f>
        <v>414</v>
      </c>
      <c r="L124" s="1">
        <f>I49</f>
        <v>416</v>
      </c>
      <c r="M124" s="1">
        <f>K124-L124</f>
        <v>-2</v>
      </c>
    </row>
    <row r="125" spans="1:13" x14ac:dyDescent="0.25">
      <c r="B125">
        <v>2003</v>
      </c>
      <c r="C125">
        <f t="shared" ref="C125:C129" si="162">B22</f>
        <v>297</v>
      </c>
      <c r="D125" s="1">
        <f t="shared" ref="D125:D129" si="163">G50</f>
        <v>297</v>
      </c>
      <c r="E125" s="1">
        <f t="shared" ref="E125:E129" si="164">C125-D125</f>
        <v>0</v>
      </c>
      <c r="G125">
        <f t="shared" ref="G125:G129" si="165">C22</f>
        <v>248</v>
      </c>
      <c r="H125" s="1">
        <f t="shared" ref="H125:H129" si="166">H50</f>
        <v>248</v>
      </c>
      <c r="I125" s="1">
        <f t="shared" ref="I125:I129" si="167">G125-H125</f>
        <v>0</v>
      </c>
      <c r="K125">
        <f t="shared" ref="K125:K129" si="168">D22</f>
        <v>224</v>
      </c>
      <c r="L125" s="1">
        <f t="shared" ref="L125:L129" si="169">I50</f>
        <v>224</v>
      </c>
      <c r="M125" s="1">
        <f t="shared" ref="M125:M129" si="170">K125-L125</f>
        <v>0</v>
      </c>
    </row>
    <row r="126" spans="1:13" x14ac:dyDescent="0.25">
      <c r="B126">
        <v>2004</v>
      </c>
      <c r="C126">
        <f t="shared" si="162"/>
        <v>357</v>
      </c>
      <c r="D126" s="1">
        <f t="shared" si="163"/>
        <v>358</v>
      </c>
      <c r="E126" s="1">
        <f t="shared" si="164"/>
        <v>-1</v>
      </c>
      <c r="G126">
        <f t="shared" si="165"/>
        <v>270</v>
      </c>
      <c r="H126" s="1">
        <f t="shared" si="166"/>
        <v>271</v>
      </c>
      <c r="I126" s="1">
        <f t="shared" si="167"/>
        <v>-1</v>
      </c>
      <c r="K126">
        <f t="shared" si="168"/>
        <v>252</v>
      </c>
      <c r="L126" s="1">
        <f t="shared" si="169"/>
        <v>253</v>
      </c>
      <c r="M126" s="1">
        <f t="shared" si="170"/>
        <v>-1</v>
      </c>
    </row>
    <row r="127" spans="1:13" x14ac:dyDescent="0.25">
      <c r="B127">
        <v>2005</v>
      </c>
      <c r="C127">
        <f t="shared" si="162"/>
        <v>291</v>
      </c>
      <c r="D127" s="1">
        <f t="shared" si="163"/>
        <v>288</v>
      </c>
      <c r="E127" s="1">
        <f t="shared" si="164"/>
        <v>3</v>
      </c>
      <c r="G127">
        <f t="shared" si="165"/>
        <v>232</v>
      </c>
      <c r="H127" s="1">
        <f t="shared" si="166"/>
        <v>229</v>
      </c>
      <c r="I127" s="1">
        <f t="shared" si="167"/>
        <v>3</v>
      </c>
      <c r="K127">
        <f t="shared" si="168"/>
        <v>217</v>
      </c>
      <c r="L127" s="1">
        <f t="shared" si="169"/>
        <v>214</v>
      </c>
      <c r="M127" s="1">
        <f t="shared" si="170"/>
        <v>3</v>
      </c>
    </row>
    <row r="128" spans="1:13" x14ac:dyDescent="0.25">
      <c r="B128">
        <v>2006</v>
      </c>
      <c r="C128">
        <f t="shared" si="162"/>
        <v>128</v>
      </c>
      <c r="D128" s="1">
        <f t="shared" si="163"/>
        <v>130</v>
      </c>
      <c r="E128" s="1">
        <f t="shared" si="164"/>
        <v>-2</v>
      </c>
      <c r="G128">
        <f t="shared" si="165"/>
        <v>94</v>
      </c>
      <c r="H128" s="1">
        <f t="shared" si="166"/>
        <v>96</v>
      </c>
      <c r="I128" s="1">
        <f t="shared" si="167"/>
        <v>-2</v>
      </c>
      <c r="K128">
        <f t="shared" si="168"/>
        <v>86</v>
      </c>
      <c r="L128" s="1">
        <f t="shared" si="169"/>
        <v>88</v>
      </c>
      <c r="M128" s="1">
        <f t="shared" si="170"/>
        <v>-2</v>
      </c>
    </row>
    <row r="129" spans="1:13" x14ac:dyDescent="0.25">
      <c r="B129">
        <v>2007</v>
      </c>
      <c r="C129">
        <f t="shared" si="162"/>
        <v>141</v>
      </c>
      <c r="D129" s="1">
        <f t="shared" si="163"/>
        <v>137</v>
      </c>
      <c r="E129" s="1">
        <f t="shared" si="164"/>
        <v>4</v>
      </c>
      <c r="G129">
        <f t="shared" si="165"/>
        <v>111</v>
      </c>
      <c r="H129" s="1">
        <f t="shared" si="166"/>
        <v>109</v>
      </c>
      <c r="I129" s="1">
        <f t="shared" si="167"/>
        <v>2</v>
      </c>
      <c r="K129">
        <f t="shared" si="168"/>
        <v>87</v>
      </c>
      <c r="L129" s="1">
        <f t="shared" si="169"/>
        <v>89</v>
      </c>
      <c r="M129" s="1">
        <f t="shared" si="170"/>
        <v>-2</v>
      </c>
    </row>
    <row r="134" spans="1:13" x14ac:dyDescent="0.25">
      <c r="A134" t="s">
        <v>123</v>
      </c>
      <c r="B134">
        <v>2002</v>
      </c>
      <c r="C134">
        <f>C112+C124</f>
        <v>1372</v>
      </c>
      <c r="D134">
        <f>D112+D124</f>
        <v>1372</v>
      </c>
      <c r="E134">
        <f>C134-D134</f>
        <v>0</v>
      </c>
      <c r="G134">
        <f>G112+G124</f>
        <v>1059</v>
      </c>
      <c r="H134">
        <f>H112+H124</f>
        <v>1059</v>
      </c>
      <c r="I134">
        <f>G134-H134</f>
        <v>0</v>
      </c>
      <c r="K134">
        <f>K112+K124</f>
        <v>994</v>
      </c>
      <c r="L134">
        <f>L112+L124</f>
        <v>994</v>
      </c>
      <c r="M134">
        <f>K134-L134</f>
        <v>0</v>
      </c>
    </row>
    <row r="135" spans="1:13" x14ac:dyDescent="0.25">
      <c r="B135">
        <v>2003</v>
      </c>
      <c r="C135">
        <f t="shared" ref="C135:D139" si="171">C113+C125</f>
        <v>396</v>
      </c>
      <c r="D135">
        <f t="shared" si="171"/>
        <v>397</v>
      </c>
      <c r="E135">
        <f t="shared" ref="E135:E139" si="172">C135-D135</f>
        <v>-1</v>
      </c>
      <c r="G135">
        <f t="shared" ref="G135:H135" si="173">G113+G125</f>
        <v>330</v>
      </c>
      <c r="H135">
        <f t="shared" si="173"/>
        <v>330</v>
      </c>
      <c r="I135">
        <f t="shared" ref="I135:I139" si="174">G135-H135</f>
        <v>0</v>
      </c>
      <c r="K135">
        <f t="shared" ref="K135:L135" si="175">K113+K125</f>
        <v>302</v>
      </c>
      <c r="L135">
        <f t="shared" si="175"/>
        <v>302</v>
      </c>
      <c r="M135">
        <f t="shared" ref="M135:M139" si="176">K135-L135</f>
        <v>0</v>
      </c>
    </row>
    <row r="136" spans="1:13" x14ac:dyDescent="0.25">
      <c r="B136">
        <v>2004</v>
      </c>
      <c r="C136">
        <f t="shared" si="171"/>
        <v>664</v>
      </c>
      <c r="D136">
        <f t="shared" si="171"/>
        <v>664</v>
      </c>
      <c r="E136">
        <f t="shared" si="172"/>
        <v>0</v>
      </c>
      <c r="G136">
        <f t="shared" ref="G136:H136" si="177">G114+G126</f>
        <v>520</v>
      </c>
      <c r="H136">
        <f t="shared" si="177"/>
        <v>520</v>
      </c>
      <c r="I136">
        <f t="shared" si="174"/>
        <v>0</v>
      </c>
      <c r="K136">
        <f t="shared" ref="K136:L136" si="178">K114+K126</f>
        <v>498</v>
      </c>
      <c r="L136">
        <f t="shared" si="178"/>
        <v>498</v>
      </c>
      <c r="M136">
        <f t="shared" si="176"/>
        <v>0</v>
      </c>
    </row>
    <row r="137" spans="1:13" x14ac:dyDescent="0.25">
      <c r="B137">
        <v>2005</v>
      </c>
      <c r="C137">
        <f t="shared" si="171"/>
        <v>505</v>
      </c>
      <c r="D137">
        <f t="shared" si="171"/>
        <v>502</v>
      </c>
      <c r="E137">
        <f t="shared" si="172"/>
        <v>3</v>
      </c>
      <c r="G137">
        <f t="shared" ref="G137:H137" si="179">G115+G127</f>
        <v>404</v>
      </c>
      <c r="H137">
        <f t="shared" si="179"/>
        <v>401</v>
      </c>
      <c r="I137">
        <f t="shared" si="174"/>
        <v>3</v>
      </c>
      <c r="K137">
        <f t="shared" ref="K137:L137" si="180">K115+K127</f>
        <v>375</v>
      </c>
      <c r="L137">
        <f t="shared" si="180"/>
        <v>372</v>
      </c>
      <c r="M137">
        <f t="shared" si="176"/>
        <v>3</v>
      </c>
    </row>
    <row r="138" spans="1:13" x14ac:dyDescent="0.25">
      <c r="B138">
        <v>2006</v>
      </c>
      <c r="C138">
        <f t="shared" si="171"/>
        <v>222</v>
      </c>
      <c r="D138">
        <f t="shared" si="171"/>
        <v>232</v>
      </c>
      <c r="E138">
        <f t="shared" si="172"/>
        <v>-10</v>
      </c>
      <c r="G138">
        <f t="shared" ref="G138:H138" si="181">G116+G128</f>
        <v>175</v>
      </c>
      <c r="H138">
        <f t="shared" si="181"/>
        <v>185</v>
      </c>
      <c r="I138">
        <f t="shared" si="174"/>
        <v>-10</v>
      </c>
      <c r="K138">
        <f t="shared" ref="K138:L138" si="182">K116+K128</f>
        <v>158</v>
      </c>
      <c r="L138">
        <f t="shared" si="182"/>
        <v>168</v>
      </c>
      <c r="M138">
        <f t="shared" si="176"/>
        <v>-10</v>
      </c>
    </row>
    <row r="139" spans="1:13" x14ac:dyDescent="0.25">
      <c r="B139">
        <v>2007</v>
      </c>
      <c r="C139">
        <f t="shared" si="171"/>
        <v>239</v>
      </c>
      <c r="D139">
        <f t="shared" si="171"/>
        <v>241</v>
      </c>
      <c r="E139">
        <f t="shared" si="172"/>
        <v>-2</v>
      </c>
      <c r="G139">
        <f t="shared" ref="G139:H139" si="183">G117+G129</f>
        <v>192</v>
      </c>
      <c r="H139">
        <f t="shared" si="183"/>
        <v>197</v>
      </c>
      <c r="I139">
        <f t="shared" si="174"/>
        <v>-5</v>
      </c>
      <c r="K139">
        <f t="shared" ref="K139:L139" si="184">K117+K129</f>
        <v>157</v>
      </c>
      <c r="L139">
        <f t="shared" si="184"/>
        <v>168</v>
      </c>
      <c r="M139">
        <f t="shared" si="176"/>
        <v>-11</v>
      </c>
    </row>
  </sheetData>
  <mergeCells count="8">
    <mergeCell ref="B18:P18"/>
    <mergeCell ref="S2:AQ2"/>
    <mergeCell ref="A60:M60"/>
    <mergeCell ref="B19:D19"/>
    <mergeCell ref="E19:G19"/>
    <mergeCell ref="H19:J19"/>
    <mergeCell ref="K19:M19"/>
    <mergeCell ref="N19:P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4"/>
  <sheetViews>
    <sheetView topLeftCell="A88" zoomScaleNormal="100" workbookViewId="0">
      <selection activeCell="H147" sqref="H147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5" ht="16.5" thickBot="1" x14ac:dyDescent="0.3">
      <c r="A1" t="s">
        <v>109</v>
      </c>
      <c r="E1" t="s">
        <v>110</v>
      </c>
    </row>
    <row r="2" spans="1:45" ht="16.5" thickBot="1" x14ac:dyDescent="0.3">
      <c r="A2" t="s">
        <v>45</v>
      </c>
      <c r="R2" s="303" t="s">
        <v>61</v>
      </c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5"/>
    </row>
    <row r="3" spans="1:45" ht="51" x14ac:dyDescent="0.25">
      <c r="B3" s="33" t="s">
        <v>29</v>
      </c>
      <c r="C3" s="34" t="s">
        <v>30</v>
      </c>
      <c r="D3" s="35" t="s">
        <v>31</v>
      </c>
      <c r="E3" s="33" t="s">
        <v>32</v>
      </c>
      <c r="F3" s="34" t="s">
        <v>33</v>
      </c>
      <c r="G3" s="35" t="s">
        <v>34</v>
      </c>
      <c r="H3" s="33" t="s">
        <v>35</v>
      </c>
      <c r="I3" s="36" t="s">
        <v>36</v>
      </c>
      <c r="J3" s="35" t="s">
        <v>37</v>
      </c>
      <c r="K3" s="33" t="s">
        <v>32</v>
      </c>
      <c r="L3" s="34" t="s">
        <v>33</v>
      </c>
      <c r="M3" s="34" t="s">
        <v>34</v>
      </c>
      <c r="N3" s="33" t="s">
        <v>38</v>
      </c>
      <c r="O3" s="34" t="s">
        <v>39</v>
      </c>
      <c r="P3" s="37" t="s">
        <v>40</v>
      </c>
      <c r="S3" s="191"/>
      <c r="T3" s="205" t="s">
        <v>50</v>
      </c>
      <c r="U3" s="205" t="s">
        <v>51</v>
      </c>
      <c r="V3" s="206" t="s">
        <v>52</v>
      </c>
      <c r="W3" s="73" t="s">
        <v>53</v>
      </c>
      <c r="X3" s="74" t="s">
        <v>54</v>
      </c>
      <c r="Y3" s="74" t="s">
        <v>55</v>
      </c>
      <c r="Z3" s="74" t="s">
        <v>56</v>
      </c>
      <c r="AA3" s="79" t="s">
        <v>60</v>
      </c>
      <c r="AB3" s="192"/>
      <c r="AC3" s="205" t="s">
        <v>57</v>
      </c>
      <c r="AD3" s="205" t="s">
        <v>58</v>
      </c>
      <c r="AE3" s="206" t="s">
        <v>52</v>
      </c>
      <c r="AF3" s="73" t="s">
        <v>53</v>
      </c>
      <c r="AG3" s="74" t="s">
        <v>54</v>
      </c>
      <c r="AH3" s="74" t="s">
        <v>55</v>
      </c>
      <c r="AI3" s="74" t="s">
        <v>56</v>
      </c>
      <c r="AJ3" s="79" t="s">
        <v>60</v>
      </c>
      <c r="AK3" s="192"/>
      <c r="AL3" s="205" t="s">
        <v>59</v>
      </c>
      <c r="AM3" s="205" t="s">
        <v>58</v>
      </c>
      <c r="AN3" s="206" t="s">
        <v>52</v>
      </c>
      <c r="AO3" s="73" t="s">
        <v>53</v>
      </c>
      <c r="AP3" s="74" t="s">
        <v>54</v>
      </c>
      <c r="AQ3" s="74" t="s">
        <v>55</v>
      </c>
      <c r="AR3" s="74" t="s">
        <v>56</v>
      </c>
      <c r="AS3" s="195"/>
    </row>
    <row r="4" spans="1:45" x14ac:dyDescent="0.25">
      <c r="A4" s="259" t="s">
        <v>41</v>
      </c>
      <c r="B4" s="18">
        <v>52</v>
      </c>
      <c r="C4" s="19">
        <v>32</v>
      </c>
      <c r="D4" s="20">
        <v>31</v>
      </c>
      <c r="E4" s="21">
        <v>0.61538461538461542</v>
      </c>
      <c r="F4" s="21">
        <v>0.96874999999999989</v>
      </c>
      <c r="G4" s="21">
        <v>0.59615384615384615</v>
      </c>
      <c r="H4" s="16">
        <v>0.2239108548110636</v>
      </c>
      <c r="I4" s="16">
        <v>2.2021145946556375E-3</v>
      </c>
      <c r="J4" s="22">
        <v>3.3000000000000002E-2</v>
      </c>
      <c r="K4" s="21">
        <v>0.81998999117966942</v>
      </c>
      <c r="L4" s="21">
        <v>0.97088800664921837</v>
      </c>
      <c r="M4" s="21">
        <v>0.79611844800873943</v>
      </c>
      <c r="N4" s="23">
        <v>0.93598635410457032</v>
      </c>
      <c r="O4" s="24">
        <v>0.99264117087812576</v>
      </c>
      <c r="P4" s="22">
        <v>0.9679522983790344</v>
      </c>
      <c r="R4" s="191"/>
      <c r="S4" s="75">
        <f>B4</f>
        <v>52</v>
      </c>
      <c r="T4" s="75">
        <f>C4</f>
        <v>32</v>
      </c>
      <c r="U4" s="76">
        <f>T4/S4</f>
        <v>0.61538461538461542</v>
      </c>
      <c r="V4" s="203">
        <f>_xlfn.F.INV(0.05/2, 2*T4, 2*(S4-T4+1))</f>
        <v>0.58238948609756302</v>
      </c>
      <c r="W4" s="203">
        <f>_xlfn.F.INV(1-0.05/2, 2*(T4+1), 2*(S4-T4))</f>
        <v>1.7889953881349185</v>
      </c>
      <c r="X4" s="204">
        <f>IF(T4=0, 0, 1/(1 +(S4-T4+1)/(T4*V4)))</f>
        <v>0.47018482184225346</v>
      </c>
      <c r="Y4" s="204">
        <f>IF(T4=S4, 1, 1/(1 + (S4-T4)/(W4*(T4+1))))</f>
        <v>0.74695347101303333</v>
      </c>
      <c r="Z4" s="204">
        <f>Y4-X4</f>
        <v>0.27676864917077987</v>
      </c>
      <c r="AA4" s="192"/>
      <c r="AB4" s="75">
        <f>C4</f>
        <v>32</v>
      </c>
      <c r="AC4" s="75">
        <f>D4</f>
        <v>31</v>
      </c>
      <c r="AD4" s="76">
        <f>AC4/AB4</f>
        <v>0.96875</v>
      </c>
      <c r="AE4" s="203">
        <f>_xlfn.F.INV(0.05/2, 2*AC4, 2*(AB4-AC4+1))</f>
        <v>0.33331166599283563</v>
      </c>
      <c r="AF4" s="203">
        <f>_xlfn.F.INV(1-0.05/2, 2*(AC4+1), 2*(AB4-AC4))</f>
        <v>39.482267265575643</v>
      </c>
      <c r="AG4" s="204">
        <f>IF(AC4=0, 0, 1/(1 +(AB4-AC4+1)/(AC4*AE4)))</f>
        <v>0.83782900581848829</v>
      </c>
      <c r="AH4" s="204">
        <f>IF(AC4=AB4, 1, 1/(1 + (AB4-AC4)/(AF4*(AC4+1))))</f>
        <v>0.99920913140204737</v>
      </c>
      <c r="AI4" s="204">
        <f>AH4-AG4</f>
        <v>0.16138012558355908</v>
      </c>
      <c r="AJ4" s="192"/>
      <c r="AK4" s="75">
        <f>B4</f>
        <v>52</v>
      </c>
      <c r="AL4" s="75">
        <f>D4</f>
        <v>31</v>
      </c>
      <c r="AM4" s="76">
        <f>AL4/AK4</f>
        <v>0.59615384615384615</v>
      </c>
      <c r="AN4" s="203">
        <f>_xlfn.F.INV(0.05/2, 2*AL4, 2*(AK4-AL4+1))</f>
        <v>0.58303260939162782</v>
      </c>
      <c r="AO4" s="203">
        <f>_xlfn.F.INV(1-0.05/2, 2*(AL4+1), 2*(AK4-AL4))</f>
        <v>1.7737678952708837</v>
      </c>
      <c r="AP4" s="204">
        <f>IF(AL4=0, 0, 1/(1 +(AK4-AL4+1)/(AL4*AN4)))</f>
        <v>0.45101577030155116</v>
      </c>
      <c r="AQ4" s="204">
        <f>IF(AL4=AK4, 1, 1/(1 + (AK4-AL4)/(AO4*(AL4+1))))</f>
        <v>0.72994026040831061</v>
      </c>
      <c r="AR4" s="195"/>
    </row>
    <row r="5" spans="1:45" x14ac:dyDescent="0.25">
      <c r="A5" s="260">
        <v>2003</v>
      </c>
      <c r="B5" s="25">
        <v>146</v>
      </c>
      <c r="C5" s="10">
        <v>126</v>
      </c>
      <c r="D5" s="26">
        <v>119</v>
      </c>
      <c r="E5" s="21">
        <v>0.86301369863013699</v>
      </c>
      <c r="F5" s="21">
        <v>0.94444444444444453</v>
      </c>
      <c r="G5" s="21">
        <v>0.81506849315068497</v>
      </c>
      <c r="H5" s="16">
        <v>0.14412394205036716</v>
      </c>
      <c r="I5" s="16">
        <v>1.3780074456853919E-3</v>
      </c>
      <c r="J5" s="27">
        <v>3.3000000000000002E-2</v>
      </c>
      <c r="K5" s="21">
        <v>1.0427503338007693</v>
      </c>
      <c r="L5" s="21">
        <v>0.94574769180549223</v>
      </c>
      <c r="M5" s="21">
        <v>0.9861787213214841</v>
      </c>
      <c r="N5" s="28">
        <v>1.0140517351615956</v>
      </c>
      <c r="O5" s="21">
        <v>0.98615191521896961</v>
      </c>
      <c r="P5" s="27">
        <v>0.99801373497492107</v>
      </c>
      <c r="R5" s="191"/>
      <c r="S5" s="75">
        <f t="shared" ref="S5:S31" si="0">B5</f>
        <v>146</v>
      </c>
      <c r="T5" s="75">
        <f t="shared" ref="T5:T31" si="1">C5</f>
        <v>126</v>
      </c>
      <c r="U5" s="76">
        <f t="shared" ref="U5:U31" si="2">T5/S5</f>
        <v>0.86301369863013699</v>
      </c>
      <c r="V5" s="203">
        <f t="shared" ref="V5:V31" si="3">_xlfn.F.INV(0.05/2, 2*T5, 2*(S5-T5+1))</f>
        <v>0.65189951795314593</v>
      </c>
      <c r="W5" s="203">
        <f t="shared" ref="W5:W31" si="4">_xlfn.F.INV(1-0.05/2, 2*(T5+1), 2*(S5-T5))</f>
        <v>1.6795390938418095</v>
      </c>
      <c r="X5" s="204">
        <f t="shared" ref="X5:X31" si="5">IF(T5=0, 0, 1/(1 +(S5-T5+1)/(T5*V5)))</f>
        <v>0.79639194753192022</v>
      </c>
      <c r="Y5" s="204">
        <f t="shared" ref="Y5:Y31" si="6">IF(T5=S5, 1, 1/(1 + (S5-T5)/(W5*(T5+1))))</f>
        <v>0.91427400592174901</v>
      </c>
      <c r="Z5" s="204">
        <f t="shared" ref="Z5:Z31" si="7">Y5-X5</f>
        <v>0.11788205838982879</v>
      </c>
      <c r="AA5" s="192"/>
      <c r="AB5" s="75">
        <f t="shared" ref="AB5:AB31" si="8">C5</f>
        <v>126</v>
      </c>
      <c r="AC5" s="75">
        <f t="shared" ref="AC5:AC31" si="9">D5</f>
        <v>119</v>
      </c>
      <c r="AD5" s="76">
        <f t="shared" ref="AD5:AD31" si="10">AC5/AB5</f>
        <v>0.94444444444444442</v>
      </c>
      <c r="AE5" s="203">
        <f t="shared" ref="AE5:AE31" si="11">_xlfn.F.INV(0.05/2, 2*AC5, 2*(AB5-AC5+1))</f>
        <v>0.53778256186106843</v>
      </c>
      <c r="AF5" s="203">
        <f t="shared" ref="AF5:AF31" si="12">_xlfn.F.INV(1-0.05/2, 2*(AC5+1), 2*(AB5-AC5))</f>
        <v>2.5199112396715</v>
      </c>
      <c r="AG5" s="204">
        <f t="shared" ref="AG5:AG31" si="13">IF(AC5=0, 0, 1/(1 +(AB5-AC5+1)/(AC5*AE5)))</f>
        <v>0.88888290841495476</v>
      </c>
      <c r="AH5" s="204">
        <f t="shared" ref="AH5:AH31" si="14">IF(AC5=AB5, 1, 1/(1 + (AB5-AC5)/(AF5*(AC5+1))))</f>
        <v>0.97737478672733202</v>
      </c>
      <c r="AI5" s="204">
        <f t="shared" ref="AI5:AI31" si="15">AH5-AG5</f>
        <v>8.8491878312377259E-2</v>
      </c>
      <c r="AJ5" s="192"/>
      <c r="AK5" s="75">
        <f t="shared" ref="AK5:AK31" si="16">B5</f>
        <v>146</v>
      </c>
      <c r="AL5" s="75">
        <f t="shared" ref="AL5:AL31" si="17">D5</f>
        <v>119</v>
      </c>
      <c r="AM5" s="76">
        <f t="shared" ref="AM5:AM31" si="18">AL5/AK5</f>
        <v>0.81506849315068497</v>
      </c>
      <c r="AN5" s="203">
        <f t="shared" ref="AN5:AN31" si="19">_xlfn.F.INV(0.05/2, 2*AL5, 2*(AK5-AL5+1))</f>
        <v>0.67832581267053149</v>
      </c>
      <c r="AO5" s="203">
        <f t="shared" ref="AO5:AO31" si="20">_xlfn.F.INV(1-0.05/2, 2*(AL5+1), 2*(AK5-AL5))</f>
        <v>1.5671113135536308</v>
      </c>
      <c r="AP5" s="204">
        <f t="shared" ref="AP5:AP31" si="21">IF(AL5=0, 0, 1/(1 +(AK5-AL5+1)/(AL5*AN5)))</f>
        <v>0.74245951753124906</v>
      </c>
      <c r="AQ5" s="204">
        <f t="shared" ref="AQ5:AQ31" si="22">IF(AL5=AK5, 1, 1/(1 + (AK5-AL5)/(AO5*(AL5+1))))</f>
        <v>0.87444976308204825</v>
      </c>
      <c r="AR5" s="195"/>
    </row>
    <row r="6" spans="1:45" x14ac:dyDescent="0.25">
      <c r="A6" s="260">
        <v>2004</v>
      </c>
      <c r="B6" s="25">
        <v>308</v>
      </c>
      <c r="C6" s="10">
        <v>254</v>
      </c>
      <c r="D6" s="26">
        <v>239</v>
      </c>
      <c r="E6" s="21">
        <v>0.82467532467532467</v>
      </c>
      <c r="F6" s="21">
        <v>0.94094488188976377</v>
      </c>
      <c r="G6" s="21">
        <v>0.77597402597402598</v>
      </c>
      <c r="H6" s="16">
        <v>0.14275718053419309</v>
      </c>
      <c r="I6" s="16">
        <v>8.4183567604740369E-4</v>
      </c>
      <c r="J6" s="27">
        <v>3.3000000000000002E-2</v>
      </c>
      <c r="K6" s="21">
        <v>0.99483869702393868</v>
      </c>
      <c r="L6" s="21">
        <v>0.94173767025806487</v>
      </c>
      <c r="M6" s="21">
        <v>0.9368770768178929</v>
      </c>
      <c r="N6" s="28">
        <v>0.99827659726389129</v>
      </c>
      <c r="O6" s="21">
        <v>0.98510491458101834</v>
      </c>
      <c r="P6" s="27">
        <v>0.99072850591242734</v>
      </c>
      <c r="R6" s="191"/>
      <c r="S6" s="75">
        <f t="shared" si="0"/>
        <v>308</v>
      </c>
      <c r="T6" s="75">
        <f t="shared" si="1"/>
        <v>254</v>
      </c>
      <c r="U6" s="76">
        <f t="shared" si="2"/>
        <v>0.82467532467532467</v>
      </c>
      <c r="V6" s="203">
        <f t="shared" si="3"/>
        <v>0.75672952655531545</v>
      </c>
      <c r="W6" s="203">
        <f t="shared" si="4"/>
        <v>1.3622279645127946</v>
      </c>
      <c r="X6" s="204">
        <f t="shared" si="5"/>
        <v>0.77751646051858825</v>
      </c>
      <c r="Y6" s="204">
        <f t="shared" si="6"/>
        <v>0.86546017026293409</v>
      </c>
      <c r="Z6" s="204">
        <f t="shared" si="7"/>
        <v>8.7943709744345844E-2</v>
      </c>
      <c r="AA6" s="192"/>
      <c r="AB6" s="75">
        <f t="shared" si="8"/>
        <v>254</v>
      </c>
      <c r="AC6" s="75">
        <f t="shared" si="9"/>
        <v>239</v>
      </c>
      <c r="AD6" s="76">
        <f t="shared" si="10"/>
        <v>0.94094488188976377</v>
      </c>
      <c r="AE6" s="203">
        <f t="shared" si="11"/>
        <v>0.63381560277545101</v>
      </c>
      <c r="AF6" s="203">
        <f t="shared" si="12"/>
        <v>1.8073056841383979</v>
      </c>
      <c r="AG6" s="204">
        <f t="shared" si="13"/>
        <v>0.90446730528193497</v>
      </c>
      <c r="AH6" s="204">
        <f t="shared" si="14"/>
        <v>0.96657406674383928</v>
      </c>
      <c r="AI6" s="204">
        <f t="shared" si="15"/>
        <v>6.2106761461904303E-2</v>
      </c>
      <c r="AJ6" s="192"/>
      <c r="AK6" s="75">
        <f t="shared" si="16"/>
        <v>308</v>
      </c>
      <c r="AL6" s="75">
        <f t="shared" si="17"/>
        <v>239</v>
      </c>
      <c r="AM6" s="76">
        <f t="shared" si="18"/>
        <v>0.77597402597402598</v>
      </c>
      <c r="AN6" s="203">
        <f t="shared" si="19"/>
        <v>0.77310336886596442</v>
      </c>
      <c r="AO6" s="203">
        <f t="shared" si="20"/>
        <v>1.3214118377267636</v>
      </c>
      <c r="AP6" s="204">
        <f t="shared" si="21"/>
        <v>0.72524421439844233</v>
      </c>
      <c r="AQ6" s="204">
        <f t="shared" si="22"/>
        <v>0.82130779744512938</v>
      </c>
      <c r="AR6" s="195"/>
    </row>
    <row r="7" spans="1:45" x14ac:dyDescent="0.25">
      <c r="A7" s="260">
        <v>2005</v>
      </c>
      <c r="B7" s="25">
        <v>251</v>
      </c>
      <c r="C7" s="10">
        <v>173</v>
      </c>
      <c r="D7" s="26">
        <v>142</v>
      </c>
      <c r="E7" s="21">
        <v>0.68924302788844627</v>
      </c>
      <c r="F7" s="21">
        <v>0.82080924855491333</v>
      </c>
      <c r="G7" s="21">
        <v>0.56573705179282874</v>
      </c>
      <c r="H7" s="16">
        <v>0.17778432143836448</v>
      </c>
      <c r="I7" s="16">
        <v>0</v>
      </c>
      <c r="J7" s="27">
        <v>3.3000000000000002E-2</v>
      </c>
      <c r="K7" s="21">
        <v>0.86688233593624897</v>
      </c>
      <c r="L7" s="21">
        <v>0.82080924855491333</v>
      </c>
      <c r="M7" s="21">
        <v>0.71154503874536046</v>
      </c>
      <c r="N7" s="28">
        <v>0.95349858131501164</v>
      </c>
      <c r="O7" s="21">
        <v>0.95183256741353661</v>
      </c>
      <c r="P7" s="27">
        <v>0.95254621662955996</v>
      </c>
      <c r="R7" s="191"/>
      <c r="S7" s="75">
        <f t="shared" si="0"/>
        <v>251</v>
      </c>
      <c r="T7" s="75">
        <f t="shared" si="1"/>
        <v>173</v>
      </c>
      <c r="U7" s="76">
        <f t="shared" si="2"/>
        <v>0.68924302788844627</v>
      </c>
      <c r="V7" s="203">
        <f t="shared" si="3"/>
        <v>0.77090807843318199</v>
      </c>
      <c r="W7" s="203">
        <f t="shared" si="4"/>
        <v>1.3162294605256177</v>
      </c>
      <c r="X7" s="204">
        <f t="shared" si="5"/>
        <v>0.62800263833546854</v>
      </c>
      <c r="Y7" s="204">
        <f t="shared" si="6"/>
        <v>0.7459481383655977</v>
      </c>
      <c r="Z7" s="204">
        <f t="shared" si="7"/>
        <v>0.11794550003012916</v>
      </c>
      <c r="AA7" s="192"/>
      <c r="AB7" s="75">
        <f t="shared" si="8"/>
        <v>173</v>
      </c>
      <c r="AC7" s="75">
        <f t="shared" si="9"/>
        <v>142</v>
      </c>
      <c r="AD7" s="76">
        <f t="shared" si="10"/>
        <v>0.82080924855491333</v>
      </c>
      <c r="AE7" s="203">
        <f t="shared" si="11"/>
        <v>0.69596226732198641</v>
      </c>
      <c r="AF7" s="203">
        <f t="shared" si="12"/>
        <v>1.5158490203994401</v>
      </c>
      <c r="AG7" s="204">
        <f t="shared" si="13"/>
        <v>0.75540150293048169</v>
      </c>
      <c r="AH7" s="204">
        <f t="shared" si="14"/>
        <v>0.8748821520626231</v>
      </c>
      <c r="AI7" s="204">
        <f t="shared" si="15"/>
        <v>0.1194806491321414</v>
      </c>
      <c r="AJ7" s="192"/>
      <c r="AK7" s="75">
        <f t="shared" si="16"/>
        <v>251</v>
      </c>
      <c r="AL7" s="75">
        <f t="shared" si="17"/>
        <v>142</v>
      </c>
      <c r="AM7" s="76">
        <f t="shared" si="18"/>
        <v>0.56573705179282874</v>
      </c>
      <c r="AN7" s="203">
        <f t="shared" si="19"/>
        <v>0.78073056284776798</v>
      </c>
      <c r="AO7" s="203">
        <f t="shared" si="20"/>
        <v>1.2865005610006273</v>
      </c>
      <c r="AP7" s="204">
        <f t="shared" si="21"/>
        <v>0.50195536832953835</v>
      </c>
      <c r="AQ7" s="204">
        <f t="shared" si="22"/>
        <v>0.62794772099888674</v>
      </c>
      <c r="AR7" s="195"/>
    </row>
    <row r="8" spans="1:45" x14ac:dyDescent="0.25">
      <c r="A8" s="260">
        <v>2006</v>
      </c>
      <c r="B8" s="25">
        <v>193</v>
      </c>
      <c r="C8" s="10">
        <v>98</v>
      </c>
      <c r="D8" s="26">
        <v>87</v>
      </c>
      <c r="E8" s="21">
        <v>0.50777202072538863</v>
      </c>
      <c r="F8" s="21">
        <v>0.88775510204081631</v>
      </c>
      <c r="G8" s="21">
        <v>0.45077720207253885</v>
      </c>
      <c r="H8" s="16">
        <v>0.20716416508115473</v>
      </c>
      <c r="I8" s="16">
        <v>0</v>
      </c>
      <c r="J8" s="27">
        <v>3.3000000000000002E-2</v>
      </c>
      <c r="K8" s="21">
        <v>0.66230650601743424</v>
      </c>
      <c r="L8" s="21">
        <v>0.8877551020408162</v>
      </c>
      <c r="M8" s="21">
        <v>0.58796597983180376</v>
      </c>
      <c r="N8" s="28">
        <v>0.87167182209148908</v>
      </c>
      <c r="O8" s="21">
        <v>0.97067377035132951</v>
      </c>
      <c r="P8" s="27">
        <v>0.92693720499205345</v>
      </c>
      <c r="R8" s="191"/>
      <c r="S8" s="75">
        <f t="shared" si="0"/>
        <v>193</v>
      </c>
      <c r="T8" s="75">
        <f t="shared" si="1"/>
        <v>98</v>
      </c>
      <c r="U8" s="76">
        <f t="shared" si="2"/>
        <v>0.50777202072538863</v>
      </c>
      <c r="V8" s="203">
        <f t="shared" si="3"/>
        <v>0.75422066721343983</v>
      </c>
      <c r="W8" s="203">
        <f t="shared" si="4"/>
        <v>1.3267600873660261</v>
      </c>
      <c r="X8" s="204">
        <f t="shared" si="5"/>
        <v>0.43500705266340728</v>
      </c>
      <c r="Y8" s="204">
        <f t="shared" si="6"/>
        <v>0.58029460858861837</v>
      </c>
      <c r="Z8" s="204">
        <f t="shared" si="7"/>
        <v>0.14528755592521109</v>
      </c>
      <c r="AA8" s="192"/>
      <c r="AB8" s="75">
        <f t="shared" si="8"/>
        <v>98</v>
      </c>
      <c r="AC8" s="75">
        <f t="shared" si="9"/>
        <v>87</v>
      </c>
      <c r="AD8" s="76">
        <f t="shared" si="10"/>
        <v>0.88775510204081631</v>
      </c>
      <c r="AE8" s="203">
        <f t="shared" si="11"/>
        <v>0.58058326838817997</v>
      </c>
      <c r="AF8" s="203">
        <f t="shared" si="12"/>
        <v>2.053369101863296</v>
      </c>
      <c r="AG8" s="204">
        <f t="shared" si="13"/>
        <v>0.80803300096931518</v>
      </c>
      <c r="AH8" s="204">
        <f t="shared" si="14"/>
        <v>0.9426176216449822</v>
      </c>
      <c r="AI8" s="204">
        <f t="shared" si="15"/>
        <v>0.13458462067566701</v>
      </c>
      <c r="AJ8" s="192"/>
      <c r="AK8" s="75">
        <f t="shared" si="16"/>
        <v>193</v>
      </c>
      <c r="AL8" s="75">
        <f t="shared" si="17"/>
        <v>87</v>
      </c>
      <c r="AM8" s="76">
        <f t="shared" si="18"/>
        <v>0.45077720207253885</v>
      </c>
      <c r="AN8" s="203">
        <f t="shared" si="19"/>
        <v>0.75134297794886884</v>
      </c>
      <c r="AO8" s="203">
        <f t="shared" si="20"/>
        <v>1.32526208759816</v>
      </c>
      <c r="AP8" s="204">
        <f t="shared" si="21"/>
        <v>0.37923094389765249</v>
      </c>
      <c r="AQ8" s="204">
        <f t="shared" si="22"/>
        <v>0.52385885705566693</v>
      </c>
      <c r="AR8" s="195"/>
    </row>
    <row r="9" spans="1:45" x14ac:dyDescent="0.25">
      <c r="A9" s="261">
        <v>2007</v>
      </c>
      <c r="B9" s="25">
        <v>247</v>
      </c>
      <c r="C9" s="10">
        <v>176</v>
      </c>
      <c r="D9" s="26">
        <v>165</v>
      </c>
      <c r="E9" s="21">
        <v>0.71255060728744934</v>
      </c>
      <c r="F9" s="21">
        <v>0.9375</v>
      </c>
      <c r="G9" s="21">
        <v>0.66801619433198378</v>
      </c>
      <c r="H9" s="15">
        <v>0.17313058561785891</v>
      </c>
      <c r="I9" s="29"/>
      <c r="J9" s="27">
        <v>3.3000000000000002E-2</v>
      </c>
      <c r="K9" s="21">
        <v>0.89115308042609043</v>
      </c>
      <c r="L9" s="21">
        <v>0.9375</v>
      </c>
      <c r="M9" s="21">
        <v>0.83545601289945981</v>
      </c>
      <c r="N9" s="28">
        <v>0.96231540366820412</v>
      </c>
      <c r="O9" s="21">
        <v>0.98399483563271517</v>
      </c>
      <c r="P9" s="27">
        <v>0.97464447897989537</v>
      </c>
      <c r="R9" s="191"/>
      <c r="S9" s="75">
        <f t="shared" si="0"/>
        <v>247</v>
      </c>
      <c r="T9" s="75">
        <f t="shared" si="1"/>
        <v>176</v>
      </c>
      <c r="U9" s="76">
        <f t="shared" si="2"/>
        <v>0.71255060728744934</v>
      </c>
      <c r="V9" s="203">
        <f t="shared" si="3"/>
        <v>0.7656534769556288</v>
      </c>
      <c r="W9" s="203">
        <f t="shared" si="4"/>
        <v>1.3290483754942262</v>
      </c>
      <c r="X9" s="204">
        <f t="shared" si="5"/>
        <v>0.6517617671128817</v>
      </c>
      <c r="Y9" s="204">
        <f t="shared" si="6"/>
        <v>0.76815687776312458</v>
      </c>
      <c r="Z9" s="204">
        <f t="shared" si="7"/>
        <v>0.11639511065024288</v>
      </c>
      <c r="AA9" s="192"/>
      <c r="AB9" s="75">
        <f t="shared" si="8"/>
        <v>176</v>
      </c>
      <c r="AC9" s="75">
        <f t="shared" si="9"/>
        <v>165</v>
      </c>
      <c r="AD9" s="76">
        <f t="shared" si="10"/>
        <v>0.9375</v>
      </c>
      <c r="AE9" s="203">
        <f t="shared" si="11"/>
        <v>0.59402748855477239</v>
      </c>
      <c r="AF9" s="203">
        <f t="shared" si="12"/>
        <v>2.0300879240697278</v>
      </c>
      <c r="AG9" s="204">
        <f t="shared" si="13"/>
        <v>0.89092350448696944</v>
      </c>
      <c r="AH9" s="204">
        <f t="shared" si="14"/>
        <v>0.96839031368433748</v>
      </c>
      <c r="AI9" s="204">
        <f t="shared" si="15"/>
        <v>7.7466809197368036E-2</v>
      </c>
      <c r="AJ9" s="192"/>
      <c r="AK9" s="75">
        <f t="shared" si="16"/>
        <v>247</v>
      </c>
      <c r="AL9" s="75">
        <f t="shared" si="17"/>
        <v>165</v>
      </c>
      <c r="AM9" s="76">
        <f t="shared" si="18"/>
        <v>0.66801619433198378</v>
      </c>
      <c r="AN9" s="203">
        <f t="shared" si="19"/>
        <v>0.77210776494563327</v>
      </c>
      <c r="AO9" s="203">
        <f t="shared" si="20"/>
        <v>1.3117123267781754</v>
      </c>
      <c r="AP9" s="204">
        <f t="shared" si="21"/>
        <v>0.60550914786131538</v>
      </c>
      <c r="AQ9" s="204">
        <f t="shared" si="22"/>
        <v>0.72643344775689955</v>
      </c>
      <c r="AR9" s="195"/>
    </row>
    <row r="10" spans="1:45" s="81" customFormat="1" x14ac:dyDescent="0.25">
      <c r="A10" s="262">
        <v>2008</v>
      </c>
      <c r="B10" s="263">
        <v>1027</v>
      </c>
      <c r="C10" s="263">
        <v>715</v>
      </c>
      <c r="D10" s="263">
        <v>687</v>
      </c>
      <c r="E10" s="184">
        <v>0.69620253164556967</v>
      </c>
      <c r="F10" s="184">
        <v>0.96083916083916088</v>
      </c>
      <c r="G10" s="184">
        <v>0.66893865628042848</v>
      </c>
      <c r="H10" s="119">
        <v>0.27600000000000002</v>
      </c>
      <c r="I10" s="264"/>
      <c r="J10" s="185">
        <v>3.3000000000000002E-2</v>
      </c>
      <c r="K10" s="184">
        <v>0.99442162015798952</v>
      </c>
      <c r="L10" s="184">
        <v>0.96083916083916088</v>
      </c>
      <c r="M10" s="184">
        <v>0.95547923503292143</v>
      </c>
      <c r="N10" s="183">
        <v>0.99813707170593302</v>
      </c>
      <c r="O10" s="184">
        <v>0.99006264248500642</v>
      </c>
      <c r="P10" s="185">
        <v>0.99351508305551128</v>
      </c>
      <c r="R10" s="265"/>
      <c r="S10" s="178">
        <f t="shared" si="0"/>
        <v>1027</v>
      </c>
      <c r="T10" s="178">
        <f t="shared" si="1"/>
        <v>715</v>
      </c>
      <c r="U10" s="179">
        <f t="shared" si="2"/>
        <v>0.69620253164556967</v>
      </c>
      <c r="V10" s="225">
        <f t="shared" si="3"/>
        <v>0.87705727704641201</v>
      </c>
      <c r="W10" s="225">
        <f t="shared" si="4"/>
        <v>1.1443268452366757</v>
      </c>
      <c r="X10" s="225">
        <f t="shared" si="5"/>
        <v>0.66705526284651562</v>
      </c>
      <c r="Y10" s="225">
        <f t="shared" si="6"/>
        <v>0.7242203531072251</v>
      </c>
      <c r="Z10" s="225">
        <f t="shared" si="7"/>
        <v>5.7165090260709484E-2</v>
      </c>
      <c r="AA10" s="226"/>
      <c r="AB10" s="178">
        <f t="shared" si="8"/>
        <v>715</v>
      </c>
      <c r="AC10" s="178">
        <f t="shared" si="9"/>
        <v>687</v>
      </c>
      <c r="AD10" s="179">
        <f t="shared" si="10"/>
        <v>0.96083916083916088</v>
      </c>
      <c r="AE10" s="225">
        <f t="shared" si="11"/>
        <v>0.71019729144380306</v>
      </c>
      <c r="AF10" s="225">
        <f t="shared" si="12"/>
        <v>1.5140108853838625</v>
      </c>
      <c r="AG10" s="225">
        <f t="shared" si="13"/>
        <v>0.94389690610850441</v>
      </c>
      <c r="AH10" s="225">
        <f t="shared" si="14"/>
        <v>0.97382295597332047</v>
      </c>
      <c r="AI10" s="225">
        <f t="shared" si="15"/>
        <v>2.9926049864816062E-2</v>
      </c>
      <c r="AJ10" s="226"/>
      <c r="AK10" s="178">
        <f t="shared" si="16"/>
        <v>1027</v>
      </c>
      <c r="AL10" s="178">
        <f t="shared" si="17"/>
        <v>687</v>
      </c>
      <c r="AM10" s="179">
        <f t="shared" si="18"/>
        <v>0.66893865628042848</v>
      </c>
      <c r="AN10" s="225">
        <f t="shared" si="19"/>
        <v>0.87942883640426162</v>
      </c>
      <c r="AO10" s="225">
        <f t="shared" si="20"/>
        <v>1.1405020554595997</v>
      </c>
      <c r="AP10" s="225">
        <f t="shared" si="21"/>
        <v>0.63921742961545114</v>
      </c>
      <c r="AQ10" s="225">
        <f t="shared" si="22"/>
        <v>0.69768786723552834</v>
      </c>
      <c r="AR10" s="266"/>
    </row>
    <row r="11" spans="1:45" x14ac:dyDescent="0.25">
      <c r="A11" s="66">
        <v>2009</v>
      </c>
      <c r="B11" s="17">
        <v>527</v>
      </c>
      <c r="C11" s="17">
        <v>316</v>
      </c>
      <c r="D11" s="17">
        <v>313</v>
      </c>
      <c r="E11" s="30">
        <v>0.59962049335863377</v>
      </c>
      <c r="F11" s="30">
        <v>0.990506329113924</v>
      </c>
      <c r="G11" s="30">
        <v>0.59392789373814037</v>
      </c>
      <c r="H11" s="16">
        <v>0.38</v>
      </c>
      <c r="I11" s="29"/>
      <c r="J11" s="31">
        <v>3.3000000000000002E-2</v>
      </c>
      <c r="K11" s="30">
        <v>1.0001342585292621</v>
      </c>
      <c r="L11" s="30">
        <v>0.99050632911392411</v>
      </c>
      <c r="M11" s="30">
        <v>0.99063931303689567</v>
      </c>
      <c r="N11" s="32">
        <v>1.0000447508404198</v>
      </c>
      <c r="O11" s="30">
        <v>0.99761808550930386</v>
      </c>
      <c r="P11" s="31">
        <v>0.99865736306893271</v>
      </c>
      <c r="R11" s="191"/>
      <c r="S11" s="75">
        <f t="shared" si="0"/>
        <v>527</v>
      </c>
      <c r="T11" s="75">
        <f t="shared" si="1"/>
        <v>316</v>
      </c>
      <c r="U11" s="76">
        <f t="shared" si="2"/>
        <v>0.59962049335863377</v>
      </c>
      <c r="V11" s="203">
        <f t="shared" si="3"/>
        <v>0.84139964825814062</v>
      </c>
      <c r="W11" s="203">
        <f t="shared" si="4"/>
        <v>1.1923020455390692</v>
      </c>
      <c r="X11" s="204">
        <f t="shared" si="5"/>
        <v>0.55637610987769159</v>
      </c>
      <c r="Y11" s="204">
        <f t="shared" si="6"/>
        <v>0.64174122160239655</v>
      </c>
      <c r="Z11" s="204">
        <f t="shared" si="7"/>
        <v>8.5365111724704956E-2</v>
      </c>
      <c r="AA11" s="192"/>
      <c r="AB11" s="75">
        <f t="shared" si="8"/>
        <v>316</v>
      </c>
      <c r="AC11" s="75">
        <f t="shared" si="9"/>
        <v>313</v>
      </c>
      <c r="AD11" s="76">
        <f t="shared" si="10"/>
        <v>0.990506329113924</v>
      </c>
      <c r="AE11" s="203">
        <f t="shared" si="11"/>
        <v>0.45206060504332912</v>
      </c>
      <c r="AF11" s="203">
        <f t="shared" si="12"/>
        <v>4.8597437677470037</v>
      </c>
      <c r="AG11" s="204">
        <f t="shared" si="13"/>
        <v>0.97250764052472205</v>
      </c>
      <c r="AH11" s="204">
        <f t="shared" si="14"/>
        <v>0.9980378813726023</v>
      </c>
      <c r="AI11" s="204">
        <f t="shared" si="15"/>
        <v>2.5530240847880248E-2</v>
      </c>
      <c r="AJ11" s="192"/>
      <c r="AK11" s="75">
        <f t="shared" si="16"/>
        <v>527</v>
      </c>
      <c r="AL11" s="75">
        <f t="shared" si="17"/>
        <v>313</v>
      </c>
      <c r="AM11" s="76">
        <f t="shared" si="18"/>
        <v>0.59392789373814037</v>
      </c>
      <c r="AN11" s="203">
        <f t="shared" si="19"/>
        <v>0.84165238921540431</v>
      </c>
      <c r="AO11" s="203">
        <f t="shared" si="20"/>
        <v>1.191709517289089</v>
      </c>
      <c r="AP11" s="204">
        <f t="shared" si="21"/>
        <v>0.55062022564787827</v>
      </c>
      <c r="AQ11" s="204">
        <f t="shared" si="22"/>
        <v>0.63617618421268596</v>
      </c>
      <c r="AR11" s="195"/>
    </row>
    <row r="12" spans="1:45" x14ac:dyDescent="0.25">
      <c r="A12" s="66">
        <v>2010</v>
      </c>
      <c r="B12" s="62">
        <v>1391</v>
      </c>
      <c r="C12" s="62">
        <v>991</v>
      </c>
      <c r="D12" s="62">
        <v>974</v>
      </c>
      <c r="E12" s="30">
        <v>0.71243709561466573</v>
      </c>
      <c r="F12" s="30">
        <v>0.98284561049444996</v>
      </c>
      <c r="G12" s="30">
        <v>0.70021567217828895</v>
      </c>
      <c r="H12" s="63">
        <v>0.26</v>
      </c>
      <c r="I12" s="29"/>
      <c r="J12" s="31">
        <v>3.3000000000000002E-2</v>
      </c>
      <c r="K12" s="30">
        <v>0.99560789235957647</v>
      </c>
      <c r="L12" s="30">
        <v>0.98284561049444996</v>
      </c>
      <c r="M12" s="30">
        <v>0.97852884677924057</v>
      </c>
      <c r="N12" s="32">
        <v>0.99853381547341036</v>
      </c>
      <c r="O12" s="30">
        <v>0.99568353515752772</v>
      </c>
      <c r="P12" s="31">
        <v>0.99690408625963445</v>
      </c>
      <c r="R12" s="191"/>
      <c r="S12" s="75">
        <f t="shared" si="0"/>
        <v>1391</v>
      </c>
      <c r="T12" s="75">
        <f t="shared" si="1"/>
        <v>991</v>
      </c>
      <c r="U12" s="76">
        <f t="shared" si="2"/>
        <v>0.71243709561466573</v>
      </c>
      <c r="V12" s="203">
        <f t="shared" si="3"/>
        <v>0.89170584897978478</v>
      </c>
      <c r="W12" s="203">
        <f t="shared" si="4"/>
        <v>1.1248008092267683</v>
      </c>
      <c r="X12" s="204">
        <f t="shared" si="5"/>
        <v>0.68786013242767008</v>
      </c>
      <c r="Y12" s="204">
        <f t="shared" si="6"/>
        <v>0.73611336195698573</v>
      </c>
      <c r="Z12" s="204">
        <f t="shared" si="7"/>
        <v>4.8253229529315655E-2</v>
      </c>
      <c r="AA12" s="192"/>
      <c r="AB12" s="75">
        <f t="shared" si="8"/>
        <v>991</v>
      </c>
      <c r="AC12" s="75">
        <f t="shared" si="9"/>
        <v>974</v>
      </c>
      <c r="AD12" s="76">
        <f t="shared" si="10"/>
        <v>0.98284561049445007</v>
      </c>
      <c r="AE12" s="203">
        <f t="shared" si="11"/>
        <v>0.65786233941687844</v>
      </c>
      <c r="AF12" s="203">
        <f t="shared" si="12"/>
        <v>1.7219781337371061</v>
      </c>
      <c r="AG12" s="204">
        <f t="shared" si="13"/>
        <v>0.97267585027520986</v>
      </c>
      <c r="AH12" s="204">
        <f t="shared" si="14"/>
        <v>0.9899759935682827</v>
      </c>
      <c r="AI12" s="204">
        <f t="shared" si="15"/>
        <v>1.7300143293072834E-2</v>
      </c>
      <c r="AJ12" s="192"/>
      <c r="AK12" s="75">
        <f t="shared" si="16"/>
        <v>1391</v>
      </c>
      <c r="AL12" s="75">
        <f t="shared" si="17"/>
        <v>974</v>
      </c>
      <c r="AM12" s="76">
        <f t="shared" si="18"/>
        <v>0.70021567217828895</v>
      </c>
      <c r="AN12" s="203">
        <f t="shared" si="19"/>
        <v>0.89285085727550728</v>
      </c>
      <c r="AO12" s="203">
        <f t="shared" si="20"/>
        <v>1.1230883455774459</v>
      </c>
      <c r="AP12" s="204">
        <f t="shared" si="21"/>
        <v>0.67537428170342384</v>
      </c>
      <c r="AQ12" s="204">
        <f t="shared" si="22"/>
        <v>0.72420838060460901</v>
      </c>
      <c r="AR12" s="195"/>
    </row>
    <row r="13" spans="1:45" x14ac:dyDescent="0.25">
      <c r="A13" s="66">
        <v>2011</v>
      </c>
      <c r="B13" s="61">
        <v>2353</v>
      </c>
      <c r="C13" s="61">
        <v>1551</v>
      </c>
      <c r="D13" s="61">
        <v>1470</v>
      </c>
      <c r="E13" s="30">
        <v>0.65915852103697403</v>
      </c>
      <c r="F13" s="30">
        <v>0.94777562862669262</v>
      </c>
      <c r="G13" s="30">
        <v>0.62473438164045902</v>
      </c>
      <c r="H13" s="63">
        <v>0.32800000000000001</v>
      </c>
      <c r="I13" s="29"/>
      <c r="J13" s="31">
        <v>3.3000000000000002E-2</v>
      </c>
      <c r="K13" s="30">
        <v>1.0143646911117072</v>
      </c>
      <c r="L13" s="30">
        <v>0.94777562862669262</v>
      </c>
      <c r="M13" s="30">
        <v>0.9613901327751192</v>
      </c>
      <c r="N13" s="32">
        <v>1.004765484454021</v>
      </c>
      <c r="O13" s="30">
        <v>0.98668013424669798</v>
      </c>
      <c r="P13" s="31">
        <v>0.99439079254252993</v>
      </c>
      <c r="R13" s="191"/>
      <c r="S13" s="75">
        <f t="shared" si="0"/>
        <v>2353</v>
      </c>
      <c r="T13" s="75">
        <f t="shared" si="1"/>
        <v>1551</v>
      </c>
      <c r="U13" s="76">
        <f t="shared" si="2"/>
        <v>0.65915852103697403</v>
      </c>
      <c r="V13" s="203">
        <f t="shared" si="3"/>
        <v>0.91883466671056135</v>
      </c>
      <c r="W13" s="203">
        <f t="shared" si="4"/>
        <v>1.0896391987030034</v>
      </c>
      <c r="X13" s="204">
        <f t="shared" si="5"/>
        <v>0.63960528228775548</v>
      </c>
      <c r="Y13" s="204">
        <f t="shared" si="6"/>
        <v>0.67831472681025462</v>
      </c>
      <c r="Z13" s="204">
        <f t="shared" si="7"/>
        <v>3.8709444522499137E-2</v>
      </c>
      <c r="AA13" s="192"/>
      <c r="AB13" s="75">
        <f t="shared" si="8"/>
        <v>1551</v>
      </c>
      <c r="AC13" s="75">
        <f t="shared" si="9"/>
        <v>1470</v>
      </c>
      <c r="AD13" s="76">
        <f t="shared" si="10"/>
        <v>0.9477756286266924</v>
      </c>
      <c r="AE13" s="203">
        <f t="shared" si="11"/>
        <v>0.80912874458368811</v>
      </c>
      <c r="AF13" s="203">
        <f t="shared" si="12"/>
        <v>1.2658447537314494</v>
      </c>
      <c r="AG13" s="204">
        <f t="shared" si="13"/>
        <v>0.93550514536623475</v>
      </c>
      <c r="AH13" s="204">
        <f t="shared" si="14"/>
        <v>0.95831312533647228</v>
      </c>
      <c r="AI13" s="204">
        <f t="shared" si="15"/>
        <v>2.2807979970237535E-2</v>
      </c>
      <c r="AJ13" s="192"/>
      <c r="AK13" s="75">
        <f t="shared" si="16"/>
        <v>2353</v>
      </c>
      <c r="AL13" s="75">
        <f t="shared" si="17"/>
        <v>1470</v>
      </c>
      <c r="AM13" s="76">
        <f t="shared" si="18"/>
        <v>0.62473438164045902</v>
      </c>
      <c r="AN13" s="203">
        <f t="shared" si="19"/>
        <v>0.92034877720566755</v>
      </c>
      <c r="AO13" s="203">
        <f t="shared" si="20"/>
        <v>1.0875218764443892</v>
      </c>
      <c r="AP13" s="204">
        <f t="shared" si="21"/>
        <v>0.60481247255869142</v>
      </c>
      <c r="AQ13" s="204">
        <f t="shared" si="22"/>
        <v>0.64434522525643101</v>
      </c>
      <c r="AR13" s="195"/>
    </row>
    <row r="14" spans="1:45" x14ac:dyDescent="0.25">
      <c r="A14" s="66">
        <v>2012</v>
      </c>
      <c r="B14" s="17">
        <v>2430</v>
      </c>
      <c r="C14" s="17">
        <v>1949</v>
      </c>
      <c r="D14" s="17">
        <v>1875</v>
      </c>
      <c r="E14" s="30">
        <v>0.80205761316872426</v>
      </c>
      <c r="F14" s="30">
        <v>0.96203181118522318</v>
      </c>
      <c r="G14" s="30">
        <v>0.77160493827160492</v>
      </c>
      <c r="H14" s="63">
        <v>0.34799999999999998</v>
      </c>
      <c r="I14" s="64"/>
      <c r="J14" s="31">
        <v>3.3000000000000002E-2</v>
      </c>
      <c r="K14" s="30">
        <v>1.2721300035666634</v>
      </c>
      <c r="L14" s="30">
        <v>0.9620318111852233</v>
      </c>
      <c r="M14" s="30">
        <v>1.2238295313943017</v>
      </c>
      <c r="N14" s="32">
        <v>1.0835372144486224</v>
      </c>
      <c r="O14" s="30">
        <v>0.99036973064555989</v>
      </c>
      <c r="P14" s="31">
        <v>1.02927532441658</v>
      </c>
      <c r="R14" s="191"/>
      <c r="S14" s="75">
        <f t="shared" si="0"/>
        <v>2430</v>
      </c>
      <c r="T14" s="75">
        <f t="shared" si="1"/>
        <v>1949</v>
      </c>
      <c r="U14" s="76">
        <f t="shared" si="2"/>
        <v>0.80205761316872426</v>
      </c>
      <c r="V14" s="203">
        <f t="shared" si="3"/>
        <v>0.90644144375689806</v>
      </c>
      <c r="W14" s="203">
        <f t="shared" si="4"/>
        <v>1.1066683611348387</v>
      </c>
      <c r="X14" s="204">
        <f t="shared" si="5"/>
        <v>0.78564958421429165</v>
      </c>
      <c r="Y14" s="204">
        <f t="shared" si="6"/>
        <v>0.81773421835731464</v>
      </c>
      <c r="Z14" s="204">
        <f t="shared" si="7"/>
        <v>3.2084634143022983E-2</v>
      </c>
      <c r="AA14" s="192"/>
      <c r="AB14" s="75">
        <f t="shared" si="8"/>
        <v>1949</v>
      </c>
      <c r="AC14" s="75">
        <f t="shared" si="9"/>
        <v>1875</v>
      </c>
      <c r="AD14" s="76">
        <f t="shared" si="10"/>
        <v>0.96203181118522318</v>
      </c>
      <c r="AE14" s="203">
        <f t="shared" si="11"/>
        <v>0.80329351571135821</v>
      </c>
      <c r="AF14" s="203">
        <f t="shared" si="12"/>
        <v>1.2785480462888628</v>
      </c>
      <c r="AG14" s="204">
        <f t="shared" si="13"/>
        <v>0.95256693042841889</v>
      </c>
      <c r="AH14" s="204">
        <f t="shared" si="14"/>
        <v>0.97007145805211359</v>
      </c>
      <c r="AI14" s="204">
        <f t="shared" si="15"/>
        <v>1.7504527623694699E-2</v>
      </c>
      <c r="AJ14" s="192"/>
      <c r="AK14" s="75">
        <f t="shared" si="16"/>
        <v>2430</v>
      </c>
      <c r="AL14" s="75">
        <f t="shared" si="17"/>
        <v>1875</v>
      </c>
      <c r="AM14" s="76">
        <f t="shared" si="18"/>
        <v>0.77160493827160492</v>
      </c>
      <c r="AN14" s="203">
        <f t="shared" si="19"/>
        <v>0.91078197825689411</v>
      </c>
      <c r="AO14" s="203">
        <f t="shared" si="20"/>
        <v>1.1007372944833611</v>
      </c>
      <c r="AP14" s="204">
        <f t="shared" si="21"/>
        <v>0.75438617361461979</v>
      </c>
      <c r="AQ14" s="204">
        <f t="shared" si="22"/>
        <v>0.78816657773587562</v>
      </c>
      <c r="AR14" s="195"/>
    </row>
    <row r="15" spans="1:45" ht="26.25" x14ac:dyDescent="0.25">
      <c r="A15" s="67" t="s">
        <v>42</v>
      </c>
      <c r="B15" s="26">
        <v>1545.6</v>
      </c>
      <c r="C15" s="26">
        <v>1104.4000000000001</v>
      </c>
      <c r="D15" s="26">
        <v>1063.8</v>
      </c>
      <c r="E15" s="65">
        <v>0.69389525096491356</v>
      </c>
      <c r="F15" s="65">
        <v>0.96879970805189008</v>
      </c>
      <c r="G15" s="65">
        <v>0.67188430842178426</v>
      </c>
      <c r="H15" s="65">
        <v>0.31840000000000002</v>
      </c>
      <c r="I15" s="65" t="e">
        <v>#DIV/0!</v>
      </c>
      <c r="J15" s="65">
        <v>3.3000000000000002E-2</v>
      </c>
      <c r="K15" s="65">
        <v>1.0553316931450396</v>
      </c>
      <c r="L15" s="65">
        <v>0.96879970805189008</v>
      </c>
      <c r="M15" s="65">
        <v>1.0219734118036956</v>
      </c>
      <c r="N15" s="65">
        <v>1.0170036673844813</v>
      </c>
      <c r="O15" s="65">
        <v>0.99208282560881922</v>
      </c>
      <c r="P15" s="65">
        <v>1.0025485298686376</v>
      </c>
      <c r="R15" s="191"/>
      <c r="S15" s="75"/>
      <c r="T15" s="75"/>
      <c r="U15" s="76"/>
      <c r="V15" s="203"/>
      <c r="W15" s="203"/>
      <c r="X15" s="204"/>
      <c r="Y15" s="204"/>
      <c r="Z15" s="204"/>
      <c r="AA15" s="192"/>
      <c r="AB15" s="75"/>
      <c r="AC15" s="75"/>
      <c r="AD15" s="76"/>
      <c r="AE15" s="203"/>
      <c r="AF15" s="203"/>
      <c r="AG15" s="204"/>
      <c r="AH15" s="204"/>
      <c r="AI15" s="204"/>
      <c r="AJ15" s="192"/>
      <c r="AK15" s="75"/>
      <c r="AL15" s="75"/>
      <c r="AM15" s="76"/>
      <c r="AN15" s="203"/>
      <c r="AO15" s="203"/>
      <c r="AP15" s="204"/>
      <c r="AQ15" s="204"/>
      <c r="AR15" s="195"/>
    </row>
    <row r="16" spans="1:45" ht="16.5" thickBot="1" x14ac:dyDescent="0.3">
      <c r="B16" s="7"/>
      <c r="C16" s="13"/>
      <c r="D16" s="14"/>
      <c r="E16" s="9"/>
      <c r="F16" s="9"/>
      <c r="G16" s="9"/>
      <c r="H16" s="7"/>
      <c r="I16" s="13"/>
      <c r="J16" s="14"/>
      <c r="K16" s="9"/>
      <c r="L16" s="9"/>
      <c r="M16" s="12"/>
      <c r="N16" s="7"/>
      <c r="O16" s="13"/>
      <c r="P16" s="14"/>
      <c r="R16" s="191"/>
      <c r="S16" s="75"/>
      <c r="T16" s="75"/>
      <c r="U16" s="76"/>
      <c r="V16" s="203"/>
      <c r="W16" s="203"/>
      <c r="X16" s="204"/>
      <c r="Y16" s="204"/>
      <c r="Z16" s="204"/>
      <c r="AA16" s="192"/>
      <c r="AB16" s="75"/>
      <c r="AC16" s="75"/>
      <c r="AD16" s="76"/>
      <c r="AE16" s="203"/>
      <c r="AF16" s="203"/>
      <c r="AG16" s="204"/>
      <c r="AH16" s="204"/>
      <c r="AI16" s="204"/>
      <c r="AJ16" s="192"/>
      <c r="AK16" s="75"/>
      <c r="AL16" s="75"/>
      <c r="AM16" s="76"/>
      <c r="AN16" s="203"/>
      <c r="AO16" s="203"/>
      <c r="AP16" s="204"/>
      <c r="AQ16" s="204"/>
      <c r="AR16" s="195"/>
    </row>
    <row r="17" spans="1:44" x14ac:dyDescent="0.25">
      <c r="B17" s="6"/>
      <c r="C17" s="6"/>
      <c r="D17" s="6"/>
      <c r="E17" s="8"/>
      <c r="F17" s="8"/>
      <c r="G17" s="8"/>
      <c r="H17" s="6"/>
      <c r="I17" s="6"/>
      <c r="J17" s="6"/>
      <c r="K17" s="8"/>
      <c r="L17" s="8"/>
      <c r="M17" s="8"/>
      <c r="N17" s="6"/>
      <c r="O17" s="6"/>
      <c r="P17" s="11"/>
      <c r="R17" s="191"/>
      <c r="S17" s="75"/>
      <c r="T17" s="75"/>
      <c r="U17" s="76"/>
      <c r="V17" s="203"/>
      <c r="W17" s="203"/>
      <c r="X17" s="204"/>
      <c r="Y17" s="204"/>
      <c r="Z17" s="204"/>
      <c r="AA17" s="192"/>
      <c r="AB17" s="75"/>
      <c r="AC17" s="75"/>
      <c r="AD17" s="76"/>
      <c r="AE17" s="203"/>
      <c r="AF17" s="203"/>
      <c r="AG17" s="204"/>
      <c r="AH17" s="204"/>
      <c r="AI17" s="204"/>
      <c r="AJ17" s="192"/>
      <c r="AK17" s="75"/>
      <c r="AL17" s="75"/>
      <c r="AM17" s="76"/>
      <c r="AN17" s="203"/>
      <c r="AO17" s="203"/>
      <c r="AP17" s="204"/>
      <c r="AQ17" s="204"/>
      <c r="AR17" s="195"/>
    </row>
    <row r="18" spans="1:44" x14ac:dyDescent="0.25">
      <c r="B18" s="312" t="s">
        <v>23</v>
      </c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4"/>
      <c r="R18" s="191"/>
      <c r="S18" s="75"/>
      <c r="T18" s="75"/>
      <c r="U18" s="76"/>
      <c r="V18" s="203"/>
      <c r="W18" s="203"/>
      <c r="X18" s="204"/>
      <c r="Y18" s="204"/>
      <c r="Z18" s="204"/>
      <c r="AA18" s="192"/>
      <c r="AB18" s="75"/>
      <c r="AC18" s="75"/>
      <c r="AD18" s="76"/>
      <c r="AE18" s="203"/>
      <c r="AF18" s="203"/>
      <c r="AG18" s="204"/>
      <c r="AH18" s="204"/>
      <c r="AI18" s="204"/>
      <c r="AJ18" s="192"/>
      <c r="AK18" s="75"/>
      <c r="AL18" s="75"/>
      <c r="AM18" s="76"/>
      <c r="AN18" s="203"/>
      <c r="AO18" s="203"/>
      <c r="AP18" s="204"/>
      <c r="AQ18" s="204"/>
      <c r="AR18" s="195"/>
    </row>
    <row r="19" spans="1:44" x14ac:dyDescent="0.25">
      <c r="B19" s="309" t="s">
        <v>24</v>
      </c>
      <c r="C19" s="315"/>
      <c r="D19" s="315"/>
      <c r="E19" s="309" t="s">
        <v>25</v>
      </c>
      <c r="F19" s="310"/>
      <c r="G19" s="316"/>
      <c r="H19" s="317" t="s">
        <v>26</v>
      </c>
      <c r="I19" s="318"/>
      <c r="J19" s="319"/>
      <c r="K19" s="306" t="s">
        <v>27</v>
      </c>
      <c r="L19" s="307"/>
      <c r="M19" s="308"/>
      <c r="N19" s="309" t="s">
        <v>28</v>
      </c>
      <c r="O19" s="310"/>
      <c r="P19" s="311"/>
      <c r="R19" s="191"/>
      <c r="S19" s="75"/>
      <c r="T19" s="75"/>
      <c r="U19" s="76"/>
      <c r="V19" s="203"/>
      <c r="W19" s="203"/>
      <c r="X19" s="204"/>
      <c r="Y19" s="204"/>
      <c r="Z19" s="204"/>
      <c r="AA19" s="192"/>
      <c r="AB19" s="75"/>
      <c r="AC19" s="75"/>
      <c r="AD19" s="76"/>
      <c r="AE19" s="203"/>
      <c r="AF19" s="203"/>
      <c r="AG19" s="204"/>
      <c r="AH19" s="204"/>
      <c r="AI19" s="204"/>
      <c r="AJ19" s="192"/>
      <c r="AK19" s="75"/>
      <c r="AL19" s="75"/>
      <c r="AM19" s="76"/>
      <c r="AN19" s="203"/>
      <c r="AO19" s="203"/>
      <c r="AP19" s="204"/>
      <c r="AQ19" s="204"/>
      <c r="AR19" s="195"/>
    </row>
    <row r="20" spans="1:44" ht="51" x14ac:dyDescent="0.25">
      <c r="B20" s="33" t="s">
        <v>29</v>
      </c>
      <c r="C20" s="34" t="s">
        <v>30</v>
      </c>
      <c r="D20" s="35" t="s">
        <v>31</v>
      </c>
      <c r="E20" s="33" t="s">
        <v>32</v>
      </c>
      <c r="F20" s="34" t="s">
        <v>33</v>
      </c>
      <c r="G20" s="35" t="s">
        <v>34</v>
      </c>
      <c r="H20" s="33" t="s">
        <v>35</v>
      </c>
      <c r="I20" s="36" t="s">
        <v>36</v>
      </c>
      <c r="J20" s="35" t="s">
        <v>37</v>
      </c>
      <c r="K20" s="33" t="s">
        <v>32</v>
      </c>
      <c r="L20" s="34" t="s">
        <v>33</v>
      </c>
      <c r="M20" s="34" t="s">
        <v>34</v>
      </c>
      <c r="N20" s="33" t="s">
        <v>38</v>
      </c>
      <c r="O20" s="34" t="s">
        <v>39</v>
      </c>
      <c r="P20" s="37" t="s">
        <v>40</v>
      </c>
      <c r="R20" s="191"/>
      <c r="S20" s="75"/>
      <c r="T20" s="75"/>
      <c r="U20" s="76"/>
      <c r="V20" s="203"/>
      <c r="W20" s="203"/>
      <c r="X20" s="204"/>
      <c r="Y20" s="204"/>
      <c r="Z20" s="204"/>
      <c r="AA20" s="192"/>
      <c r="AB20" s="75"/>
      <c r="AC20" s="75"/>
      <c r="AD20" s="76"/>
      <c r="AE20" s="203"/>
      <c r="AF20" s="203"/>
      <c r="AG20" s="204"/>
      <c r="AH20" s="204"/>
      <c r="AI20" s="204"/>
      <c r="AJ20" s="192"/>
      <c r="AK20" s="75"/>
      <c r="AL20" s="75"/>
      <c r="AM20" s="76"/>
      <c r="AN20" s="203"/>
      <c r="AO20" s="203"/>
      <c r="AP20" s="204"/>
      <c r="AQ20" s="204"/>
      <c r="AR20" s="195"/>
    </row>
    <row r="21" spans="1:44" x14ac:dyDescent="0.25">
      <c r="A21" s="259" t="s">
        <v>41</v>
      </c>
      <c r="B21" s="38"/>
      <c r="C21" s="39"/>
      <c r="D21" s="40"/>
      <c r="E21" s="41"/>
      <c r="F21" s="42"/>
      <c r="G21" s="43"/>
      <c r="H21" s="44">
        <v>0.2239108548110636</v>
      </c>
      <c r="I21" s="45">
        <v>2.2021145946556375E-3</v>
      </c>
      <c r="J21" s="43"/>
      <c r="K21" s="42"/>
      <c r="L21" s="42"/>
      <c r="M21" s="42"/>
      <c r="N21" s="41"/>
      <c r="O21" s="42"/>
      <c r="P21" s="46"/>
      <c r="R21" s="191"/>
      <c r="S21" s="75"/>
      <c r="T21" s="75"/>
      <c r="U21" s="76"/>
      <c r="V21" s="203"/>
      <c r="W21" s="203"/>
      <c r="X21" s="204"/>
      <c r="Y21" s="204"/>
      <c r="Z21" s="204"/>
      <c r="AA21" s="192"/>
      <c r="AB21" s="75"/>
      <c r="AC21" s="75"/>
      <c r="AD21" s="76"/>
      <c r="AE21" s="203"/>
      <c r="AF21" s="203"/>
      <c r="AG21" s="204"/>
      <c r="AH21" s="204"/>
      <c r="AI21" s="204"/>
      <c r="AJ21" s="192"/>
      <c r="AK21" s="75"/>
      <c r="AL21" s="75"/>
      <c r="AM21" s="76"/>
      <c r="AN21" s="203"/>
      <c r="AO21" s="203"/>
      <c r="AP21" s="204"/>
      <c r="AQ21" s="204"/>
      <c r="AR21" s="195"/>
    </row>
    <row r="22" spans="1:44" x14ac:dyDescent="0.25">
      <c r="A22" s="260">
        <v>2003</v>
      </c>
      <c r="B22" s="47">
        <v>17</v>
      </c>
      <c r="C22" s="48">
        <v>16</v>
      </c>
      <c r="D22" s="49">
        <v>14</v>
      </c>
      <c r="E22" s="41">
        <v>0.94117647058823528</v>
      </c>
      <c r="F22" s="42">
        <v>0.875</v>
      </c>
      <c r="G22" s="43">
        <v>0.82352941176470584</v>
      </c>
      <c r="H22" s="50">
        <v>0.14412394205036716</v>
      </c>
      <c r="I22" s="45">
        <v>1.3780074456853919E-3</v>
      </c>
      <c r="J22" s="43">
        <v>3.3000000000000002E-2</v>
      </c>
      <c r="K22" s="41">
        <v>1.1371917739302508</v>
      </c>
      <c r="L22" s="42">
        <v>0.87620742034920585</v>
      </c>
      <c r="M22" s="42">
        <v>0.99641587067776238</v>
      </c>
      <c r="N22" s="41">
        <v>1.0437854448217987</v>
      </c>
      <c r="O22" s="42">
        <v>0.96750168864195651</v>
      </c>
      <c r="P22" s="46">
        <v>0.99948719328714042</v>
      </c>
      <c r="R22" s="191"/>
      <c r="S22" s="75">
        <f t="shared" si="0"/>
        <v>17</v>
      </c>
      <c r="T22" s="75">
        <f t="shared" si="1"/>
        <v>16</v>
      </c>
      <c r="U22" s="76">
        <f t="shared" si="2"/>
        <v>0.94117647058823528</v>
      </c>
      <c r="V22" s="203">
        <f t="shared" si="3"/>
        <v>0.31070798172438086</v>
      </c>
      <c r="W22" s="203">
        <f t="shared" si="4"/>
        <v>39.468485740906999</v>
      </c>
      <c r="X22" s="204">
        <f t="shared" si="5"/>
        <v>0.71311060333277942</v>
      </c>
      <c r="Y22" s="204">
        <f t="shared" si="6"/>
        <v>0.99851182560873342</v>
      </c>
      <c r="Z22" s="204">
        <f t="shared" si="7"/>
        <v>0.28540122227595399</v>
      </c>
      <c r="AA22" s="192"/>
      <c r="AB22" s="75">
        <f t="shared" si="8"/>
        <v>16</v>
      </c>
      <c r="AC22" s="75">
        <f t="shared" si="9"/>
        <v>14</v>
      </c>
      <c r="AD22" s="76">
        <f t="shared" si="10"/>
        <v>0.875</v>
      </c>
      <c r="AE22" s="203">
        <f t="shared" si="11"/>
        <v>0.34451218163174652</v>
      </c>
      <c r="AF22" s="203">
        <f t="shared" si="12"/>
        <v>8.4612740138555278</v>
      </c>
      <c r="AG22" s="204">
        <f t="shared" si="13"/>
        <v>0.61652376315073654</v>
      </c>
      <c r="AH22" s="204">
        <f t="shared" si="14"/>
        <v>0.98448639618458611</v>
      </c>
      <c r="AI22" s="204">
        <f t="shared" si="15"/>
        <v>0.36796263303384957</v>
      </c>
      <c r="AJ22" s="192"/>
      <c r="AK22" s="75">
        <f t="shared" si="16"/>
        <v>17</v>
      </c>
      <c r="AL22" s="75">
        <f t="shared" si="17"/>
        <v>14</v>
      </c>
      <c r="AM22" s="76">
        <f t="shared" si="18"/>
        <v>0.82352941176470584</v>
      </c>
      <c r="AN22" s="203">
        <f t="shared" si="19"/>
        <v>0.37213173808202926</v>
      </c>
      <c r="AO22" s="203">
        <f t="shared" si="20"/>
        <v>5.0652268419826969</v>
      </c>
      <c r="AP22" s="204">
        <f t="shared" si="21"/>
        <v>0.56568212715571609</v>
      </c>
      <c r="AQ22" s="204">
        <f t="shared" si="22"/>
        <v>0.96201493192937404</v>
      </c>
      <c r="AR22" s="195"/>
    </row>
    <row r="23" spans="1:44" x14ac:dyDescent="0.25">
      <c r="A23" s="260">
        <v>2004</v>
      </c>
      <c r="B23" s="51">
        <v>65</v>
      </c>
      <c r="C23" s="52">
        <v>55</v>
      </c>
      <c r="D23" s="53">
        <v>51</v>
      </c>
      <c r="E23" s="54">
        <v>0.84615384615384615</v>
      </c>
      <c r="F23" s="55">
        <v>0.92727272727272725</v>
      </c>
      <c r="G23" s="56">
        <v>0.7846153846153846</v>
      </c>
      <c r="H23" s="50">
        <v>0.14275718053419309</v>
      </c>
      <c r="I23" s="45">
        <v>8.4183567604740369E-4</v>
      </c>
      <c r="J23" s="56">
        <v>3.3000000000000002E-2</v>
      </c>
      <c r="K23" s="54">
        <v>1.0207490931305585</v>
      </c>
      <c r="L23" s="55">
        <v>0.92805399623605722</v>
      </c>
      <c r="M23" s="55">
        <v>0.94731027503414622</v>
      </c>
      <c r="N23" s="54">
        <v>1.0068690721870253</v>
      </c>
      <c r="O23" s="55">
        <v>0.98150679660996487</v>
      </c>
      <c r="P23" s="57">
        <v>0.99229716300798765</v>
      </c>
      <c r="R23" s="191"/>
      <c r="S23" s="75">
        <f t="shared" si="0"/>
        <v>65</v>
      </c>
      <c r="T23" s="75">
        <f t="shared" si="1"/>
        <v>55</v>
      </c>
      <c r="U23" s="76">
        <f t="shared" si="2"/>
        <v>0.84615384615384615</v>
      </c>
      <c r="V23" s="203">
        <f t="shared" si="3"/>
        <v>0.55533405028852123</v>
      </c>
      <c r="W23" s="203">
        <f t="shared" si="4"/>
        <v>2.161152569739218</v>
      </c>
      <c r="X23" s="204">
        <f t="shared" si="5"/>
        <v>0.73521649140058709</v>
      </c>
      <c r="Y23" s="204">
        <f t="shared" si="6"/>
        <v>0.92367842159999958</v>
      </c>
      <c r="Z23" s="204">
        <f t="shared" si="7"/>
        <v>0.18846193019941249</v>
      </c>
      <c r="AA23" s="192"/>
      <c r="AB23" s="75">
        <f t="shared" si="8"/>
        <v>55</v>
      </c>
      <c r="AC23" s="75">
        <f t="shared" si="9"/>
        <v>51</v>
      </c>
      <c r="AD23" s="76">
        <f t="shared" si="10"/>
        <v>0.92727272727272725</v>
      </c>
      <c r="AE23" s="203">
        <f t="shared" si="11"/>
        <v>0.45942134989209327</v>
      </c>
      <c r="AF23" s="203">
        <f t="shared" si="12"/>
        <v>3.7367131604528008</v>
      </c>
      <c r="AG23" s="204">
        <f t="shared" si="13"/>
        <v>0.82413246471603174</v>
      </c>
      <c r="AH23" s="204">
        <f t="shared" si="14"/>
        <v>0.97982946664677006</v>
      </c>
      <c r="AI23" s="204">
        <f t="shared" si="15"/>
        <v>0.15569700193073832</v>
      </c>
      <c r="AJ23" s="192"/>
      <c r="AK23" s="75">
        <f t="shared" si="16"/>
        <v>65</v>
      </c>
      <c r="AL23" s="75">
        <f t="shared" si="17"/>
        <v>51</v>
      </c>
      <c r="AM23" s="76">
        <f t="shared" si="18"/>
        <v>0.7846153846153846</v>
      </c>
      <c r="AN23" s="203">
        <f t="shared" si="19"/>
        <v>0.58414090225705517</v>
      </c>
      <c r="AO23" s="203">
        <f t="shared" si="20"/>
        <v>1.9186931709137391</v>
      </c>
      <c r="AP23" s="204">
        <f t="shared" si="21"/>
        <v>0.66511268545244784</v>
      </c>
      <c r="AQ23" s="204">
        <f t="shared" si="22"/>
        <v>0.87694692475781988</v>
      </c>
      <c r="AR23" s="195"/>
    </row>
    <row r="24" spans="1:44" x14ac:dyDescent="0.25">
      <c r="A24" s="260">
        <v>2005</v>
      </c>
      <c r="B24" s="51">
        <v>67</v>
      </c>
      <c r="C24" s="52">
        <v>44</v>
      </c>
      <c r="D24" s="53">
        <v>40</v>
      </c>
      <c r="E24" s="54">
        <v>0.65671641791044777</v>
      </c>
      <c r="F24" s="55">
        <v>0.90909090909090895</v>
      </c>
      <c r="G24" s="56">
        <v>0.59701492537313428</v>
      </c>
      <c r="H24" s="50">
        <v>0.17778432143836448</v>
      </c>
      <c r="I24" s="45">
        <v>0</v>
      </c>
      <c r="J24" s="56">
        <v>3.3000000000000002E-2</v>
      </c>
      <c r="K24" s="54">
        <v>0.82597260961780117</v>
      </c>
      <c r="L24" s="55">
        <v>0.90909090909090906</v>
      </c>
      <c r="M24" s="55">
        <v>0.75088419056163735</v>
      </c>
      <c r="N24" s="54">
        <v>0.93825714843546226</v>
      </c>
      <c r="O24" s="55">
        <v>0.97645408967631053</v>
      </c>
      <c r="P24" s="57">
        <v>0.95989716421333571</v>
      </c>
      <c r="R24" s="191"/>
      <c r="S24" s="75">
        <f t="shared" si="0"/>
        <v>67</v>
      </c>
      <c r="T24" s="75">
        <f t="shared" si="1"/>
        <v>44</v>
      </c>
      <c r="U24" s="76">
        <f t="shared" si="2"/>
        <v>0.65671641791044777</v>
      </c>
      <c r="V24" s="203">
        <f t="shared" si="3"/>
        <v>0.61661276841861568</v>
      </c>
      <c r="W24" s="203">
        <f t="shared" si="4"/>
        <v>1.6963937934748203</v>
      </c>
      <c r="X24" s="204">
        <f t="shared" si="5"/>
        <v>0.53061708307021405</v>
      </c>
      <c r="Y24" s="204">
        <f t="shared" si="6"/>
        <v>0.76846660224884888</v>
      </c>
      <c r="Z24" s="204">
        <f t="shared" si="7"/>
        <v>0.23784951917863484</v>
      </c>
      <c r="AA24" s="192"/>
      <c r="AB24" s="75">
        <f t="shared" si="8"/>
        <v>44</v>
      </c>
      <c r="AC24" s="75">
        <f t="shared" si="9"/>
        <v>40</v>
      </c>
      <c r="AD24" s="76">
        <f t="shared" si="10"/>
        <v>0.90909090909090906</v>
      </c>
      <c r="AE24" s="203">
        <f t="shared" si="11"/>
        <v>0.4518700329285128</v>
      </c>
      <c r="AF24" s="203">
        <f t="shared" si="12"/>
        <v>3.7542769617088578</v>
      </c>
      <c r="AG24" s="204">
        <f t="shared" si="13"/>
        <v>0.78331341053472558</v>
      </c>
      <c r="AH24" s="204">
        <f t="shared" si="14"/>
        <v>0.97467157829654916</v>
      </c>
      <c r="AI24" s="204">
        <f t="shared" si="15"/>
        <v>0.19135816776182357</v>
      </c>
      <c r="AJ24" s="192"/>
      <c r="AK24" s="75">
        <f t="shared" si="16"/>
        <v>67</v>
      </c>
      <c r="AL24" s="75">
        <f t="shared" si="17"/>
        <v>40</v>
      </c>
      <c r="AM24" s="76">
        <f t="shared" si="18"/>
        <v>0.59701492537313428</v>
      </c>
      <c r="AN24" s="203">
        <f t="shared" si="19"/>
        <v>0.62085775831111634</v>
      </c>
      <c r="AO24" s="203">
        <f t="shared" si="20"/>
        <v>1.6531409515420021</v>
      </c>
      <c r="AP24" s="204">
        <f t="shared" si="21"/>
        <v>0.47004134578802903</v>
      </c>
      <c r="AQ24" s="204">
        <f t="shared" si="22"/>
        <v>0.71512610437581847</v>
      </c>
      <c r="AR24" s="195"/>
    </row>
    <row r="25" spans="1:44" x14ac:dyDescent="0.25">
      <c r="A25" s="260">
        <v>2006</v>
      </c>
      <c r="B25" s="51">
        <v>23</v>
      </c>
      <c r="C25" s="52">
        <v>13</v>
      </c>
      <c r="D25" s="53">
        <v>11</v>
      </c>
      <c r="E25" s="54">
        <v>0.56521739130434778</v>
      </c>
      <c r="F25" s="55">
        <v>0.84615384615384626</v>
      </c>
      <c r="G25" s="56">
        <v>0.47826086956521741</v>
      </c>
      <c r="H25" s="50">
        <v>0.20716416508115473</v>
      </c>
      <c r="I25" s="45">
        <v>0</v>
      </c>
      <c r="J25" s="56">
        <v>3.3000000000000002E-2</v>
      </c>
      <c r="K25" s="54">
        <v>0.73723470434682437</v>
      </c>
      <c r="L25" s="55">
        <v>0.84615384615384615</v>
      </c>
      <c r="M25" s="55">
        <v>0.62381398060115911</v>
      </c>
      <c r="N25" s="54">
        <v>0.90337608698163718</v>
      </c>
      <c r="O25" s="55">
        <v>0.95909655979353814</v>
      </c>
      <c r="P25" s="57">
        <v>0.93480743451470805</v>
      </c>
      <c r="R25" s="191"/>
      <c r="S25" s="75">
        <f t="shared" si="0"/>
        <v>23</v>
      </c>
      <c r="T25" s="75">
        <f t="shared" si="1"/>
        <v>13</v>
      </c>
      <c r="U25" s="76">
        <f t="shared" si="2"/>
        <v>0.56521739130434778</v>
      </c>
      <c r="V25" s="203">
        <f t="shared" si="3"/>
        <v>0.44557879088051133</v>
      </c>
      <c r="W25" s="203">
        <f t="shared" si="4"/>
        <v>2.3656710788211388</v>
      </c>
      <c r="X25" s="204">
        <f t="shared" si="5"/>
        <v>0.34494660745237471</v>
      </c>
      <c r="Y25" s="204">
        <f t="shared" si="6"/>
        <v>0.76808580046176855</v>
      </c>
      <c r="Z25" s="204">
        <f t="shared" si="7"/>
        <v>0.42313919300939384</v>
      </c>
      <c r="AA25" s="192"/>
      <c r="AB25" s="75">
        <f t="shared" si="8"/>
        <v>13</v>
      </c>
      <c r="AC25" s="75">
        <f t="shared" si="9"/>
        <v>11</v>
      </c>
      <c r="AD25" s="76">
        <f t="shared" si="10"/>
        <v>0.84615384615384615</v>
      </c>
      <c r="AE25" s="203">
        <f t="shared" si="11"/>
        <v>0.32737094985649906</v>
      </c>
      <c r="AF25" s="203">
        <f t="shared" si="12"/>
        <v>8.5108734515941347</v>
      </c>
      <c r="AG25" s="204">
        <f t="shared" si="13"/>
        <v>0.54552894432344212</v>
      </c>
      <c r="AH25" s="204">
        <f t="shared" si="14"/>
        <v>0.98079332801747154</v>
      </c>
      <c r="AI25" s="204">
        <f t="shared" si="15"/>
        <v>0.43526438369402942</v>
      </c>
      <c r="AJ25" s="192"/>
      <c r="AK25" s="75">
        <f t="shared" si="16"/>
        <v>23</v>
      </c>
      <c r="AL25" s="75">
        <f t="shared" si="17"/>
        <v>11</v>
      </c>
      <c r="AM25" s="76">
        <f t="shared" si="18"/>
        <v>0.47826086956521741</v>
      </c>
      <c r="AN25" s="203">
        <f t="shared" si="19"/>
        <v>0.4331203570259044</v>
      </c>
      <c r="AO25" s="203">
        <f t="shared" si="20"/>
        <v>2.2692772776214256</v>
      </c>
      <c r="AP25" s="204">
        <f t="shared" si="21"/>
        <v>0.26819618617555319</v>
      </c>
      <c r="AQ25" s="204">
        <f t="shared" si="22"/>
        <v>0.69412199850862644</v>
      </c>
      <c r="AR25" s="195"/>
    </row>
    <row r="26" spans="1:44" x14ac:dyDescent="0.25">
      <c r="A26" s="261">
        <v>2007</v>
      </c>
      <c r="B26" s="51">
        <v>28</v>
      </c>
      <c r="C26" s="52">
        <v>18</v>
      </c>
      <c r="D26" s="53">
        <v>15</v>
      </c>
      <c r="E26" s="54">
        <v>0.6428571428571429</v>
      </c>
      <c r="F26" s="55">
        <v>0.83333333333333326</v>
      </c>
      <c r="G26" s="56">
        <v>0.5357142857142857</v>
      </c>
      <c r="H26" s="59">
        <v>0.17313058561785891</v>
      </c>
      <c r="I26" s="58"/>
      <c r="J26" s="56">
        <v>3.3000000000000002E-2</v>
      </c>
      <c r="K26" s="54">
        <v>0.80399078643961008</v>
      </c>
      <c r="L26" s="55">
        <v>0.83333333333333337</v>
      </c>
      <c r="M26" s="55">
        <v>0.6699923220330084</v>
      </c>
      <c r="N26" s="54">
        <v>0.92985883949901027</v>
      </c>
      <c r="O26" s="55">
        <v>0.95544279220436679</v>
      </c>
      <c r="P26" s="57">
        <v>0.94439315853220474</v>
      </c>
      <c r="R26" s="191"/>
      <c r="S26" s="75">
        <f t="shared" si="0"/>
        <v>28</v>
      </c>
      <c r="T26" s="75">
        <f t="shared" si="1"/>
        <v>18</v>
      </c>
      <c r="U26" s="76">
        <f t="shared" si="2"/>
        <v>0.6428571428571429</v>
      </c>
      <c r="V26" s="203">
        <f t="shared" si="3"/>
        <v>0.48142746544901954</v>
      </c>
      <c r="W26" s="203">
        <f t="shared" si="4"/>
        <v>2.297165890163869</v>
      </c>
      <c r="X26" s="204">
        <f t="shared" si="5"/>
        <v>0.44065031274666661</v>
      </c>
      <c r="Y26" s="204">
        <f t="shared" si="6"/>
        <v>0.81359333999955452</v>
      </c>
      <c r="Z26" s="204">
        <f t="shared" si="7"/>
        <v>0.37294302725288792</v>
      </c>
      <c r="AA26" s="192"/>
      <c r="AB26" s="75">
        <f t="shared" si="8"/>
        <v>18</v>
      </c>
      <c r="AC26" s="75">
        <f t="shared" si="9"/>
        <v>15</v>
      </c>
      <c r="AD26" s="76">
        <f t="shared" si="10"/>
        <v>0.83333333333333337</v>
      </c>
      <c r="AE26" s="203">
        <f t="shared" si="11"/>
        <v>0.3771796847336627</v>
      </c>
      <c r="AF26" s="203">
        <f t="shared" si="12"/>
        <v>5.0521133708281658</v>
      </c>
      <c r="AG26" s="204">
        <f t="shared" si="13"/>
        <v>0.58582250860522578</v>
      </c>
      <c r="AH26" s="204">
        <f t="shared" si="14"/>
        <v>0.96421491687842542</v>
      </c>
      <c r="AI26" s="204">
        <f t="shared" si="15"/>
        <v>0.37839240827319964</v>
      </c>
      <c r="AJ26" s="192"/>
      <c r="AK26" s="75">
        <f t="shared" si="16"/>
        <v>28</v>
      </c>
      <c r="AL26" s="75">
        <f t="shared" si="17"/>
        <v>15</v>
      </c>
      <c r="AM26" s="76">
        <f t="shared" si="18"/>
        <v>0.5357142857142857</v>
      </c>
      <c r="AN26" s="203">
        <f t="shared" si="19"/>
        <v>0.47802615464324028</v>
      </c>
      <c r="AO26" s="203">
        <f t="shared" si="20"/>
        <v>2.1408795645036967</v>
      </c>
      <c r="AP26" s="204">
        <f t="shared" si="21"/>
        <v>0.33869907611459993</v>
      </c>
      <c r="AQ26" s="204">
        <f t="shared" si="22"/>
        <v>0.72489143970340386</v>
      </c>
      <c r="AR26" s="195"/>
    </row>
    <row r="27" spans="1:44" s="81" customFormat="1" x14ac:dyDescent="0.25">
      <c r="A27" s="262">
        <v>2008</v>
      </c>
      <c r="B27" s="267">
        <v>261</v>
      </c>
      <c r="C27" s="267">
        <v>190</v>
      </c>
      <c r="D27" s="267">
        <v>172</v>
      </c>
      <c r="E27" s="268">
        <v>0.72796934865900387</v>
      </c>
      <c r="F27" s="269">
        <v>0.90526315789473677</v>
      </c>
      <c r="G27" s="270">
        <v>0.65900383141762453</v>
      </c>
      <c r="H27" s="268">
        <v>0.27600000000000002</v>
      </c>
      <c r="I27" s="271">
        <v>0</v>
      </c>
      <c r="J27" s="270">
        <v>3.3000000000000002E-2</v>
      </c>
      <c r="K27" s="268">
        <v>1.0397957867343379</v>
      </c>
      <c r="L27" s="269">
        <v>0.90526315789473688</v>
      </c>
      <c r="M27" s="269">
        <v>0.94128881746476911</v>
      </c>
      <c r="N27" s="268">
        <v>1.0130930851874125</v>
      </c>
      <c r="O27" s="269">
        <v>0.97542461635305722</v>
      </c>
      <c r="P27" s="272">
        <v>0.99139363996076502</v>
      </c>
      <c r="R27" s="265"/>
      <c r="S27" s="178">
        <f t="shared" si="0"/>
        <v>261</v>
      </c>
      <c r="T27" s="178">
        <f t="shared" si="1"/>
        <v>190</v>
      </c>
      <c r="U27" s="179">
        <f t="shared" si="2"/>
        <v>0.72796934865900387</v>
      </c>
      <c r="V27" s="225">
        <f t="shared" si="3"/>
        <v>0.76823835410852237</v>
      </c>
      <c r="W27" s="225">
        <f t="shared" si="4"/>
        <v>1.3257129694116292</v>
      </c>
      <c r="X27" s="225">
        <f t="shared" si="5"/>
        <v>0.66967217166418036</v>
      </c>
      <c r="Y27" s="225">
        <f t="shared" si="6"/>
        <v>0.78100693312778036</v>
      </c>
      <c r="Z27" s="225">
        <f t="shared" si="7"/>
        <v>0.1113347614636</v>
      </c>
      <c r="AA27" s="226"/>
      <c r="AB27" s="178">
        <f t="shared" si="8"/>
        <v>190</v>
      </c>
      <c r="AC27" s="178">
        <f t="shared" si="9"/>
        <v>172</v>
      </c>
      <c r="AD27" s="179">
        <f t="shared" si="10"/>
        <v>0.90526315789473688</v>
      </c>
      <c r="AE27" s="225">
        <f t="shared" si="11"/>
        <v>0.64827381596138856</v>
      </c>
      <c r="AF27" s="225">
        <f t="shared" si="12"/>
        <v>1.717557284013536</v>
      </c>
      <c r="AG27" s="225">
        <f t="shared" si="13"/>
        <v>0.85440958466058858</v>
      </c>
      <c r="AH27" s="225">
        <f t="shared" si="14"/>
        <v>0.94288205899665589</v>
      </c>
      <c r="AI27" s="225">
        <f t="shared" si="15"/>
        <v>8.8472474336067308E-2</v>
      </c>
      <c r="AJ27" s="226"/>
      <c r="AK27" s="178">
        <f t="shared" si="16"/>
        <v>261</v>
      </c>
      <c r="AL27" s="178">
        <f t="shared" si="17"/>
        <v>172</v>
      </c>
      <c r="AM27" s="179">
        <f t="shared" si="18"/>
        <v>0.65900383141762453</v>
      </c>
      <c r="AN27" s="225">
        <f t="shared" si="19"/>
        <v>0.77843828491898726</v>
      </c>
      <c r="AO27" s="225">
        <f t="shared" si="20"/>
        <v>1.299099764371562</v>
      </c>
      <c r="AP27" s="225">
        <f t="shared" si="21"/>
        <v>0.59801936998352268</v>
      </c>
      <c r="AQ27" s="225">
        <f t="shared" si="22"/>
        <v>0.71632947096260891</v>
      </c>
      <c r="AR27" s="266"/>
    </row>
    <row r="28" spans="1:44" x14ac:dyDescent="0.25">
      <c r="A28" s="70">
        <v>2009</v>
      </c>
      <c r="B28" s="60">
        <v>184</v>
      </c>
      <c r="C28" s="60">
        <v>132</v>
      </c>
      <c r="D28" s="60">
        <v>108</v>
      </c>
      <c r="E28" s="30">
        <v>0.71739130434782605</v>
      </c>
      <c r="F28" s="30">
        <v>0.81818181818181834</v>
      </c>
      <c r="G28" s="30">
        <v>0.58695652173913049</v>
      </c>
      <c r="H28" s="16">
        <v>0.38</v>
      </c>
      <c r="I28" s="58">
        <v>0</v>
      </c>
      <c r="J28" s="31">
        <v>3.3000000000000002E-2</v>
      </c>
      <c r="K28" s="30">
        <v>1.1965695438966977</v>
      </c>
      <c r="L28" s="30">
        <v>0.81818181818181834</v>
      </c>
      <c r="M28" s="30">
        <v>0.97901144500638915</v>
      </c>
      <c r="N28" s="32">
        <v>1.0616449906206216</v>
      </c>
      <c r="O28" s="30">
        <v>0.95106994155702917</v>
      </c>
      <c r="P28" s="31">
        <v>0.99697430865641845</v>
      </c>
      <c r="R28" s="191"/>
      <c r="S28" s="75">
        <f t="shared" si="0"/>
        <v>184</v>
      </c>
      <c r="T28" s="75">
        <f t="shared" si="1"/>
        <v>132</v>
      </c>
      <c r="U28" s="76">
        <f t="shared" si="2"/>
        <v>0.71739130434782605</v>
      </c>
      <c r="V28" s="203">
        <f t="shared" si="3"/>
        <v>0.73416674554489614</v>
      </c>
      <c r="W28" s="203">
        <f t="shared" si="4"/>
        <v>1.3957485688635447</v>
      </c>
      <c r="X28" s="204">
        <f t="shared" si="5"/>
        <v>0.6464545639456275</v>
      </c>
      <c r="Y28" s="204">
        <f t="shared" si="6"/>
        <v>0.78117660968736502</v>
      </c>
      <c r="Z28" s="204">
        <f t="shared" si="7"/>
        <v>0.13472204574173752</v>
      </c>
      <c r="AA28" s="192"/>
      <c r="AB28" s="75">
        <f t="shared" si="8"/>
        <v>132</v>
      </c>
      <c r="AC28" s="75">
        <f t="shared" si="9"/>
        <v>108</v>
      </c>
      <c r="AD28" s="76">
        <f t="shared" si="10"/>
        <v>0.81818181818181823</v>
      </c>
      <c r="AE28" s="203">
        <f t="shared" si="11"/>
        <v>0.6645413055848588</v>
      </c>
      <c r="AF28" s="203">
        <f t="shared" si="12"/>
        <v>1.6130592298332798</v>
      </c>
      <c r="AG28" s="204">
        <f t="shared" si="13"/>
        <v>0.74165670246024351</v>
      </c>
      <c r="AH28" s="204">
        <f t="shared" si="14"/>
        <v>0.87989398004518937</v>
      </c>
      <c r="AI28" s="204">
        <f t="shared" si="15"/>
        <v>0.13823727758494586</v>
      </c>
      <c r="AJ28" s="192"/>
      <c r="AK28" s="75">
        <f t="shared" si="16"/>
        <v>184</v>
      </c>
      <c r="AL28" s="75">
        <f t="shared" si="17"/>
        <v>108</v>
      </c>
      <c r="AM28" s="76">
        <f t="shared" si="18"/>
        <v>0.58695652173913049</v>
      </c>
      <c r="AN28" s="203">
        <f t="shared" si="19"/>
        <v>0.74853968838613139</v>
      </c>
      <c r="AO28" s="203">
        <f t="shared" si="20"/>
        <v>1.3468274552497557</v>
      </c>
      <c r="AP28" s="204">
        <f t="shared" si="21"/>
        <v>0.51217128323042316</v>
      </c>
      <c r="AQ28" s="204">
        <f t="shared" si="22"/>
        <v>0.65889331297790199</v>
      </c>
      <c r="AR28" s="195"/>
    </row>
    <row r="29" spans="1:44" x14ac:dyDescent="0.25">
      <c r="A29" s="70">
        <v>2010</v>
      </c>
      <c r="B29" s="60">
        <v>2003</v>
      </c>
      <c r="C29" s="60">
        <v>1424</v>
      </c>
      <c r="D29" s="60">
        <v>1337</v>
      </c>
      <c r="E29" s="30">
        <v>0.7109335996005991</v>
      </c>
      <c r="F29" s="30">
        <v>0.9389044943820225</v>
      </c>
      <c r="G29" s="30">
        <v>0.66749875187219176</v>
      </c>
      <c r="H29" s="16">
        <v>0.26</v>
      </c>
      <c r="I29" s="58">
        <v>0</v>
      </c>
      <c r="J29" s="31">
        <v>3.3000000000000002E-2</v>
      </c>
      <c r="K29" s="30">
        <v>0.99350680510997946</v>
      </c>
      <c r="L29" s="30">
        <v>0.9389044943820225</v>
      </c>
      <c r="M29" s="30">
        <v>0.93280800451688384</v>
      </c>
      <c r="N29" s="32">
        <v>0.99783090011086495</v>
      </c>
      <c r="O29" s="30">
        <v>0.98436316616161024</v>
      </c>
      <c r="P29" s="31">
        <v>0.99011264984233616</v>
      </c>
      <c r="R29" s="191"/>
      <c r="S29" s="75">
        <f t="shared" si="0"/>
        <v>2003</v>
      </c>
      <c r="T29" s="75">
        <f t="shared" si="1"/>
        <v>1424</v>
      </c>
      <c r="U29" s="76">
        <f t="shared" si="2"/>
        <v>0.7109335996005991</v>
      </c>
      <c r="V29" s="203">
        <f t="shared" si="3"/>
        <v>0.90883947283878297</v>
      </c>
      <c r="W29" s="203">
        <f t="shared" si="4"/>
        <v>1.1025554675895415</v>
      </c>
      <c r="X29" s="204">
        <f t="shared" si="5"/>
        <v>0.69053254913835604</v>
      </c>
      <c r="Y29" s="204">
        <f t="shared" si="6"/>
        <v>0.7307154022772544</v>
      </c>
      <c r="Z29" s="204">
        <f t="shared" si="7"/>
        <v>4.0182853138898356E-2</v>
      </c>
      <c r="AA29" s="192"/>
      <c r="AB29" s="75">
        <f t="shared" si="8"/>
        <v>1424</v>
      </c>
      <c r="AC29" s="75">
        <f t="shared" si="9"/>
        <v>1337</v>
      </c>
      <c r="AD29" s="76">
        <f t="shared" si="10"/>
        <v>0.9389044943820225</v>
      </c>
      <c r="AE29" s="203">
        <f t="shared" si="11"/>
        <v>0.81390270488543903</v>
      </c>
      <c r="AF29" s="203">
        <f t="shared" si="12"/>
        <v>1.2560075414373015</v>
      </c>
      <c r="AG29" s="204">
        <f t="shared" si="13"/>
        <v>0.92518202340748146</v>
      </c>
      <c r="AH29" s="204">
        <f t="shared" si="14"/>
        <v>0.95077899567177671</v>
      </c>
      <c r="AI29" s="204">
        <f t="shared" si="15"/>
        <v>2.5596972264295248E-2</v>
      </c>
      <c r="AJ29" s="192"/>
      <c r="AK29" s="75">
        <f t="shared" si="16"/>
        <v>2003</v>
      </c>
      <c r="AL29" s="75">
        <f t="shared" si="17"/>
        <v>1337</v>
      </c>
      <c r="AM29" s="76">
        <f t="shared" si="18"/>
        <v>0.66749875187219176</v>
      </c>
      <c r="AN29" s="203">
        <f t="shared" si="19"/>
        <v>0.9119121947955855</v>
      </c>
      <c r="AO29" s="203">
        <f t="shared" si="20"/>
        <v>1.0982445565557322</v>
      </c>
      <c r="AP29" s="204">
        <f t="shared" si="21"/>
        <v>0.64638395067202192</v>
      </c>
      <c r="AQ29" s="204">
        <f t="shared" si="22"/>
        <v>0.68812211920342348</v>
      </c>
      <c r="AR29" s="195"/>
    </row>
    <row r="30" spans="1:44" x14ac:dyDescent="0.25">
      <c r="A30" s="70">
        <v>2011</v>
      </c>
      <c r="B30" s="17">
        <v>470</v>
      </c>
      <c r="C30" s="17">
        <v>360</v>
      </c>
      <c r="D30" s="17">
        <v>287</v>
      </c>
      <c r="E30" s="30">
        <v>0.76595744680851063</v>
      </c>
      <c r="F30" s="30">
        <v>0.79722222222222228</v>
      </c>
      <c r="G30" s="30">
        <v>0.61063829787234047</v>
      </c>
      <c r="H30" s="63">
        <v>0.32800000000000001</v>
      </c>
      <c r="I30" s="64">
        <v>0</v>
      </c>
      <c r="J30" s="31">
        <v>3.3000000000000002E-2</v>
      </c>
      <c r="K30" s="30">
        <v>1.1787152318297118</v>
      </c>
      <c r="L30" s="30">
        <v>0.79722222222222228</v>
      </c>
      <c r="M30" s="30">
        <v>0.9396979764864648</v>
      </c>
      <c r="N30" s="32">
        <v>1.0563381511439849</v>
      </c>
      <c r="O30" s="30">
        <v>0.94491958162159229</v>
      </c>
      <c r="P30" s="31">
        <v>0.99115410619637412</v>
      </c>
      <c r="R30" s="191"/>
      <c r="S30" s="75">
        <f t="shared" si="0"/>
        <v>470</v>
      </c>
      <c r="T30" s="75">
        <f t="shared" si="1"/>
        <v>360</v>
      </c>
      <c r="U30" s="76">
        <f t="shared" si="2"/>
        <v>0.76595744680851063</v>
      </c>
      <c r="V30" s="203">
        <f t="shared" si="3"/>
        <v>0.81291089161865171</v>
      </c>
      <c r="W30" s="203">
        <f t="shared" si="4"/>
        <v>1.2461556056798462</v>
      </c>
      <c r="X30" s="204">
        <f t="shared" si="5"/>
        <v>0.7250078738675001</v>
      </c>
      <c r="Y30" s="204">
        <f t="shared" si="6"/>
        <v>0.80352307196827422</v>
      </c>
      <c r="Z30" s="204">
        <f t="shared" si="7"/>
        <v>7.851519810077412E-2</v>
      </c>
      <c r="AA30" s="192"/>
      <c r="AB30" s="75">
        <f t="shared" si="8"/>
        <v>360</v>
      </c>
      <c r="AC30" s="75">
        <f t="shared" si="9"/>
        <v>287</v>
      </c>
      <c r="AD30" s="76">
        <f t="shared" si="10"/>
        <v>0.79722222222222228</v>
      </c>
      <c r="AE30" s="203">
        <f t="shared" si="11"/>
        <v>0.78152818535238189</v>
      </c>
      <c r="AF30" s="203">
        <f t="shared" si="12"/>
        <v>1.3068481322483338</v>
      </c>
      <c r="AG30" s="204">
        <f t="shared" si="13"/>
        <v>0.7519264164157865</v>
      </c>
      <c r="AH30" s="204">
        <f t="shared" si="14"/>
        <v>0.83755116601793622</v>
      </c>
      <c r="AI30" s="204">
        <f t="shared" si="15"/>
        <v>8.5624749602149719E-2</v>
      </c>
      <c r="AJ30" s="192"/>
      <c r="AK30" s="75">
        <f t="shared" si="16"/>
        <v>470</v>
      </c>
      <c r="AL30" s="75">
        <f t="shared" si="17"/>
        <v>287</v>
      </c>
      <c r="AM30" s="76">
        <f t="shared" si="18"/>
        <v>0.61063829787234047</v>
      </c>
      <c r="AN30" s="203">
        <f t="shared" si="19"/>
        <v>0.83240051636591617</v>
      </c>
      <c r="AO30" s="203">
        <f t="shared" si="20"/>
        <v>1.2061965742321259</v>
      </c>
      <c r="AP30" s="204">
        <f t="shared" si="21"/>
        <v>0.56490787980328805</v>
      </c>
      <c r="AQ30" s="204">
        <f t="shared" si="22"/>
        <v>0.65496736635290809</v>
      </c>
      <c r="AR30" s="195"/>
    </row>
    <row r="31" spans="1:44" x14ac:dyDescent="0.25">
      <c r="A31" s="70">
        <v>2012</v>
      </c>
      <c r="B31" s="17">
        <v>500</v>
      </c>
      <c r="C31" s="17">
        <v>382</v>
      </c>
      <c r="D31" s="17">
        <v>301</v>
      </c>
      <c r="E31" s="30">
        <v>0.76400000000000001</v>
      </c>
      <c r="F31" s="30">
        <v>0.78795811518324599</v>
      </c>
      <c r="G31" s="30">
        <v>0.60199999999999998</v>
      </c>
      <c r="H31" s="63">
        <v>0.34799999999999998</v>
      </c>
      <c r="I31" s="64"/>
      <c r="J31" s="31">
        <v>3.3000000000000002E-2</v>
      </c>
      <c r="K31" s="30">
        <v>1.2117674675328793</v>
      </c>
      <c r="L31" s="30">
        <v>0.7879581151832461</v>
      </c>
      <c r="M31" s="30">
        <v>0.95482200975758291</v>
      </c>
      <c r="N31" s="32">
        <v>1.0661208320981128</v>
      </c>
      <c r="O31" s="30">
        <v>0.94216243217449969</v>
      </c>
      <c r="P31" s="31">
        <v>0.99341742737945471</v>
      </c>
      <c r="R31" s="191"/>
      <c r="S31" s="75">
        <f t="shared" si="0"/>
        <v>500</v>
      </c>
      <c r="T31" s="75">
        <f t="shared" si="1"/>
        <v>382</v>
      </c>
      <c r="U31" s="76">
        <f t="shared" si="2"/>
        <v>0.76400000000000001</v>
      </c>
      <c r="V31" s="203">
        <f t="shared" si="3"/>
        <v>0.81832082674864814</v>
      </c>
      <c r="W31" s="203">
        <f t="shared" si="4"/>
        <v>1.2367378350723708</v>
      </c>
      <c r="X31" s="204">
        <f t="shared" si="5"/>
        <v>0.72428081976672454</v>
      </c>
      <c r="Y31" s="204">
        <f t="shared" si="6"/>
        <v>0.80056470301502292</v>
      </c>
      <c r="Z31" s="204">
        <f t="shared" si="7"/>
        <v>7.6283883248298379E-2</v>
      </c>
      <c r="AA31" s="192"/>
      <c r="AB31" s="75">
        <f t="shared" si="8"/>
        <v>382</v>
      </c>
      <c r="AC31" s="75">
        <f t="shared" si="9"/>
        <v>301</v>
      </c>
      <c r="AD31" s="76">
        <f t="shared" si="10"/>
        <v>0.7879581151832461</v>
      </c>
      <c r="AE31" s="203">
        <f t="shared" si="11"/>
        <v>0.7896634423613359</v>
      </c>
      <c r="AF31" s="203">
        <f t="shared" si="12"/>
        <v>1.2901459497445946</v>
      </c>
      <c r="AG31" s="204">
        <f t="shared" si="13"/>
        <v>0.74350047096651306</v>
      </c>
      <c r="AH31" s="204">
        <f t="shared" si="14"/>
        <v>0.82788810860077056</v>
      </c>
      <c r="AI31" s="204">
        <f t="shared" si="15"/>
        <v>8.4387637634257495E-2</v>
      </c>
      <c r="AJ31" s="192"/>
      <c r="AK31" s="75">
        <f t="shared" si="16"/>
        <v>500</v>
      </c>
      <c r="AL31" s="75">
        <f t="shared" si="17"/>
        <v>301</v>
      </c>
      <c r="AM31" s="76">
        <f t="shared" si="18"/>
        <v>0.60199999999999998</v>
      </c>
      <c r="AN31" s="203">
        <f t="shared" si="19"/>
        <v>0.83745959577913498</v>
      </c>
      <c r="AO31" s="203">
        <f t="shared" si="20"/>
        <v>1.1982276011727291</v>
      </c>
      <c r="AP31" s="204">
        <f t="shared" si="21"/>
        <v>0.55759586280678919</v>
      </c>
      <c r="AQ31" s="204">
        <f t="shared" si="22"/>
        <v>0.64519074317735914</v>
      </c>
      <c r="AR31" s="195"/>
    </row>
    <row r="32" spans="1:44" ht="26.25" x14ac:dyDescent="0.25">
      <c r="A32" s="72" t="s">
        <v>42</v>
      </c>
      <c r="B32" s="26">
        <v>683.6</v>
      </c>
      <c r="C32" s="26">
        <v>497.6</v>
      </c>
      <c r="D32" s="26">
        <v>441</v>
      </c>
      <c r="E32" s="65">
        <v>0.737250339883188</v>
      </c>
      <c r="F32" s="65">
        <v>0.84950596157280922</v>
      </c>
      <c r="G32" s="65">
        <v>0.62521948058025745</v>
      </c>
      <c r="H32" s="65">
        <v>0.31840000000000002</v>
      </c>
      <c r="I32" s="65">
        <v>0</v>
      </c>
      <c r="J32" s="65">
        <v>3.3000000000000002E-2</v>
      </c>
      <c r="K32" s="65">
        <v>1.1240709670207212</v>
      </c>
      <c r="L32" s="65">
        <v>0.84950596157280922</v>
      </c>
      <c r="M32" s="65">
        <v>0.94952565064641803</v>
      </c>
      <c r="N32" s="65">
        <v>1.0390055918321992</v>
      </c>
      <c r="O32" s="65">
        <v>0.9595879475735577</v>
      </c>
      <c r="P32" s="65">
        <v>0.99261042640706965</v>
      </c>
      <c r="R32" s="191"/>
      <c r="S32" s="75"/>
      <c r="T32" s="75"/>
      <c r="U32" s="76"/>
      <c r="V32" s="203"/>
      <c r="W32" s="203"/>
      <c r="X32" s="204"/>
      <c r="Y32" s="204"/>
      <c r="Z32" s="204"/>
      <c r="AA32" s="192"/>
      <c r="AB32" s="75"/>
      <c r="AC32" s="75"/>
      <c r="AD32" s="76"/>
      <c r="AE32" s="203"/>
      <c r="AF32" s="203"/>
      <c r="AG32" s="204"/>
      <c r="AH32" s="204"/>
      <c r="AI32" s="204"/>
      <c r="AJ32" s="192"/>
      <c r="AK32" s="75"/>
      <c r="AL32" s="75"/>
      <c r="AM32" s="76"/>
      <c r="AN32" s="203"/>
      <c r="AO32" s="203"/>
      <c r="AP32" s="204"/>
      <c r="AQ32" s="204"/>
      <c r="AR32" s="195"/>
    </row>
    <row r="33" spans="1:44" x14ac:dyDescent="0.25">
      <c r="R33" s="191"/>
      <c r="S33" s="75"/>
      <c r="T33" s="75"/>
      <c r="U33" s="76"/>
      <c r="V33" s="203"/>
      <c r="W33" s="203"/>
      <c r="X33" s="204"/>
      <c r="Y33" s="204"/>
      <c r="Z33" s="204"/>
      <c r="AA33" s="192"/>
      <c r="AB33" s="75"/>
      <c r="AC33" s="75"/>
      <c r="AD33" s="76"/>
      <c r="AE33" s="203"/>
      <c r="AF33" s="203"/>
      <c r="AG33" s="204"/>
      <c r="AH33" s="204"/>
      <c r="AI33" s="204"/>
      <c r="AJ33" s="192"/>
      <c r="AK33" s="75"/>
      <c r="AL33" s="75"/>
      <c r="AM33" s="76"/>
      <c r="AN33" s="203"/>
      <c r="AO33" s="203"/>
      <c r="AP33" s="204"/>
      <c r="AQ33" s="204"/>
      <c r="AR33" s="195"/>
    </row>
    <row r="34" spans="1:44" x14ac:dyDescent="0.25">
      <c r="R34" s="191"/>
      <c r="S34" s="75"/>
      <c r="T34" s="75"/>
      <c r="U34" s="76"/>
      <c r="V34" s="203"/>
      <c r="W34" s="203"/>
      <c r="X34" s="204"/>
      <c r="Y34" s="204"/>
      <c r="Z34" s="204"/>
      <c r="AA34" s="192"/>
      <c r="AB34" s="75"/>
      <c r="AC34" s="75"/>
      <c r="AD34" s="76"/>
      <c r="AE34" s="203"/>
      <c r="AF34" s="203"/>
      <c r="AG34" s="204"/>
      <c r="AH34" s="204"/>
      <c r="AI34" s="204"/>
      <c r="AJ34" s="192"/>
      <c r="AK34" s="75"/>
      <c r="AL34" s="75"/>
      <c r="AM34" s="76"/>
      <c r="AN34" s="203"/>
      <c r="AO34" s="203"/>
      <c r="AP34" s="204"/>
      <c r="AQ34" s="204"/>
      <c r="AR34" s="195"/>
    </row>
    <row r="35" spans="1:44" x14ac:dyDescent="0.25">
      <c r="R35" s="191"/>
      <c r="S35" s="75"/>
      <c r="T35" s="75"/>
      <c r="U35" s="76"/>
      <c r="V35" s="203"/>
      <c r="W35" s="203"/>
      <c r="X35" s="204"/>
      <c r="Y35" s="204"/>
      <c r="Z35" s="204"/>
      <c r="AA35" s="192"/>
      <c r="AB35" s="75"/>
      <c r="AC35" s="75"/>
      <c r="AD35" s="76"/>
      <c r="AE35" s="203"/>
      <c r="AF35" s="203"/>
      <c r="AG35" s="204"/>
      <c r="AH35" s="204"/>
      <c r="AI35" s="204"/>
      <c r="AJ35" s="192"/>
      <c r="AK35" s="75"/>
      <c r="AL35" s="75"/>
      <c r="AM35" s="76"/>
      <c r="AN35" s="203"/>
      <c r="AO35" s="203"/>
      <c r="AP35" s="204"/>
      <c r="AQ35" s="204"/>
      <c r="AR35" s="195"/>
    </row>
    <row r="36" spans="1:44" x14ac:dyDescent="0.25">
      <c r="A36" t="s">
        <v>99</v>
      </c>
      <c r="R36" s="191"/>
      <c r="S36" s="75"/>
      <c r="T36" s="75"/>
      <c r="U36" s="76"/>
      <c r="V36" s="203"/>
      <c r="W36" s="203"/>
      <c r="X36" s="204"/>
      <c r="Y36" s="204"/>
      <c r="Z36" s="204"/>
      <c r="AA36" s="192"/>
      <c r="AB36" s="75"/>
      <c r="AC36" s="75"/>
      <c r="AD36" s="76"/>
      <c r="AE36" s="203"/>
      <c r="AF36" s="203"/>
      <c r="AG36" s="204"/>
      <c r="AH36" s="204"/>
      <c r="AI36" s="204"/>
      <c r="AJ36" s="192"/>
      <c r="AK36" s="75"/>
      <c r="AL36" s="75"/>
      <c r="AM36" s="76"/>
      <c r="AN36" s="203"/>
      <c r="AO36" s="203"/>
      <c r="AP36" s="204"/>
      <c r="AQ36" s="204"/>
      <c r="AR36" s="195"/>
    </row>
    <row r="37" spans="1:44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s="1" t="s">
        <v>6</v>
      </c>
      <c r="H37" s="1" t="s">
        <v>7</v>
      </c>
      <c r="I37" s="1" t="s">
        <v>8</v>
      </c>
      <c r="J37" s="2" t="s">
        <v>9</v>
      </c>
      <c r="K37" s="2" t="s">
        <v>10</v>
      </c>
      <c r="L37" s="2" t="s">
        <v>11</v>
      </c>
      <c r="R37" s="191"/>
      <c r="S37" s="75"/>
      <c r="T37" s="75"/>
      <c r="U37" s="76"/>
      <c r="V37" s="203"/>
      <c r="W37" s="203"/>
      <c r="X37" s="204"/>
      <c r="Y37" s="204"/>
      <c r="Z37" s="204"/>
      <c r="AA37" s="192"/>
      <c r="AB37" s="75"/>
      <c r="AC37" s="75"/>
      <c r="AD37" s="76"/>
      <c r="AE37" s="203"/>
      <c r="AF37" s="203"/>
      <c r="AG37" s="204"/>
      <c r="AH37" s="204"/>
      <c r="AI37" s="204"/>
      <c r="AJ37" s="192"/>
      <c r="AK37" s="75"/>
      <c r="AL37" s="75"/>
      <c r="AM37" s="76"/>
      <c r="AN37" s="203"/>
      <c r="AO37" s="203"/>
      <c r="AP37" s="204"/>
      <c r="AQ37" s="204"/>
      <c r="AR37" s="195"/>
    </row>
    <row r="38" spans="1:44" x14ac:dyDescent="0.25">
      <c r="A38" t="s">
        <v>12</v>
      </c>
      <c r="B38" t="s">
        <v>13</v>
      </c>
      <c r="C38">
        <v>2002</v>
      </c>
      <c r="D38" t="s">
        <v>14</v>
      </c>
      <c r="E38" t="s">
        <v>22</v>
      </c>
      <c r="F38" t="s">
        <v>15</v>
      </c>
      <c r="G38" s="1">
        <v>52</v>
      </c>
      <c r="H38" s="1">
        <v>32</v>
      </c>
      <c r="I38" s="1">
        <v>31</v>
      </c>
      <c r="J38" s="2">
        <v>0.61539999999999995</v>
      </c>
      <c r="K38" s="2">
        <v>0.59619999999999995</v>
      </c>
      <c r="L38" s="2">
        <v>0.96879999999999999</v>
      </c>
      <c r="R38" s="191"/>
      <c r="S38" s="80">
        <f>G38</f>
        <v>52</v>
      </c>
      <c r="T38" s="80">
        <f>H38</f>
        <v>32</v>
      </c>
      <c r="U38" s="76">
        <f t="shared" ref="U38:U61" si="23">T38/S38</f>
        <v>0.61538461538461542</v>
      </c>
      <c r="V38" s="203">
        <f t="shared" ref="V38:V61" si="24">_xlfn.F.INV(0.05/2, 2*T38, 2*(S38-T38+1))</f>
        <v>0.58238948609756302</v>
      </c>
      <c r="W38" s="203">
        <f t="shared" ref="W38:W61" si="25">_xlfn.F.INV(1-0.05/2, 2*(T38+1), 2*(S38-T38))</f>
        <v>1.7889953881349185</v>
      </c>
      <c r="X38" s="204">
        <f t="shared" ref="X38:X61" si="26">IF(T38=0, 0, 1/(1 +(S38-T38+1)/(T38*V38)))</f>
        <v>0.47018482184225346</v>
      </c>
      <c r="Y38" s="204">
        <f t="shared" ref="Y38:Y61" si="27">IF(T38=S38, 1, 1/(1 + (S38-T38)/(W38*(T38+1))))</f>
        <v>0.74695347101303333</v>
      </c>
      <c r="Z38" s="204">
        <f t="shared" ref="Z38:Z61" si="28">Y38-X38</f>
        <v>0.27676864917077987</v>
      </c>
      <c r="AA38" s="192"/>
      <c r="AB38" s="80">
        <f>H38</f>
        <v>32</v>
      </c>
      <c r="AC38" s="80">
        <f>I38</f>
        <v>31</v>
      </c>
      <c r="AD38" s="76">
        <f t="shared" ref="AD38:AD61" si="29">AC38/AB38</f>
        <v>0.96875</v>
      </c>
      <c r="AE38" s="203">
        <f t="shared" ref="AE38:AE61" si="30">_xlfn.F.INV(0.05/2, 2*AC38, 2*(AB38-AC38+1))</f>
        <v>0.33331166599283563</v>
      </c>
      <c r="AF38" s="203">
        <f t="shared" ref="AF38:AF61" si="31">_xlfn.F.INV(1-0.05/2, 2*(AC38+1), 2*(AB38-AC38))</f>
        <v>39.482267265575643</v>
      </c>
      <c r="AG38" s="204">
        <f t="shared" ref="AG38:AG61" si="32">IF(AC38=0, 0, 1/(1 +(AB38-AC38+1)/(AC38*AE38)))</f>
        <v>0.83782900581848829</v>
      </c>
      <c r="AH38" s="204">
        <f t="shared" ref="AH38:AH61" si="33">IF(AC38=AB38, 1, 1/(1 + (AB38-AC38)/(AF38*(AC38+1))))</f>
        <v>0.99920913140204737</v>
      </c>
      <c r="AI38" s="204">
        <f t="shared" ref="AI38:AI61" si="34">AH38-AG38</f>
        <v>0.16138012558355908</v>
      </c>
      <c r="AJ38" s="192"/>
      <c r="AK38" s="80">
        <f>G38</f>
        <v>52</v>
      </c>
      <c r="AL38" s="80">
        <f>I38</f>
        <v>31</v>
      </c>
      <c r="AM38" s="76">
        <f t="shared" ref="AM38:AM61" si="35">AL38/AK38</f>
        <v>0.59615384615384615</v>
      </c>
      <c r="AN38" s="203">
        <f t="shared" ref="AN38:AN61" si="36">_xlfn.F.INV(0.05/2, 2*AL38, 2*(AK38-AL38+1))</f>
        <v>0.58303260939162782</v>
      </c>
      <c r="AO38" s="203">
        <f t="shared" ref="AO38:AO61" si="37">_xlfn.F.INV(1-0.05/2, 2*(AL38+1), 2*(AK38-AL38))</f>
        <v>1.7737678952708837</v>
      </c>
      <c r="AP38" s="204">
        <f t="shared" ref="AP38:AP61" si="38">IF(AL38=0, 0, 1/(1 +(AK38-AL38+1)/(AL38*AN38)))</f>
        <v>0.45101577030155116</v>
      </c>
      <c r="AQ38" s="204">
        <f t="shared" ref="AQ38:AQ61" si="39">IF(AL38=AK38, 1, 1/(1 + (AK38-AL38)/(AO38*(AL38+1))))</f>
        <v>0.72994026040831061</v>
      </c>
      <c r="AR38" s="195"/>
    </row>
    <row r="39" spans="1:44" x14ac:dyDescent="0.25">
      <c r="A39" t="s">
        <v>12</v>
      </c>
      <c r="B39" t="s">
        <v>13</v>
      </c>
      <c r="C39">
        <v>2003</v>
      </c>
      <c r="D39" t="s">
        <v>14</v>
      </c>
      <c r="E39" t="s">
        <v>22</v>
      </c>
      <c r="F39" t="s">
        <v>15</v>
      </c>
      <c r="G39" s="1">
        <v>146</v>
      </c>
      <c r="H39" s="1">
        <v>126</v>
      </c>
      <c r="I39" s="1">
        <v>119</v>
      </c>
      <c r="J39" s="2">
        <v>0.86299999999999999</v>
      </c>
      <c r="K39" s="2">
        <v>0.81510000000000005</v>
      </c>
      <c r="L39" s="2">
        <v>0.94440000000000002</v>
      </c>
      <c r="R39" s="191"/>
      <c r="S39" s="80">
        <f t="shared" ref="S39:S48" si="40">G39</f>
        <v>146</v>
      </c>
      <c r="T39" s="80">
        <f t="shared" ref="T39:T48" si="41">H39</f>
        <v>126</v>
      </c>
      <c r="U39" s="76">
        <f t="shared" si="23"/>
        <v>0.86301369863013699</v>
      </c>
      <c r="V39" s="203">
        <f t="shared" si="24"/>
        <v>0.65189951795314593</v>
      </c>
      <c r="W39" s="203">
        <f t="shared" si="25"/>
        <v>1.6795390938418095</v>
      </c>
      <c r="X39" s="204">
        <f t="shared" si="26"/>
        <v>0.79639194753192022</v>
      </c>
      <c r="Y39" s="204">
        <f t="shared" si="27"/>
        <v>0.91427400592174901</v>
      </c>
      <c r="Z39" s="204">
        <f t="shared" si="28"/>
        <v>0.11788205838982879</v>
      </c>
      <c r="AA39" s="192"/>
      <c r="AB39" s="80">
        <f t="shared" ref="AB39:AB61" si="42">H39</f>
        <v>126</v>
      </c>
      <c r="AC39" s="80">
        <f t="shared" ref="AC39:AC61" si="43">I39</f>
        <v>119</v>
      </c>
      <c r="AD39" s="76">
        <f t="shared" si="29"/>
        <v>0.94444444444444442</v>
      </c>
      <c r="AE39" s="203">
        <f t="shared" si="30"/>
        <v>0.53778256186106843</v>
      </c>
      <c r="AF39" s="203">
        <f t="shared" si="31"/>
        <v>2.5199112396715</v>
      </c>
      <c r="AG39" s="204">
        <f t="shared" si="32"/>
        <v>0.88888290841495476</v>
      </c>
      <c r="AH39" s="204">
        <f t="shared" si="33"/>
        <v>0.97737478672733202</v>
      </c>
      <c r="AI39" s="204">
        <f t="shared" si="34"/>
        <v>8.8491878312377259E-2</v>
      </c>
      <c r="AJ39" s="192"/>
      <c r="AK39" s="80">
        <f t="shared" ref="AK39:AK61" si="44">G39</f>
        <v>146</v>
      </c>
      <c r="AL39" s="80">
        <f t="shared" ref="AL39:AL61" si="45">I39</f>
        <v>119</v>
      </c>
      <c r="AM39" s="76">
        <f t="shared" si="35"/>
        <v>0.81506849315068497</v>
      </c>
      <c r="AN39" s="203">
        <f t="shared" si="36"/>
        <v>0.67832581267053149</v>
      </c>
      <c r="AO39" s="203">
        <f t="shared" si="37"/>
        <v>1.5671113135536308</v>
      </c>
      <c r="AP39" s="204">
        <f t="shared" si="38"/>
        <v>0.74245951753124906</v>
      </c>
      <c r="AQ39" s="204">
        <f t="shared" si="39"/>
        <v>0.87444976308204825</v>
      </c>
      <c r="AR39" s="195"/>
    </row>
    <row r="40" spans="1:44" x14ac:dyDescent="0.25">
      <c r="A40" t="s">
        <v>12</v>
      </c>
      <c r="B40" t="s">
        <v>13</v>
      </c>
      <c r="C40">
        <v>2004</v>
      </c>
      <c r="D40" t="s">
        <v>14</v>
      </c>
      <c r="E40" t="s">
        <v>22</v>
      </c>
      <c r="F40" t="s">
        <v>15</v>
      </c>
      <c r="G40" s="1">
        <v>314</v>
      </c>
      <c r="H40" s="1">
        <v>260</v>
      </c>
      <c r="I40" s="1">
        <v>245</v>
      </c>
      <c r="J40" s="2">
        <v>0.82799999999999996</v>
      </c>
      <c r="K40" s="2">
        <v>0.78029999999999999</v>
      </c>
      <c r="L40" s="2">
        <v>0.94230000000000003</v>
      </c>
      <c r="R40" s="191"/>
      <c r="S40" s="80">
        <f t="shared" si="40"/>
        <v>314</v>
      </c>
      <c r="T40" s="80">
        <f t="shared" si="41"/>
        <v>260</v>
      </c>
      <c r="U40" s="76">
        <f t="shared" si="23"/>
        <v>0.82802547770700641</v>
      </c>
      <c r="V40" s="203">
        <f t="shared" si="24"/>
        <v>0.75725141904690529</v>
      </c>
      <c r="W40" s="203">
        <f t="shared" si="25"/>
        <v>1.3615416336911732</v>
      </c>
      <c r="X40" s="204">
        <f t="shared" si="26"/>
        <v>0.78164670608383657</v>
      </c>
      <c r="Y40" s="204">
        <f t="shared" si="27"/>
        <v>0.86808753213990819</v>
      </c>
      <c r="Z40" s="204">
        <f t="shared" si="28"/>
        <v>8.6440826056071618E-2</v>
      </c>
      <c r="AA40" s="192"/>
      <c r="AB40" s="80">
        <f t="shared" si="42"/>
        <v>260</v>
      </c>
      <c r="AC40" s="80">
        <f t="shared" si="43"/>
        <v>245</v>
      </c>
      <c r="AD40" s="76">
        <f t="shared" si="29"/>
        <v>0.94230769230769229</v>
      </c>
      <c r="AE40" s="203">
        <f t="shared" si="30"/>
        <v>0.63412528917322508</v>
      </c>
      <c r="AF40" s="203">
        <f t="shared" si="31"/>
        <v>1.8068088321888385</v>
      </c>
      <c r="AG40" s="204">
        <f t="shared" si="32"/>
        <v>0.90662969754601974</v>
      </c>
      <c r="AH40" s="204">
        <f t="shared" si="33"/>
        <v>0.96735404343950782</v>
      </c>
      <c r="AI40" s="204">
        <f t="shared" si="34"/>
        <v>6.0724345893488074E-2</v>
      </c>
      <c r="AJ40" s="192"/>
      <c r="AK40" s="80">
        <f t="shared" si="44"/>
        <v>314</v>
      </c>
      <c r="AL40" s="80">
        <f t="shared" si="45"/>
        <v>245</v>
      </c>
      <c r="AM40" s="76">
        <f t="shared" si="35"/>
        <v>0.78025477707006374</v>
      </c>
      <c r="AN40" s="203">
        <f t="shared" si="36"/>
        <v>0.77375472004876744</v>
      </c>
      <c r="AO40" s="203">
        <f t="shared" si="37"/>
        <v>1.3205753780878502</v>
      </c>
      <c r="AP40" s="204">
        <f t="shared" si="38"/>
        <v>0.73032312964312918</v>
      </c>
      <c r="AQ40" s="204">
        <f t="shared" si="39"/>
        <v>0.8248115328225476</v>
      </c>
      <c r="AR40" s="195"/>
    </row>
    <row r="41" spans="1:44" x14ac:dyDescent="0.25">
      <c r="A41" t="s">
        <v>12</v>
      </c>
      <c r="B41" t="s">
        <v>13</v>
      </c>
      <c r="C41">
        <v>2005</v>
      </c>
      <c r="D41" t="s">
        <v>14</v>
      </c>
      <c r="E41" t="s">
        <v>22</v>
      </c>
      <c r="F41" t="s">
        <v>15</v>
      </c>
      <c r="G41" s="1">
        <v>254</v>
      </c>
      <c r="H41" s="1">
        <v>174</v>
      </c>
      <c r="I41" s="1">
        <v>143</v>
      </c>
      <c r="J41" s="2">
        <v>0.68500000000000005</v>
      </c>
      <c r="K41" s="2">
        <v>0.56299999999999994</v>
      </c>
      <c r="L41" s="2">
        <v>0.82179999999999997</v>
      </c>
      <c r="R41" s="191"/>
      <c r="S41" s="80">
        <f t="shared" si="40"/>
        <v>254</v>
      </c>
      <c r="T41" s="80">
        <f t="shared" si="41"/>
        <v>174</v>
      </c>
      <c r="U41" s="76">
        <f t="shared" si="23"/>
        <v>0.68503937007874016</v>
      </c>
      <c r="V41" s="203">
        <f t="shared" si="24"/>
        <v>0.7726508806285497</v>
      </c>
      <c r="W41" s="203">
        <f t="shared" si="25"/>
        <v>1.3124693733601198</v>
      </c>
      <c r="X41" s="204">
        <f t="shared" si="26"/>
        <v>0.62402743770820879</v>
      </c>
      <c r="Y41" s="204">
        <f t="shared" si="27"/>
        <v>0.74167060485735714</v>
      </c>
      <c r="Z41" s="204">
        <f t="shared" si="28"/>
        <v>0.11764316714914835</v>
      </c>
      <c r="AA41" s="192"/>
      <c r="AB41" s="80">
        <f t="shared" si="42"/>
        <v>174</v>
      </c>
      <c r="AC41" s="80">
        <f t="shared" si="43"/>
        <v>143</v>
      </c>
      <c r="AD41" s="76">
        <f t="shared" si="29"/>
        <v>0.82183908045977017</v>
      </c>
      <c r="AE41" s="203">
        <f t="shared" si="30"/>
        <v>0.69616828717408785</v>
      </c>
      <c r="AF41" s="203">
        <f t="shared" si="31"/>
        <v>1.5155549811730828</v>
      </c>
      <c r="AG41" s="204">
        <f t="shared" si="32"/>
        <v>0.75675030274917265</v>
      </c>
      <c r="AH41" s="204">
        <f t="shared" si="33"/>
        <v>0.87562184927198405</v>
      </c>
      <c r="AI41" s="204">
        <f t="shared" si="34"/>
        <v>0.1188715465228114</v>
      </c>
      <c r="AJ41" s="192"/>
      <c r="AK41" s="80">
        <f t="shared" si="44"/>
        <v>254</v>
      </c>
      <c r="AL41" s="80">
        <f t="shared" si="45"/>
        <v>143</v>
      </c>
      <c r="AM41" s="76">
        <f t="shared" si="35"/>
        <v>0.56299212598425197</v>
      </c>
      <c r="AN41" s="203">
        <f t="shared" si="36"/>
        <v>0.78193314339057585</v>
      </c>
      <c r="AO41" s="203">
        <f t="shared" si="37"/>
        <v>1.284212440459936</v>
      </c>
      <c r="AP41" s="204">
        <f t="shared" si="38"/>
        <v>0.49958993071386143</v>
      </c>
      <c r="AQ41" s="204">
        <f t="shared" si="39"/>
        <v>0.62490697620301439</v>
      </c>
      <c r="AR41" s="195"/>
    </row>
    <row r="42" spans="1:44" x14ac:dyDescent="0.25">
      <c r="A42" t="s">
        <v>12</v>
      </c>
      <c r="B42" t="s">
        <v>13</v>
      </c>
      <c r="C42">
        <v>2006</v>
      </c>
      <c r="D42" t="s">
        <v>14</v>
      </c>
      <c r="E42" t="s">
        <v>22</v>
      </c>
      <c r="F42" t="s">
        <v>15</v>
      </c>
      <c r="G42" s="1">
        <v>194</v>
      </c>
      <c r="H42" s="1">
        <v>98</v>
      </c>
      <c r="I42" s="1">
        <v>87</v>
      </c>
      <c r="J42" s="2">
        <v>0.50519999999999998</v>
      </c>
      <c r="K42" s="2">
        <v>0.44850000000000001</v>
      </c>
      <c r="L42" s="2">
        <v>0.88780000000000003</v>
      </c>
      <c r="R42" s="191"/>
      <c r="S42" s="80">
        <f t="shared" si="40"/>
        <v>194</v>
      </c>
      <c r="T42" s="80">
        <f t="shared" si="41"/>
        <v>98</v>
      </c>
      <c r="U42" s="76">
        <f t="shared" si="23"/>
        <v>0.50515463917525771</v>
      </c>
      <c r="V42" s="203">
        <f t="shared" si="24"/>
        <v>0.75469994583570865</v>
      </c>
      <c r="W42" s="203">
        <f t="shared" si="25"/>
        <v>1.3256153263131791</v>
      </c>
      <c r="X42" s="204">
        <f t="shared" si="26"/>
        <v>0.43261779022931707</v>
      </c>
      <c r="Y42" s="204">
        <f t="shared" si="27"/>
        <v>0.57753157538407485</v>
      </c>
      <c r="Z42" s="204">
        <f t="shared" si="28"/>
        <v>0.14491378515475778</v>
      </c>
      <c r="AA42" s="192"/>
      <c r="AB42" s="80">
        <f t="shared" si="42"/>
        <v>98</v>
      </c>
      <c r="AC42" s="80">
        <f t="shared" si="43"/>
        <v>87</v>
      </c>
      <c r="AD42" s="76">
        <f t="shared" si="29"/>
        <v>0.88775510204081631</v>
      </c>
      <c r="AE42" s="203">
        <f t="shared" si="30"/>
        <v>0.58058326838817997</v>
      </c>
      <c r="AF42" s="203">
        <f t="shared" si="31"/>
        <v>2.053369101863296</v>
      </c>
      <c r="AG42" s="204">
        <f t="shared" si="32"/>
        <v>0.80803300096931518</v>
      </c>
      <c r="AH42" s="204">
        <f t="shared" si="33"/>
        <v>0.9426176216449822</v>
      </c>
      <c r="AI42" s="204">
        <f t="shared" si="34"/>
        <v>0.13458462067566701</v>
      </c>
      <c r="AJ42" s="192"/>
      <c r="AK42" s="80">
        <f t="shared" si="44"/>
        <v>194</v>
      </c>
      <c r="AL42" s="80">
        <f t="shared" si="45"/>
        <v>87</v>
      </c>
      <c r="AM42" s="76">
        <f t="shared" si="35"/>
        <v>0.4484536082474227</v>
      </c>
      <c r="AN42" s="203">
        <f t="shared" si="36"/>
        <v>0.75172484230848458</v>
      </c>
      <c r="AO42" s="203">
        <f t="shared" si="37"/>
        <v>1.3243468617931604</v>
      </c>
      <c r="AP42" s="204">
        <f t="shared" si="38"/>
        <v>0.3771628498730254</v>
      </c>
      <c r="AQ42" s="204">
        <f t="shared" si="39"/>
        <v>0.52134386709510838</v>
      </c>
      <c r="AR42" s="195"/>
    </row>
    <row r="43" spans="1:44" x14ac:dyDescent="0.25">
      <c r="A43" t="s">
        <v>12</v>
      </c>
      <c r="B43" t="s">
        <v>13</v>
      </c>
      <c r="C43">
        <v>2007</v>
      </c>
      <c r="D43" t="s">
        <v>14</v>
      </c>
      <c r="E43" t="s">
        <v>22</v>
      </c>
      <c r="F43" t="s">
        <v>15</v>
      </c>
      <c r="G43" s="1">
        <v>246</v>
      </c>
      <c r="H43" s="1">
        <v>175</v>
      </c>
      <c r="I43" s="1">
        <v>164</v>
      </c>
      <c r="J43" s="2">
        <v>0.71140000000000003</v>
      </c>
      <c r="K43" s="2">
        <v>0.66669999999999996</v>
      </c>
      <c r="L43" s="2">
        <v>0.93710000000000004</v>
      </c>
      <c r="R43" s="191"/>
      <c r="S43" s="80">
        <f t="shared" si="40"/>
        <v>246</v>
      </c>
      <c r="T43" s="80">
        <f t="shared" si="41"/>
        <v>175</v>
      </c>
      <c r="U43" s="76">
        <f t="shared" si="23"/>
        <v>0.71138211382113825</v>
      </c>
      <c r="V43" s="203">
        <f t="shared" si="24"/>
        <v>0.76545435843751408</v>
      </c>
      <c r="W43" s="203">
        <f t="shared" si="25"/>
        <v>1.329305625563866</v>
      </c>
      <c r="X43" s="204">
        <f t="shared" si="26"/>
        <v>0.65040824283568555</v>
      </c>
      <c r="Y43" s="204">
        <f t="shared" si="27"/>
        <v>0.76718089419229163</v>
      </c>
      <c r="Z43" s="204">
        <f t="shared" si="28"/>
        <v>0.11677265135660608</v>
      </c>
      <c r="AA43" s="192"/>
      <c r="AB43" s="80">
        <f t="shared" si="42"/>
        <v>175</v>
      </c>
      <c r="AC43" s="80">
        <f t="shared" si="43"/>
        <v>164</v>
      </c>
      <c r="AD43" s="76">
        <f t="shared" si="29"/>
        <v>0.93714285714285717</v>
      </c>
      <c r="AE43" s="203">
        <f t="shared" si="30"/>
        <v>0.593934195025838</v>
      </c>
      <c r="AF43" s="203">
        <f t="shared" si="31"/>
        <v>2.0302487667427762</v>
      </c>
      <c r="AG43" s="204">
        <f t="shared" si="32"/>
        <v>0.89031600760972085</v>
      </c>
      <c r="AH43" s="204">
        <f t="shared" si="33"/>
        <v>0.96820726978089378</v>
      </c>
      <c r="AI43" s="204">
        <f t="shared" si="34"/>
        <v>7.7891262171172926E-2</v>
      </c>
      <c r="AJ43" s="192"/>
      <c r="AK43" s="80">
        <f t="shared" si="44"/>
        <v>246</v>
      </c>
      <c r="AL43" s="80">
        <f t="shared" si="45"/>
        <v>164</v>
      </c>
      <c r="AM43" s="76">
        <f t="shared" si="35"/>
        <v>0.66666666666666663</v>
      </c>
      <c r="AN43" s="203">
        <f t="shared" si="36"/>
        <v>0.77187119835839957</v>
      </c>
      <c r="AO43" s="203">
        <f t="shared" si="37"/>
        <v>1.3120148813400838</v>
      </c>
      <c r="AP43" s="204">
        <f t="shared" si="38"/>
        <v>0.60398283817254383</v>
      </c>
      <c r="AQ43" s="204">
        <f t="shared" si="39"/>
        <v>0.7252769852609583</v>
      </c>
      <c r="AR43" s="195"/>
    </row>
    <row r="44" spans="1:44" x14ac:dyDescent="0.25">
      <c r="A44" t="s">
        <v>12</v>
      </c>
      <c r="B44" t="s">
        <v>13</v>
      </c>
      <c r="C44">
        <v>2008</v>
      </c>
      <c r="D44" t="s">
        <v>14</v>
      </c>
      <c r="E44" t="s">
        <v>22</v>
      </c>
      <c r="F44" t="s">
        <v>15</v>
      </c>
      <c r="G44" s="1">
        <v>1025</v>
      </c>
      <c r="H44" s="1">
        <v>713</v>
      </c>
      <c r="I44" s="1">
        <v>685</v>
      </c>
      <c r="J44" s="2">
        <v>0.6956</v>
      </c>
      <c r="K44" s="2">
        <v>0.66830000000000001</v>
      </c>
      <c r="L44" s="2">
        <v>0.9607</v>
      </c>
      <c r="R44" s="191"/>
      <c r="S44" s="80">
        <f t="shared" si="40"/>
        <v>1025</v>
      </c>
      <c r="T44" s="80">
        <f t="shared" si="41"/>
        <v>713</v>
      </c>
      <c r="U44" s="76">
        <f t="shared" si="23"/>
        <v>0.69560975609756093</v>
      </c>
      <c r="V44" s="203">
        <f t="shared" si="24"/>
        <v>0.87700412792100668</v>
      </c>
      <c r="W44" s="203">
        <f t="shared" si="25"/>
        <v>1.1443872192874323</v>
      </c>
      <c r="X44" s="204">
        <f t="shared" si="26"/>
        <v>0.66641939185507326</v>
      </c>
      <c r="Y44" s="204">
        <f t="shared" si="27"/>
        <v>0.72367188071244382</v>
      </c>
      <c r="Z44" s="204">
        <f t="shared" si="28"/>
        <v>5.7252488857370554E-2</v>
      </c>
      <c r="AA44" s="192"/>
      <c r="AB44" s="80">
        <f t="shared" si="42"/>
        <v>713</v>
      </c>
      <c r="AC44" s="80">
        <f t="shared" si="43"/>
        <v>685</v>
      </c>
      <c r="AD44" s="76">
        <f t="shared" si="29"/>
        <v>0.96072931276297335</v>
      </c>
      <c r="AE44" s="203">
        <f t="shared" si="30"/>
        <v>0.71017877306725052</v>
      </c>
      <c r="AF44" s="203">
        <f t="shared" si="31"/>
        <v>1.5140372053352653</v>
      </c>
      <c r="AG44" s="204">
        <f t="shared" si="32"/>
        <v>0.94374093229877587</v>
      </c>
      <c r="AH44" s="204">
        <f t="shared" si="33"/>
        <v>0.97374908588230102</v>
      </c>
      <c r="AI44" s="204">
        <f t="shared" si="34"/>
        <v>3.0008153583525154E-2</v>
      </c>
      <c r="AJ44" s="192"/>
      <c r="AK44" s="80">
        <f t="shared" si="44"/>
        <v>1025</v>
      </c>
      <c r="AL44" s="80">
        <f t="shared" si="45"/>
        <v>685</v>
      </c>
      <c r="AM44" s="76">
        <f t="shared" si="35"/>
        <v>0.66829268292682931</v>
      </c>
      <c r="AN44" s="203">
        <f t="shared" si="36"/>
        <v>0.87936985131172551</v>
      </c>
      <c r="AO44" s="203">
        <f t="shared" si="37"/>
        <v>1.1405688630265143</v>
      </c>
      <c r="AP44" s="204">
        <f t="shared" si="38"/>
        <v>0.63852931819341674</v>
      </c>
      <c r="AQ44" s="204">
        <f t="shared" si="39"/>
        <v>0.69708585186635919</v>
      </c>
      <c r="AR44" s="195"/>
    </row>
    <row r="45" spans="1:44" x14ac:dyDescent="0.25">
      <c r="A45" t="s">
        <v>12</v>
      </c>
      <c r="B45" t="s">
        <v>13</v>
      </c>
      <c r="C45">
        <v>2009</v>
      </c>
      <c r="D45" t="s">
        <v>14</v>
      </c>
      <c r="E45" t="s">
        <v>22</v>
      </c>
      <c r="F45" t="s">
        <v>15</v>
      </c>
      <c r="G45" s="1">
        <v>569</v>
      </c>
      <c r="H45" s="1">
        <v>362</v>
      </c>
      <c r="I45" s="1">
        <v>342</v>
      </c>
      <c r="J45" s="2">
        <v>0.63619999999999999</v>
      </c>
      <c r="K45" s="2">
        <v>0.60109999999999997</v>
      </c>
      <c r="L45" s="2">
        <v>0.94479999999999997</v>
      </c>
      <c r="R45" s="191"/>
      <c r="S45" s="80">
        <f t="shared" si="40"/>
        <v>569</v>
      </c>
      <c r="T45" s="80">
        <f t="shared" si="41"/>
        <v>362</v>
      </c>
      <c r="U45" s="76">
        <f t="shared" si="23"/>
        <v>0.63620386643233739</v>
      </c>
      <c r="V45" s="203">
        <f t="shared" si="24"/>
        <v>0.84473823794852732</v>
      </c>
      <c r="W45" s="203">
        <f t="shared" si="25"/>
        <v>1.1887769738041478</v>
      </c>
      <c r="X45" s="204">
        <f t="shared" si="26"/>
        <v>0.59516947036191181</v>
      </c>
      <c r="Y45" s="204">
        <f t="shared" si="27"/>
        <v>0.67581588447564012</v>
      </c>
      <c r="Z45" s="204">
        <f t="shared" si="28"/>
        <v>8.0646414113728304E-2</v>
      </c>
      <c r="AA45" s="192"/>
      <c r="AB45" s="80">
        <f t="shared" si="42"/>
        <v>362</v>
      </c>
      <c r="AC45" s="80">
        <f t="shared" si="43"/>
        <v>342</v>
      </c>
      <c r="AD45" s="76">
        <f t="shared" si="29"/>
        <v>0.94475138121546964</v>
      </c>
      <c r="AE45" s="203">
        <f t="shared" si="30"/>
        <v>0.66924492420775339</v>
      </c>
      <c r="AF45" s="203">
        <f t="shared" si="31"/>
        <v>1.6531284508959094</v>
      </c>
      <c r="AG45" s="204">
        <f t="shared" si="32"/>
        <v>0.91596025393291003</v>
      </c>
      <c r="AH45" s="204">
        <f t="shared" si="33"/>
        <v>0.96592978809768371</v>
      </c>
      <c r="AI45" s="204">
        <f t="shared" si="34"/>
        <v>4.9969534164773677E-2</v>
      </c>
      <c r="AJ45" s="192"/>
      <c r="AK45" s="80">
        <f t="shared" si="44"/>
        <v>569</v>
      </c>
      <c r="AL45" s="80">
        <f t="shared" si="45"/>
        <v>342</v>
      </c>
      <c r="AM45" s="76">
        <f t="shared" si="35"/>
        <v>0.60105448154657293</v>
      </c>
      <c r="AN45" s="203">
        <f t="shared" si="36"/>
        <v>0.84676907855633865</v>
      </c>
      <c r="AO45" s="203">
        <f t="shared" si="37"/>
        <v>1.1845115764255794</v>
      </c>
      <c r="AP45" s="204">
        <f t="shared" si="38"/>
        <v>0.55950117553987533</v>
      </c>
      <c r="AQ45" s="204">
        <f t="shared" si="39"/>
        <v>0.64155299054933412</v>
      </c>
      <c r="AR45" s="195"/>
    </row>
    <row r="46" spans="1:44" x14ac:dyDescent="0.25">
      <c r="A46" t="s">
        <v>12</v>
      </c>
      <c r="B46" t="s">
        <v>13</v>
      </c>
      <c r="C46">
        <v>2010</v>
      </c>
      <c r="D46" t="s">
        <v>14</v>
      </c>
      <c r="E46" t="s">
        <v>22</v>
      </c>
      <c r="F46" t="s">
        <v>15</v>
      </c>
      <c r="G46" s="1">
        <v>2988</v>
      </c>
      <c r="H46" s="1">
        <v>2106</v>
      </c>
      <c r="I46" s="1">
        <v>1931</v>
      </c>
      <c r="J46" s="2">
        <v>0.70479999999999998</v>
      </c>
      <c r="K46" s="2">
        <v>0.64629999999999999</v>
      </c>
      <c r="L46" s="2">
        <v>0.91690000000000005</v>
      </c>
      <c r="R46" s="191"/>
      <c r="S46" s="80">
        <f t="shared" si="40"/>
        <v>2988</v>
      </c>
      <c r="T46" s="80">
        <f t="shared" si="41"/>
        <v>2106</v>
      </c>
      <c r="U46" s="76">
        <f t="shared" si="23"/>
        <v>0.70481927710843373</v>
      </c>
      <c r="V46" s="203">
        <f t="shared" si="24"/>
        <v>0.92500351538059522</v>
      </c>
      <c r="W46" s="203">
        <f t="shared" si="25"/>
        <v>1.0824924385417209</v>
      </c>
      <c r="X46" s="204">
        <f t="shared" si="26"/>
        <v>0.68810240338391271</v>
      </c>
      <c r="Y46" s="204">
        <f t="shared" si="27"/>
        <v>0.72113419309526983</v>
      </c>
      <c r="Z46" s="204">
        <f t="shared" si="28"/>
        <v>3.3031789711357118E-2</v>
      </c>
      <c r="AA46" s="192"/>
      <c r="AB46" s="80">
        <f t="shared" si="42"/>
        <v>2106</v>
      </c>
      <c r="AC46" s="80">
        <f t="shared" si="43"/>
        <v>1931</v>
      </c>
      <c r="AD46" s="76">
        <f t="shared" si="29"/>
        <v>0.91690408357075026</v>
      </c>
      <c r="AE46" s="203">
        <f t="shared" si="30"/>
        <v>0.86114376537759352</v>
      </c>
      <c r="AF46" s="203">
        <f t="shared" si="31"/>
        <v>1.1735081595779666</v>
      </c>
      <c r="AG46" s="204">
        <f t="shared" si="32"/>
        <v>0.90428897477909753</v>
      </c>
      <c r="AH46" s="204">
        <f t="shared" si="33"/>
        <v>0.92834381824676171</v>
      </c>
      <c r="AI46" s="204">
        <f t="shared" si="34"/>
        <v>2.4054843467664178E-2</v>
      </c>
      <c r="AJ46" s="192"/>
      <c r="AK46" s="80">
        <f t="shared" si="44"/>
        <v>2988</v>
      </c>
      <c r="AL46" s="80">
        <f t="shared" si="45"/>
        <v>1931</v>
      </c>
      <c r="AM46" s="76">
        <f t="shared" si="35"/>
        <v>0.64625167336010714</v>
      </c>
      <c r="AN46" s="203">
        <f t="shared" si="36"/>
        <v>0.92814377517443092</v>
      </c>
      <c r="AO46" s="203">
        <f t="shared" si="37"/>
        <v>1.0783349710394974</v>
      </c>
      <c r="AP46" s="204">
        <f t="shared" si="38"/>
        <v>0.62880392169874511</v>
      </c>
      <c r="AQ46" s="204">
        <f t="shared" si="39"/>
        <v>0.66341258111505552</v>
      </c>
      <c r="AR46" s="195"/>
    </row>
    <row r="47" spans="1:44" x14ac:dyDescent="0.25">
      <c r="A47" t="s">
        <v>12</v>
      </c>
      <c r="B47" t="s">
        <v>13</v>
      </c>
      <c r="C47">
        <v>2011</v>
      </c>
      <c r="D47" t="s">
        <v>14</v>
      </c>
      <c r="E47" t="s">
        <v>22</v>
      </c>
      <c r="F47" t="s">
        <v>15</v>
      </c>
      <c r="G47" s="1">
        <v>1832</v>
      </c>
      <c r="H47" s="1">
        <v>1199</v>
      </c>
      <c r="I47" s="1">
        <v>1101</v>
      </c>
      <c r="J47" s="2">
        <v>0.65449999999999997</v>
      </c>
      <c r="K47" s="2">
        <v>0.60099999999999998</v>
      </c>
      <c r="L47" s="2">
        <v>0.91830000000000001</v>
      </c>
      <c r="R47" s="191"/>
      <c r="S47" s="80">
        <f t="shared" si="40"/>
        <v>1832</v>
      </c>
      <c r="T47" s="80">
        <f t="shared" si="41"/>
        <v>1199</v>
      </c>
      <c r="U47" s="76">
        <f t="shared" si="23"/>
        <v>0.65447598253275108</v>
      </c>
      <c r="V47" s="203">
        <f t="shared" si="24"/>
        <v>0.90886779747219615</v>
      </c>
      <c r="W47" s="203">
        <f t="shared" si="25"/>
        <v>1.1019074631072792</v>
      </c>
      <c r="X47" s="204">
        <f t="shared" si="26"/>
        <v>0.63219350799288632</v>
      </c>
      <c r="Y47" s="204">
        <f t="shared" si="27"/>
        <v>0.67626268324924832</v>
      </c>
      <c r="Z47" s="204">
        <f t="shared" si="28"/>
        <v>4.4069175256362003E-2</v>
      </c>
      <c r="AA47" s="192"/>
      <c r="AB47" s="80">
        <f t="shared" si="42"/>
        <v>1199</v>
      </c>
      <c r="AC47" s="80">
        <f t="shared" si="43"/>
        <v>1101</v>
      </c>
      <c r="AD47" s="76">
        <f t="shared" si="29"/>
        <v>0.91826522101751462</v>
      </c>
      <c r="AE47" s="203">
        <f t="shared" si="30"/>
        <v>0.82105742742911203</v>
      </c>
      <c r="AF47" s="203">
        <f t="shared" si="31"/>
        <v>1.2413145318025616</v>
      </c>
      <c r="AG47" s="204">
        <f t="shared" si="32"/>
        <v>0.90129455949975679</v>
      </c>
      <c r="AH47" s="204">
        <f t="shared" si="33"/>
        <v>0.93314817716158138</v>
      </c>
      <c r="AI47" s="204">
        <f t="shared" si="34"/>
        <v>3.1853617661824596E-2</v>
      </c>
      <c r="AJ47" s="192"/>
      <c r="AK47" s="80">
        <f t="shared" si="44"/>
        <v>1832</v>
      </c>
      <c r="AL47" s="80">
        <f t="shared" si="45"/>
        <v>1101</v>
      </c>
      <c r="AM47" s="76">
        <f t="shared" si="35"/>
        <v>0.6009825327510917</v>
      </c>
      <c r="AN47" s="203">
        <f t="shared" si="36"/>
        <v>0.91114166690842624</v>
      </c>
      <c r="AO47" s="203">
        <f t="shared" si="37"/>
        <v>1.0985301022828791</v>
      </c>
      <c r="AP47" s="204">
        <f t="shared" si="38"/>
        <v>0.57813858237607929</v>
      </c>
      <c r="AQ47" s="204">
        <f t="shared" si="39"/>
        <v>0.62350254175827646</v>
      </c>
      <c r="AR47" s="195"/>
    </row>
    <row r="48" spans="1:44" x14ac:dyDescent="0.25">
      <c r="A48" t="s">
        <v>12</v>
      </c>
      <c r="B48" t="s">
        <v>13</v>
      </c>
      <c r="C48">
        <v>2012</v>
      </c>
      <c r="D48" t="s">
        <v>14</v>
      </c>
      <c r="E48" t="s">
        <v>22</v>
      </c>
      <c r="F48" t="s">
        <v>15</v>
      </c>
      <c r="G48" s="1">
        <v>2632</v>
      </c>
      <c r="H48" s="1">
        <v>2105</v>
      </c>
      <c r="I48" s="1">
        <v>1928</v>
      </c>
      <c r="J48" s="2">
        <v>0.79979999999999996</v>
      </c>
      <c r="K48" s="2">
        <v>0.73250000000000004</v>
      </c>
      <c r="L48" s="2">
        <v>0.91590000000000005</v>
      </c>
      <c r="R48" s="191"/>
      <c r="S48" s="80">
        <f t="shared" si="40"/>
        <v>2632</v>
      </c>
      <c r="T48" s="80">
        <f t="shared" si="41"/>
        <v>2105</v>
      </c>
      <c r="U48" s="76">
        <f t="shared" si="23"/>
        <v>0.79977203647416417</v>
      </c>
      <c r="V48" s="203">
        <f t="shared" si="24"/>
        <v>0.91023317652764657</v>
      </c>
      <c r="W48" s="203">
        <f t="shared" si="25"/>
        <v>1.1017396809577698</v>
      </c>
      <c r="X48" s="204">
        <f t="shared" si="26"/>
        <v>0.78396432985279763</v>
      </c>
      <c r="Y48" s="204">
        <f t="shared" si="27"/>
        <v>0.81491001785471584</v>
      </c>
      <c r="Z48" s="204">
        <f t="shared" si="28"/>
        <v>3.0945688001918215E-2</v>
      </c>
      <c r="AA48" s="192"/>
      <c r="AB48" s="80">
        <f t="shared" si="42"/>
        <v>2105</v>
      </c>
      <c r="AC48" s="80">
        <f t="shared" si="43"/>
        <v>1928</v>
      </c>
      <c r="AD48" s="76">
        <f t="shared" si="29"/>
        <v>0.91591448931116393</v>
      </c>
      <c r="AE48" s="203">
        <f t="shared" si="30"/>
        <v>0.86176993868703988</v>
      </c>
      <c r="AF48" s="203">
        <f t="shared" si="31"/>
        <v>1.1724983308606534</v>
      </c>
      <c r="AG48" s="204">
        <f t="shared" si="32"/>
        <v>0.90323417701737141</v>
      </c>
      <c r="AH48" s="204">
        <f t="shared" si="33"/>
        <v>0.92742181353579223</v>
      </c>
      <c r="AI48" s="204">
        <f t="shared" si="34"/>
        <v>2.4187636518420819E-2</v>
      </c>
      <c r="AJ48" s="192"/>
      <c r="AK48" s="80">
        <f t="shared" si="44"/>
        <v>2632</v>
      </c>
      <c r="AL48" s="80">
        <f t="shared" si="45"/>
        <v>1928</v>
      </c>
      <c r="AM48" s="76">
        <f t="shared" si="35"/>
        <v>0.73252279635258355</v>
      </c>
      <c r="AN48" s="203">
        <f t="shared" si="36"/>
        <v>0.91813181396273236</v>
      </c>
      <c r="AO48" s="203">
        <f t="shared" si="37"/>
        <v>1.0911238961124714</v>
      </c>
      <c r="AP48" s="204">
        <f t="shared" si="38"/>
        <v>0.71516971405984464</v>
      </c>
      <c r="AQ48" s="204">
        <f t="shared" si="39"/>
        <v>0.74935719337641193</v>
      </c>
      <c r="AR48" s="195"/>
    </row>
    <row r="49" spans="1:44" x14ac:dyDescent="0.25">
      <c r="R49" s="191"/>
      <c r="S49" s="80"/>
      <c r="T49" s="80"/>
      <c r="U49" s="76"/>
      <c r="V49" s="203"/>
      <c r="W49" s="203"/>
      <c r="X49" s="204"/>
      <c r="Y49" s="204"/>
      <c r="Z49" s="204"/>
      <c r="AA49" s="192"/>
      <c r="AB49" s="80"/>
      <c r="AC49" s="80"/>
      <c r="AD49" s="76"/>
      <c r="AE49" s="203"/>
      <c r="AF49" s="203"/>
      <c r="AG49" s="204"/>
      <c r="AH49" s="204"/>
      <c r="AI49" s="204"/>
      <c r="AJ49" s="192"/>
      <c r="AK49" s="80"/>
      <c r="AL49" s="80"/>
      <c r="AM49" s="76"/>
      <c r="AN49" s="203"/>
      <c r="AO49" s="203"/>
      <c r="AP49" s="204"/>
      <c r="AQ49" s="204"/>
      <c r="AR49" s="195"/>
    </row>
    <row r="50" spans="1:44" x14ac:dyDescent="0.25">
      <c r="R50" s="191"/>
      <c r="S50" s="80"/>
      <c r="T50" s="80"/>
      <c r="U50" s="76"/>
      <c r="V50" s="203"/>
      <c r="W50" s="203"/>
      <c r="X50" s="204"/>
      <c r="Y50" s="204"/>
      <c r="Z50" s="204"/>
      <c r="AA50" s="192"/>
      <c r="AB50" s="80"/>
      <c r="AC50" s="80"/>
      <c r="AD50" s="76"/>
      <c r="AE50" s="203"/>
      <c r="AF50" s="203"/>
      <c r="AG50" s="204"/>
      <c r="AH50" s="204"/>
      <c r="AI50" s="204"/>
      <c r="AJ50" s="192"/>
      <c r="AK50" s="80"/>
      <c r="AL50" s="80"/>
      <c r="AM50" s="76"/>
      <c r="AN50" s="203"/>
      <c r="AO50" s="203"/>
      <c r="AP50" s="204"/>
      <c r="AQ50" s="204"/>
      <c r="AR50" s="195"/>
    </row>
    <row r="51" spans="1:44" x14ac:dyDescent="0.25">
      <c r="A51" t="s">
        <v>12</v>
      </c>
      <c r="B51" t="s">
        <v>13</v>
      </c>
      <c r="C51">
        <v>2002</v>
      </c>
      <c r="D51" t="s">
        <v>14</v>
      </c>
      <c r="E51" t="s">
        <v>22</v>
      </c>
      <c r="F51" t="s">
        <v>16</v>
      </c>
      <c r="G51" s="1">
        <v>1</v>
      </c>
      <c r="H51" s="1">
        <v>0</v>
      </c>
      <c r="I51" s="1">
        <v>0</v>
      </c>
      <c r="J51" s="2">
        <v>0</v>
      </c>
      <c r="K51" s="2">
        <v>0</v>
      </c>
      <c r="L51" s="2"/>
      <c r="R51" s="191"/>
      <c r="S51" s="80">
        <f t="shared" ref="S51:S61" si="46">G51</f>
        <v>1</v>
      </c>
      <c r="T51" s="80">
        <f t="shared" ref="T51:T61" si="47">H51</f>
        <v>0</v>
      </c>
      <c r="U51" s="76">
        <f t="shared" si="23"/>
        <v>0</v>
      </c>
      <c r="V51" s="203" t="e">
        <f t="shared" si="24"/>
        <v>#NUM!</v>
      </c>
      <c r="W51" s="203">
        <f t="shared" si="25"/>
        <v>38.999999999999957</v>
      </c>
      <c r="X51" s="204">
        <f t="shared" si="26"/>
        <v>0</v>
      </c>
      <c r="Y51" s="204">
        <f t="shared" si="27"/>
        <v>0.97499999999999987</v>
      </c>
      <c r="Z51" s="204">
        <f t="shared" si="28"/>
        <v>0.97499999999999987</v>
      </c>
      <c r="AA51" s="192"/>
      <c r="AB51" s="80">
        <f t="shared" si="42"/>
        <v>0</v>
      </c>
      <c r="AC51" s="80">
        <f t="shared" si="43"/>
        <v>0</v>
      </c>
      <c r="AD51" s="76" t="e">
        <f t="shared" si="29"/>
        <v>#DIV/0!</v>
      </c>
      <c r="AE51" s="203" t="e">
        <f t="shared" si="30"/>
        <v>#NUM!</v>
      </c>
      <c r="AF51" s="203" t="e">
        <f t="shared" si="31"/>
        <v>#NUM!</v>
      </c>
      <c r="AG51" s="204">
        <f t="shared" si="32"/>
        <v>0</v>
      </c>
      <c r="AH51" s="204">
        <f t="shared" si="33"/>
        <v>1</v>
      </c>
      <c r="AI51" s="204">
        <f t="shared" si="34"/>
        <v>1</v>
      </c>
      <c r="AJ51" s="192"/>
      <c r="AK51" s="80">
        <f t="shared" si="44"/>
        <v>1</v>
      </c>
      <c r="AL51" s="80">
        <f t="shared" si="45"/>
        <v>0</v>
      </c>
      <c r="AM51" s="76">
        <f t="shared" si="35"/>
        <v>0</v>
      </c>
      <c r="AN51" s="203" t="e">
        <f t="shared" si="36"/>
        <v>#NUM!</v>
      </c>
      <c r="AO51" s="203">
        <f t="shared" si="37"/>
        <v>38.999999999999957</v>
      </c>
      <c r="AP51" s="204">
        <f t="shared" si="38"/>
        <v>0</v>
      </c>
      <c r="AQ51" s="204">
        <f t="shared" si="39"/>
        <v>0.97499999999999987</v>
      </c>
      <c r="AR51" s="195"/>
    </row>
    <row r="52" spans="1:44" x14ac:dyDescent="0.25">
      <c r="A52" t="s">
        <v>12</v>
      </c>
      <c r="B52" t="s">
        <v>13</v>
      </c>
      <c r="C52">
        <v>2003</v>
      </c>
      <c r="D52" t="s">
        <v>14</v>
      </c>
      <c r="E52" t="s">
        <v>22</v>
      </c>
      <c r="F52" t="s">
        <v>16</v>
      </c>
      <c r="G52" s="1">
        <v>17</v>
      </c>
      <c r="H52" s="1">
        <v>16</v>
      </c>
      <c r="I52" s="1">
        <v>14</v>
      </c>
      <c r="J52" s="2">
        <v>0.94120000000000004</v>
      </c>
      <c r="K52" s="2">
        <v>0.82350000000000001</v>
      </c>
      <c r="L52" s="2">
        <v>0.875</v>
      </c>
      <c r="R52" s="191"/>
      <c r="S52" s="80">
        <f t="shared" si="46"/>
        <v>17</v>
      </c>
      <c r="T52" s="80">
        <f t="shared" si="47"/>
        <v>16</v>
      </c>
      <c r="U52" s="76">
        <f t="shared" si="23"/>
        <v>0.94117647058823528</v>
      </c>
      <c r="V52" s="203">
        <f t="shared" si="24"/>
        <v>0.31070798172438086</v>
      </c>
      <c r="W52" s="203">
        <f t="shared" si="25"/>
        <v>39.468485740906999</v>
      </c>
      <c r="X52" s="204">
        <f t="shared" si="26"/>
        <v>0.71311060333277942</v>
      </c>
      <c r="Y52" s="204">
        <f t="shared" si="27"/>
        <v>0.99851182560873342</v>
      </c>
      <c r="Z52" s="204">
        <f t="shared" si="28"/>
        <v>0.28540122227595399</v>
      </c>
      <c r="AA52" s="192"/>
      <c r="AB52" s="80">
        <f t="shared" si="42"/>
        <v>16</v>
      </c>
      <c r="AC52" s="80">
        <f t="shared" si="43"/>
        <v>14</v>
      </c>
      <c r="AD52" s="76">
        <f t="shared" si="29"/>
        <v>0.875</v>
      </c>
      <c r="AE52" s="203">
        <f t="shared" si="30"/>
        <v>0.34451218163174652</v>
      </c>
      <c r="AF52" s="203">
        <f t="shared" si="31"/>
        <v>8.4612740138555278</v>
      </c>
      <c r="AG52" s="204">
        <f t="shared" si="32"/>
        <v>0.61652376315073654</v>
      </c>
      <c r="AH52" s="204">
        <f t="shared" si="33"/>
        <v>0.98448639618458611</v>
      </c>
      <c r="AI52" s="204">
        <f t="shared" si="34"/>
        <v>0.36796263303384957</v>
      </c>
      <c r="AJ52" s="192"/>
      <c r="AK52" s="80">
        <f t="shared" si="44"/>
        <v>17</v>
      </c>
      <c r="AL52" s="80">
        <f t="shared" si="45"/>
        <v>14</v>
      </c>
      <c r="AM52" s="76">
        <f t="shared" si="35"/>
        <v>0.82352941176470584</v>
      </c>
      <c r="AN52" s="203">
        <f t="shared" si="36"/>
        <v>0.37213173808202926</v>
      </c>
      <c r="AO52" s="203">
        <f t="shared" si="37"/>
        <v>5.0652268419826969</v>
      </c>
      <c r="AP52" s="204">
        <f t="shared" si="38"/>
        <v>0.56568212715571609</v>
      </c>
      <c r="AQ52" s="204">
        <f t="shared" si="39"/>
        <v>0.96201493192937404</v>
      </c>
      <c r="AR52" s="195"/>
    </row>
    <row r="53" spans="1:44" x14ac:dyDescent="0.25">
      <c r="A53" t="s">
        <v>12</v>
      </c>
      <c r="B53" t="s">
        <v>13</v>
      </c>
      <c r="C53">
        <v>2004</v>
      </c>
      <c r="D53" t="s">
        <v>14</v>
      </c>
      <c r="E53" t="s">
        <v>22</v>
      </c>
      <c r="F53" t="s">
        <v>16</v>
      </c>
      <c r="G53" s="1">
        <v>71</v>
      </c>
      <c r="H53" s="1">
        <v>60</v>
      </c>
      <c r="I53" s="1">
        <v>55</v>
      </c>
      <c r="J53" s="2">
        <v>0.84509999999999996</v>
      </c>
      <c r="K53" s="2">
        <v>0.77459999999999996</v>
      </c>
      <c r="L53" s="2">
        <v>0.91669999999999996</v>
      </c>
      <c r="R53" s="191"/>
      <c r="S53" s="80">
        <f t="shared" si="46"/>
        <v>71</v>
      </c>
      <c r="T53" s="80">
        <f t="shared" si="47"/>
        <v>60</v>
      </c>
      <c r="U53" s="76">
        <f t="shared" si="23"/>
        <v>0.84507042253521125</v>
      </c>
      <c r="V53" s="203">
        <f t="shared" si="24"/>
        <v>0.56827049629854798</v>
      </c>
      <c r="W53" s="203">
        <f t="shared" si="25"/>
        <v>2.0748741990567576</v>
      </c>
      <c r="X53" s="204">
        <f t="shared" si="26"/>
        <v>0.73967502206113556</v>
      </c>
      <c r="Y53" s="204">
        <f t="shared" si="27"/>
        <v>0.92003915240303069</v>
      </c>
      <c r="Z53" s="204">
        <f t="shared" si="28"/>
        <v>0.18036413034189513</v>
      </c>
      <c r="AA53" s="192"/>
      <c r="AB53" s="80">
        <f t="shared" si="42"/>
        <v>60</v>
      </c>
      <c r="AC53" s="80">
        <f t="shared" si="43"/>
        <v>55</v>
      </c>
      <c r="AD53" s="76">
        <f t="shared" si="29"/>
        <v>0.91666666666666663</v>
      </c>
      <c r="AE53" s="203">
        <f t="shared" si="30"/>
        <v>0.48425307171551762</v>
      </c>
      <c r="AF53" s="203">
        <f t="shared" si="31"/>
        <v>3.1441445841707019</v>
      </c>
      <c r="AG53" s="204">
        <f t="shared" si="32"/>
        <v>0.81614221662341424</v>
      </c>
      <c r="AH53" s="204">
        <f t="shared" si="33"/>
        <v>0.97238668966257369</v>
      </c>
      <c r="AI53" s="204">
        <f t="shared" si="34"/>
        <v>0.15624447303915945</v>
      </c>
      <c r="AJ53" s="192"/>
      <c r="AK53" s="80">
        <f t="shared" si="44"/>
        <v>71</v>
      </c>
      <c r="AL53" s="80">
        <f t="shared" si="45"/>
        <v>55</v>
      </c>
      <c r="AM53" s="76">
        <f t="shared" si="35"/>
        <v>0.77464788732394363</v>
      </c>
      <c r="AN53" s="203">
        <f t="shared" si="36"/>
        <v>0.60000299342078056</v>
      </c>
      <c r="AO53" s="203">
        <f t="shared" si="37"/>
        <v>1.8363422113631573</v>
      </c>
      <c r="AP53" s="204">
        <f t="shared" si="38"/>
        <v>0.66000111953568563</v>
      </c>
      <c r="AQ53" s="204">
        <f t="shared" si="39"/>
        <v>0.86535971775125697</v>
      </c>
      <c r="AR53" s="195"/>
    </row>
    <row r="54" spans="1:44" x14ac:dyDescent="0.25">
      <c r="A54" t="s">
        <v>12</v>
      </c>
      <c r="B54" t="s">
        <v>13</v>
      </c>
      <c r="C54">
        <v>2005</v>
      </c>
      <c r="D54" t="s">
        <v>14</v>
      </c>
      <c r="E54" t="s">
        <v>22</v>
      </c>
      <c r="F54" t="s">
        <v>16</v>
      </c>
      <c r="G54" s="1">
        <v>69</v>
      </c>
      <c r="H54" s="1">
        <v>45</v>
      </c>
      <c r="I54" s="1">
        <v>41</v>
      </c>
      <c r="J54" s="2">
        <v>0.6522</v>
      </c>
      <c r="K54" s="2">
        <v>0.59419999999999995</v>
      </c>
      <c r="L54" s="2">
        <v>0.91110000000000002</v>
      </c>
      <c r="R54" s="191"/>
      <c r="S54" s="80">
        <f t="shared" si="46"/>
        <v>69</v>
      </c>
      <c r="T54" s="80">
        <f t="shared" si="47"/>
        <v>45</v>
      </c>
      <c r="U54" s="76">
        <f t="shared" si="23"/>
        <v>0.65217391304347827</v>
      </c>
      <c r="V54" s="203">
        <f t="shared" si="24"/>
        <v>0.62129355553912979</v>
      </c>
      <c r="W54" s="203">
        <f t="shared" si="25"/>
        <v>1.6787394917332807</v>
      </c>
      <c r="X54" s="204">
        <f t="shared" si="26"/>
        <v>0.52792966377925288</v>
      </c>
      <c r="Y54" s="204">
        <f t="shared" si="27"/>
        <v>0.76289743277727051</v>
      </c>
      <c r="Z54" s="204">
        <f t="shared" si="28"/>
        <v>0.23496776899801763</v>
      </c>
      <c r="AA54" s="192"/>
      <c r="AB54" s="80">
        <f t="shared" si="42"/>
        <v>45</v>
      </c>
      <c r="AC54" s="80">
        <f t="shared" si="43"/>
        <v>41</v>
      </c>
      <c r="AD54" s="76">
        <f t="shared" si="29"/>
        <v>0.91111111111111109</v>
      </c>
      <c r="AE54" s="203">
        <f t="shared" si="30"/>
        <v>0.45271642735049822</v>
      </c>
      <c r="AF54" s="203">
        <f t="shared" si="31"/>
        <v>3.7523059466177227</v>
      </c>
      <c r="AG54" s="204">
        <f t="shared" si="32"/>
        <v>0.78778826304566052</v>
      </c>
      <c r="AH54" s="204">
        <f t="shared" si="33"/>
        <v>0.9752470422165308</v>
      </c>
      <c r="AI54" s="204">
        <f t="shared" si="34"/>
        <v>0.18745877917087028</v>
      </c>
      <c r="AJ54" s="192"/>
      <c r="AK54" s="80">
        <f t="shared" si="44"/>
        <v>69</v>
      </c>
      <c r="AL54" s="80">
        <f t="shared" si="45"/>
        <v>41</v>
      </c>
      <c r="AM54" s="76">
        <f t="shared" si="35"/>
        <v>0.59420289855072461</v>
      </c>
      <c r="AN54" s="203">
        <f t="shared" si="36"/>
        <v>0.62519440697337003</v>
      </c>
      <c r="AO54" s="203">
        <f t="shared" si="37"/>
        <v>1.639090351997682</v>
      </c>
      <c r="AP54" s="204">
        <f t="shared" si="38"/>
        <v>0.46918500612524527</v>
      </c>
      <c r="AQ54" s="204">
        <f t="shared" si="39"/>
        <v>0.71086863825189806</v>
      </c>
      <c r="AR54" s="195"/>
    </row>
    <row r="55" spans="1:44" x14ac:dyDescent="0.25">
      <c r="A55" t="s">
        <v>12</v>
      </c>
      <c r="B55" t="s">
        <v>13</v>
      </c>
      <c r="C55">
        <v>2006</v>
      </c>
      <c r="D55" t="s">
        <v>14</v>
      </c>
      <c r="E55" t="s">
        <v>22</v>
      </c>
      <c r="F55" t="s">
        <v>16</v>
      </c>
      <c r="G55" s="1">
        <v>25</v>
      </c>
      <c r="H55" s="1">
        <v>14</v>
      </c>
      <c r="I55" s="1">
        <v>12</v>
      </c>
      <c r="J55" s="2">
        <v>0.56000000000000005</v>
      </c>
      <c r="K55" s="2">
        <v>0.48</v>
      </c>
      <c r="L55" s="2">
        <v>0.85709999999999997</v>
      </c>
      <c r="R55" s="191"/>
      <c r="S55" s="80">
        <f t="shared" si="46"/>
        <v>25</v>
      </c>
      <c r="T55" s="80">
        <f t="shared" si="47"/>
        <v>14</v>
      </c>
      <c r="U55" s="76">
        <f t="shared" si="23"/>
        <v>0.56000000000000005</v>
      </c>
      <c r="V55" s="203">
        <f t="shared" si="24"/>
        <v>0.46008269221476539</v>
      </c>
      <c r="W55" s="203">
        <f t="shared" si="25"/>
        <v>2.2718396808943955</v>
      </c>
      <c r="X55" s="204">
        <f t="shared" si="26"/>
        <v>0.34928163399133588</v>
      </c>
      <c r="Y55" s="204">
        <f t="shared" si="27"/>
        <v>0.75597633485279181</v>
      </c>
      <c r="Z55" s="204">
        <f t="shared" si="28"/>
        <v>0.40669470086145593</v>
      </c>
      <c r="AA55" s="192"/>
      <c r="AB55" s="80">
        <f t="shared" si="42"/>
        <v>14</v>
      </c>
      <c r="AC55" s="80">
        <f t="shared" si="43"/>
        <v>12</v>
      </c>
      <c r="AD55" s="76">
        <f t="shared" si="29"/>
        <v>0.8571428571428571</v>
      </c>
      <c r="AE55" s="203">
        <f t="shared" si="30"/>
        <v>0.33393593061681209</v>
      </c>
      <c r="AF55" s="203">
        <f t="shared" si="31"/>
        <v>8.4918601027515574</v>
      </c>
      <c r="AG55" s="204">
        <f t="shared" si="32"/>
        <v>0.5718708390903009</v>
      </c>
      <c r="AH55" s="204">
        <f t="shared" si="33"/>
        <v>0.98220548451680834</v>
      </c>
      <c r="AI55" s="204">
        <f t="shared" si="34"/>
        <v>0.41033464542650744</v>
      </c>
      <c r="AJ55" s="192"/>
      <c r="AK55" s="80">
        <f t="shared" si="44"/>
        <v>25</v>
      </c>
      <c r="AL55" s="80">
        <f t="shared" si="45"/>
        <v>12</v>
      </c>
      <c r="AM55" s="76">
        <f t="shared" si="35"/>
        <v>0.48</v>
      </c>
      <c r="AN55" s="203">
        <f t="shared" si="36"/>
        <v>0.449143549904711</v>
      </c>
      <c r="AO55" s="203">
        <f t="shared" si="37"/>
        <v>2.1943060145297335</v>
      </c>
      <c r="AP55" s="204">
        <f t="shared" si="38"/>
        <v>0.2779680096699465</v>
      </c>
      <c r="AQ55" s="204">
        <f t="shared" si="39"/>
        <v>0.6869429555429678</v>
      </c>
      <c r="AR55" s="195"/>
    </row>
    <row r="56" spans="1:44" x14ac:dyDescent="0.25">
      <c r="A56" t="s">
        <v>12</v>
      </c>
      <c r="B56" t="s">
        <v>13</v>
      </c>
      <c r="C56">
        <v>2007</v>
      </c>
      <c r="D56" t="s">
        <v>14</v>
      </c>
      <c r="E56" t="s">
        <v>22</v>
      </c>
      <c r="F56" t="s">
        <v>16</v>
      </c>
      <c r="G56" s="1">
        <v>28</v>
      </c>
      <c r="H56" s="1">
        <v>18</v>
      </c>
      <c r="I56" s="1">
        <v>15</v>
      </c>
      <c r="J56" s="2">
        <v>0.64290000000000003</v>
      </c>
      <c r="K56" s="2">
        <v>0.53569999999999995</v>
      </c>
      <c r="L56" s="2">
        <v>0.83330000000000004</v>
      </c>
      <c r="R56" s="191"/>
      <c r="S56" s="80">
        <f t="shared" si="46"/>
        <v>28</v>
      </c>
      <c r="T56" s="80">
        <f t="shared" si="47"/>
        <v>18</v>
      </c>
      <c r="U56" s="76">
        <f t="shared" si="23"/>
        <v>0.6428571428571429</v>
      </c>
      <c r="V56" s="203">
        <f t="shared" si="24"/>
        <v>0.48142746544901954</v>
      </c>
      <c r="W56" s="203">
        <f t="shared" si="25"/>
        <v>2.297165890163869</v>
      </c>
      <c r="X56" s="204">
        <f t="shared" si="26"/>
        <v>0.44065031274666661</v>
      </c>
      <c r="Y56" s="204">
        <f t="shared" si="27"/>
        <v>0.81359333999955452</v>
      </c>
      <c r="Z56" s="204">
        <f t="shared" si="28"/>
        <v>0.37294302725288792</v>
      </c>
      <c r="AA56" s="192"/>
      <c r="AB56" s="80">
        <f t="shared" si="42"/>
        <v>18</v>
      </c>
      <c r="AC56" s="80">
        <f t="shared" si="43"/>
        <v>15</v>
      </c>
      <c r="AD56" s="76">
        <f t="shared" si="29"/>
        <v>0.83333333333333337</v>
      </c>
      <c r="AE56" s="203">
        <f t="shared" si="30"/>
        <v>0.3771796847336627</v>
      </c>
      <c r="AF56" s="203">
        <f t="shared" si="31"/>
        <v>5.0521133708281658</v>
      </c>
      <c r="AG56" s="204">
        <f t="shared" si="32"/>
        <v>0.58582250860522578</v>
      </c>
      <c r="AH56" s="204">
        <f t="shared" si="33"/>
        <v>0.96421491687842542</v>
      </c>
      <c r="AI56" s="204">
        <f t="shared" si="34"/>
        <v>0.37839240827319964</v>
      </c>
      <c r="AJ56" s="192"/>
      <c r="AK56" s="80">
        <f t="shared" si="44"/>
        <v>28</v>
      </c>
      <c r="AL56" s="80">
        <f t="shared" si="45"/>
        <v>15</v>
      </c>
      <c r="AM56" s="76">
        <f t="shared" si="35"/>
        <v>0.5357142857142857</v>
      </c>
      <c r="AN56" s="203">
        <f t="shared" si="36"/>
        <v>0.47802615464324028</v>
      </c>
      <c r="AO56" s="203">
        <f t="shared" si="37"/>
        <v>2.1408795645036967</v>
      </c>
      <c r="AP56" s="204">
        <f t="shared" si="38"/>
        <v>0.33869907611459993</v>
      </c>
      <c r="AQ56" s="204">
        <f t="shared" si="39"/>
        <v>0.72489143970340386</v>
      </c>
      <c r="AR56" s="195"/>
    </row>
    <row r="57" spans="1:44" x14ac:dyDescent="0.25">
      <c r="A57" t="s">
        <v>12</v>
      </c>
      <c r="B57" t="s">
        <v>13</v>
      </c>
      <c r="C57">
        <v>2008</v>
      </c>
      <c r="D57" t="s">
        <v>14</v>
      </c>
      <c r="E57" t="s">
        <v>22</v>
      </c>
      <c r="F57" t="s">
        <v>16</v>
      </c>
      <c r="G57" s="1">
        <v>263</v>
      </c>
      <c r="H57" s="1">
        <v>192</v>
      </c>
      <c r="I57" s="1">
        <v>174</v>
      </c>
      <c r="J57" s="2">
        <v>0.73</v>
      </c>
      <c r="K57" s="2">
        <v>0.66159999999999997</v>
      </c>
      <c r="L57" s="2">
        <v>0.90629999999999999</v>
      </c>
      <c r="R57" s="191"/>
      <c r="S57" s="80">
        <f t="shared" si="46"/>
        <v>263</v>
      </c>
      <c r="T57" s="80">
        <f t="shared" si="47"/>
        <v>192</v>
      </c>
      <c r="U57" s="76">
        <f t="shared" si="23"/>
        <v>0.73003802281368824</v>
      </c>
      <c r="V57" s="203">
        <f t="shared" si="24"/>
        <v>0.76857925809224847</v>
      </c>
      <c r="W57" s="203">
        <f t="shared" si="25"/>
        <v>1.3252736521371322</v>
      </c>
      <c r="X57" s="204">
        <f t="shared" si="26"/>
        <v>0.67208219513740952</v>
      </c>
      <c r="Y57" s="204">
        <f t="shared" si="27"/>
        <v>0.78272698827525278</v>
      </c>
      <c r="Z57" s="204">
        <f t="shared" si="28"/>
        <v>0.11064479313784326</v>
      </c>
      <c r="AA57" s="192"/>
      <c r="AB57" s="80">
        <f t="shared" si="42"/>
        <v>192</v>
      </c>
      <c r="AC57" s="80">
        <f t="shared" si="43"/>
        <v>174</v>
      </c>
      <c r="AD57" s="76">
        <f t="shared" si="29"/>
        <v>0.90625</v>
      </c>
      <c r="AE57" s="203">
        <f t="shared" si="30"/>
        <v>0.64849207731586711</v>
      </c>
      <c r="AF57" s="203">
        <f t="shared" si="31"/>
        <v>1.7172181566898339</v>
      </c>
      <c r="AG57" s="204">
        <f t="shared" si="32"/>
        <v>0.8558833222975043</v>
      </c>
      <c r="AH57" s="204">
        <f t="shared" si="33"/>
        <v>0.94348742445834832</v>
      </c>
      <c r="AI57" s="204">
        <f t="shared" si="34"/>
        <v>8.7604102160844022E-2</v>
      </c>
      <c r="AJ57" s="192"/>
      <c r="AK57" s="80">
        <f t="shared" si="44"/>
        <v>263</v>
      </c>
      <c r="AL57" s="80">
        <f t="shared" si="45"/>
        <v>174</v>
      </c>
      <c r="AM57" s="76">
        <f t="shared" si="35"/>
        <v>0.66159695817490494</v>
      </c>
      <c r="AN57" s="203">
        <f t="shared" si="36"/>
        <v>0.77888335250052143</v>
      </c>
      <c r="AO57" s="203">
        <f t="shared" si="37"/>
        <v>1.2985352054703947</v>
      </c>
      <c r="AP57" s="204">
        <f t="shared" si="38"/>
        <v>0.60093240518010427</v>
      </c>
      <c r="AQ57" s="204">
        <f t="shared" si="39"/>
        <v>0.71857143403101564</v>
      </c>
      <c r="AR57" s="195"/>
    </row>
    <row r="58" spans="1:44" x14ac:dyDescent="0.25">
      <c r="A58" t="s">
        <v>12</v>
      </c>
      <c r="B58" t="s">
        <v>13</v>
      </c>
      <c r="C58">
        <v>2009</v>
      </c>
      <c r="D58" t="s">
        <v>14</v>
      </c>
      <c r="E58" t="s">
        <v>22</v>
      </c>
      <c r="F58" t="s">
        <v>16</v>
      </c>
      <c r="G58" s="1">
        <v>136</v>
      </c>
      <c r="H58" s="1">
        <v>86</v>
      </c>
      <c r="I58" s="1">
        <v>73</v>
      </c>
      <c r="J58" s="2">
        <v>0.63239999999999996</v>
      </c>
      <c r="K58" s="2">
        <v>0.53680000000000005</v>
      </c>
      <c r="L58" s="2">
        <v>0.8488</v>
      </c>
      <c r="R58" s="191"/>
      <c r="S58" s="80">
        <f t="shared" si="46"/>
        <v>136</v>
      </c>
      <c r="T58" s="80">
        <f t="shared" si="47"/>
        <v>86</v>
      </c>
      <c r="U58" s="76">
        <f t="shared" si="23"/>
        <v>0.63235294117647056</v>
      </c>
      <c r="V58" s="203">
        <f t="shared" si="24"/>
        <v>0.7116359994945165</v>
      </c>
      <c r="W58" s="203">
        <f t="shared" si="25"/>
        <v>1.4302103167953495</v>
      </c>
      <c r="X58" s="204">
        <f t="shared" si="26"/>
        <v>0.54545736490119734</v>
      </c>
      <c r="Y58" s="204">
        <f t="shared" si="27"/>
        <v>0.71334926328419679</v>
      </c>
      <c r="Z58" s="204">
        <f t="shared" si="28"/>
        <v>0.16789189838299945</v>
      </c>
      <c r="AA58" s="192"/>
      <c r="AB58" s="80">
        <f t="shared" si="42"/>
        <v>86</v>
      </c>
      <c r="AC58" s="80">
        <f t="shared" si="43"/>
        <v>73</v>
      </c>
      <c r="AD58" s="76">
        <f t="shared" si="29"/>
        <v>0.84883720930232553</v>
      </c>
      <c r="AE58" s="203">
        <f t="shared" si="30"/>
        <v>0.59223761853812285</v>
      </c>
      <c r="AF58" s="203">
        <f t="shared" si="31"/>
        <v>1.9404668352813284</v>
      </c>
      <c r="AG58" s="204">
        <f t="shared" si="32"/>
        <v>0.75538735822810277</v>
      </c>
      <c r="AH58" s="204">
        <f t="shared" si="33"/>
        <v>0.9169830600887896</v>
      </c>
      <c r="AI58" s="204">
        <f t="shared" si="34"/>
        <v>0.16159570186068684</v>
      </c>
      <c r="AJ58" s="192"/>
      <c r="AK58" s="80">
        <f t="shared" si="44"/>
        <v>136</v>
      </c>
      <c r="AL58" s="80">
        <f t="shared" si="45"/>
        <v>73</v>
      </c>
      <c r="AM58" s="76">
        <f t="shared" si="35"/>
        <v>0.53676470588235292</v>
      </c>
      <c r="AN58" s="203">
        <f t="shared" si="36"/>
        <v>0.71523133515291637</v>
      </c>
      <c r="AO58" s="203">
        <f t="shared" si="37"/>
        <v>1.4045520869156336</v>
      </c>
      <c r="AP58" s="204">
        <f t="shared" si="38"/>
        <v>0.44928181276950074</v>
      </c>
      <c r="AQ58" s="204">
        <f t="shared" si="39"/>
        <v>0.62261179405561307</v>
      </c>
      <c r="AR58" s="195"/>
    </row>
    <row r="59" spans="1:44" x14ac:dyDescent="0.25">
      <c r="A59" t="s">
        <v>12</v>
      </c>
      <c r="B59" t="s">
        <v>13</v>
      </c>
      <c r="C59">
        <v>2010</v>
      </c>
      <c r="D59" t="s">
        <v>14</v>
      </c>
      <c r="E59" t="s">
        <v>22</v>
      </c>
      <c r="F59" t="s">
        <v>16</v>
      </c>
      <c r="G59" s="1">
        <v>811</v>
      </c>
      <c r="H59" s="1">
        <v>549</v>
      </c>
      <c r="I59" s="1">
        <v>500</v>
      </c>
      <c r="J59" s="2">
        <v>0.67689999999999995</v>
      </c>
      <c r="K59" s="2">
        <v>0.61650000000000005</v>
      </c>
      <c r="L59" s="2">
        <v>0.91069999999999995</v>
      </c>
      <c r="R59" s="191"/>
      <c r="S59" s="80">
        <f t="shared" si="46"/>
        <v>811</v>
      </c>
      <c r="T59" s="80">
        <f t="shared" si="47"/>
        <v>549</v>
      </c>
      <c r="U59" s="76">
        <f t="shared" si="23"/>
        <v>0.67694204685573367</v>
      </c>
      <c r="V59" s="203">
        <f t="shared" si="24"/>
        <v>0.86486776292132972</v>
      </c>
      <c r="W59" s="203">
        <f t="shared" si="25"/>
        <v>1.1609110292576823</v>
      </c>
      <c r="X59" s="204">
        <f t="shared" si="26"/>
        <v>0.64354082508947119</v>
      </c>
      <c r="Y59" s="204">
        <f t="shared" si="27"/>
        <v>0.70905087193609984</v>
      </c>
      <c r="Z59" s="204">
        <f t="shared" si="28"/>
        <v>6.5510046846628645E-2</v>
      </c>
      <c r="AA59" s="192"/>
      <c r="AB59" s="80">
        <f t="shared" si="42"/>
        <v>549</v>
      </c>
      <c r="AC59" s="80">
        <f t="shared" si="43"/>
        <v>500</v>
      </c>
      <c r="AD59" s="76">
        <f t="shared" si="29"/>
        <v>0.91074681238615662</v>
      </c>
      <c r="AE59" s="203">
        <f t="shared" si="30"/>
        <v>0.75998970911664809</v>
      </c>
      <c r="AF59" s="203">
        <f t="shared" si="31"/>
        <v>1.3672329411293926</v>
      </c>
      <c r="AG59" s="204">
        <f t="shared" si="32"/>
        <v>0.88371953880388099</v>
      </c>
      <c r="AH59" s="204">
        <f t="shared" si="33"/>
        <v>0.93324102460864633</v>
      </c>
      <c r="AI59" s="204">
        <f t="shared" si="34"/>
        <v>4.9521485804765342E-2</v>
      </c>
      <c r="AJ59" s="192"/>
      <c r="AK59" s="80">
        <f t="shared" si="44"/>
        <v>811</v>
      </c>
      <c r="AL59" s="80">
        <f t="shared" si="45"/>
        <v>500</v>
      </c>
      <c r="AM59" s="76">
        <f t="shared" si="35"/>
        <v>0.61652281134401976</v>
      </c>
      <c r="AN59" s="203">
        <f t="shared" si="36"/>
        <v>0.86906362514730562</v>
      </c>
      <c r="AO59" s="203">
        <f t="shared" si="37"/>
        <v>1.1534857701980012</v>
      </c>
      <c r="AP59" s="204">
        <f t="shared" si="38"/>
        <v>0.58206737510035034</v>
      </c>
      <c r="AQ59" s="204">
        <f t="shared" si="39"/>
        <v>0.65012794495280513</v>
      </c>
      <c r="AR59" s="195"/>
    </row>
    <row r="60" spans="1:44" x14ac:dyDescent="0.25">
      <c r="A60" t="s">
        <v>12</v>
      </c>
      <c r="B60" t="s">
        <v>13</v>
      </c>
      <c r="C60">
        <v>2011</v>
      </c>
      <c r="D60" t="s">
        <v>14</v>
      </c>
      <c r="E60" t="s">
        <v>22</v>
      </c>
      <c r="F60" t="s">
        <v>16</v>
      </c>
      <c r="G60" s="1">
        <v>409</v>
      </c>
      <c r="H60" s="1">
        <v>228</v>
      </c>
      <c r="I60" s="1">
        <v>198</v>
      </c>
      <c r="J60" s="2">
        <v>0.5575</v>
      </c>
      <c r="K60" s="2">
        <v>0.48409999999999997</v>
      </c>
      <c r="L60" s="2">
        <v>0.86839999999999995</v>
      </c>
      <c r="R60" s="191"/>
      <c r="S60" s="80">
        <f t="shared" si="46"/>
        <v>409</v>
      </c>
      <c r="T60" s="80">
        <f t="shared" si="47"/>
        <v>228</v>
      </c>
      <c r="U60" s="76">
        <f t="shared" si="23"/>
        <v>0.55745721271393645</v>
      </c>
      <c r="V60" s="203">
        <f t="shared" si="24"/>
        <v>0.82364408931203381</v>
      </c>
      <c r="W60" s="203">
        <f t="shared" si="25"/>
        <v>1.2169405259489006</v>
      </c>
      <c r="X60" s="204">
        <f t="shared" si="26"/>
        <v>0.50782990212729351</v>
      </c>
      <c r="Y60" s="204">
        <f t="shared" si="27"/>
        <v>0.60624729387286447</v>
      </c>
      <c r="Z60" s="204">
        <f t="shared" si="28"/>
        <v>9.8417391745570959E-2</v>
      </c>
      <c r="AA60" s="192"/>
      <c r="AB60" s="80">
        <f t="shared" si="42"/>
        <v>228</v>
      </c>
      <c r="AC60" s="80">
        <f t="shared" si="43"/>
        <v>198</v>
      </c>
      <c r="AD60" s="76">
        <f t="shared" si="29"/>
        <v>0.86842105263157898</v>
      </c>
      <c r="AE60" s="203">
        <f t="shared" si="30"/>
        <v>0.70141786154065633</v>
      </c>
      <c r="AF60" s="203">
        <f t="shared" si="31"/>
        <v>1.5137982729994373</v>
      </c>
      <c r="AG60" s="204">
        <f t="shared" si="32"/>
        <v>0.81751903939691239</v>
      </c>
      <c r="AH60" s="204">
        <f t="shared" si="33"/>
        <v>0.90943282934113245</v>
      </c>
      <c r="AI60" s="204">
        <f t="shared" si="34"/>
        <v>9.1913789944220059E-2</v>
      </c>
      <c r="AJ60" s="192"/>
      <c r="AK60" s="80">
        <f t="shared" si="44"/>
        <v>409</v>
      </c>
      <c r="AL60" s="80">
        <f t="shared" si="45"/>
        <v>198</v>
      </c>
      <c r="AM60" s="76">
        <f t="shared" si="35"/>
        <v>0.4841075794621027</v>
      </c>
      <c r="AN60" s="203">
        <f t="shared" si="36"/>
        <v>0.82341080656085863</v>
      </c>
      <c r="AO60" s="203">
        <f t="shared" si="37"/>
        <v>1.2136902082100449</v>
      </c>
      <c r="AP60" s="204">
        <f t="shared" si="38"/>
        <v>0.43471993820603405</v>
      </c>
      <c r="AQ60" s="204">
        <f t="shared" si="39"/>
        <v>0.53372675010425863</v>
      </c>
      <c r="AR60" s="195"/>
    </row>
    <row r="61" spans="1:44" x14ac:dyDescent="0.25">
      <c r="A61" t="s">
        <v>12</v>
      </c>
      <c r="B61" t="s">
        <v>13</v>
      </c>
      <c r="C61">
        <v>2012</v>
      </c>
      <c r="D61" t="s">
        <v>14</v>
      </c>
      <c r="E61" t="s">
        <v>22</v>
      </c>
      <c r="F61" t="s">
        <v>16</v>
      </c>
      <c r="G61" s="1">
        <v>498</v>
      </c>
      <c r="H61" s="1">
        <v>378</v>
      </c>
      <c r="I61" s="1">
        <v>297</v>
      </c>
      <c r="J61" s="2">
        <v>0.75900000000000001</v>
      </c>
      <c r="K61" s="2">
        <v>0.59640000000000004</v>
      </c>
      <c r="L61" s="2">
        <v>0.78569999999999995</v>
      </c>
      <c r="R61" s="191"/>
      <c r="S61" s="80">
        <f t="shared" si="46"/>
        <v>498</v>
      </c>
      <c r="T61" s="80">
        <f t="shared" si="47"/>
        <v>378</v>
      </c>
      <c r="U61" s="76">
        <f t="shared" si="23"/>
        <v>0.75903614457831325</v>
      </c>
      <c r="V61" s="203">
        <f t="shared" si="24"/>
        <v>0.81904626553784909</v>
      </c>
      <c r="W61" s="203">
        <f t="shared" si="25"/>
        <v>1.2352123247456654</v>
      </c>
      <c r="X61" s="204">
        <f t="shared" si="26"/>
        <v>0.71899641484223176</v>
      </c>
      <c r="Y61" s="204">
        <f t="shared" si="27"/>
        <v>0.79596884461265938</v>
      </c>
      <c r="Z61" s="204">
        <f t="shared" si="28"/>
        <v>7.6972429770427619E-2</v>
      </c>
      <c r="AA61" s="192"/>
      <c r="AB61" s="80">
        <f t="shared" si="42"/>
        <v>378</v>
      </c>
      <c r="AC61" s="80">
        <f t="shared" si="43"/>
        <v>297</v>
      </c>
      <c r="AD61" s="76">
        <f t="shared" si="29"/>
        <v>0.7857142857142857</v>
      </c>
      <c r="AE61" s="203">
        <f t="shared" si="30"/>
        <v>0.78935060172602323</v>
      </c>
      <c r="AF61" s="203">
        <f t="shared" si="31"/>
        <v>1.2905399827068793</v>
      </c>
      <c r="AG61" s="204">
        <f t="shared" si="32"/>
        <v>0.74086479569068531</v>
      </c>
      <c r="AH61" s="204">
        <f t="shared" si="33"/>
        <v>0.82602379647224311</v>
      </c>
      <c r="AI61" s="204">
        <f t="shared" si="34"/>
        <v>8.5159000781557803E-2</v>
      </c>
      <c r="AJ61" s="192"/>
      <c r="AK61" s="80">
        <f t="shared" si="44"/>
        <v>498</v>
      </c>
      <c r="AL61" s="80">
        <f t="shared" si="45"/>
        <v>297</v>
      </c>
      <c r="AM61" s="76">
        <f t="shared" si="35"/>
        <v>0.59638554216867468</v>
      </c>
      <c r="AN61" s="203">
        <f t="shared" si="36"/>
        <v>0.83742615178680613</v>
      </c>
      <c r="AO61" s="203">
        <f t="shared" si="37"/>
        <v>1.1980446677260317</v>
      </c>
      <c r="AP61" s="204">
        <f t="shared" si="38"/>
        <v>0.55182377811272598</v>
      </c>
      <c r="AQ61" s="204">
        <f t="shared" si="39"/>
        <v>0.63979612093726801</v>
      </c>
      <c r="AR61" s="195"/>
    </row>
    <row r="62" spans="1:44" x14ac:dyDescent="0.25">
      <c r="A62" s="300" t="s">
        <v>90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2"/>
      <c r="R62" s="191"/>
      <c r="S62" s="80"/>
      <c r="T62" s="80"/>
      <c r="U62" s="76"/>
      <c r="V62" s="203"/>
      <c r="W62" s="203"/>
      <c r="X62" s="204"/>
      <c r="Y62" s="204"/>
      <c r="Z62" s="204"/>
      <c r="AA62" s="192"/>
      <c r="AB62" s="80"/>
      <c r="AC62" s="80"/>
      <c r="AD62" s="76"/>
      <c r="AE62" s="203"/>
      <c r="AF62" s="203"/>
      <c r="AG62" s="204"/>
      <c r="AH62" s="204"/>
      <c r="AI62" s="204"/>
      <c r="AJ62" s="192"/>
      <c r="AK62" s="80"/>
      <c r="AL62" s="80"/>
      <c r="AM62" s="76"/>
      <c r="AN62" s="203"/>
      <c r="AO62" s="203"/>
      <c r="AP62" s="204"/>
      <c r="AQ62" s="204"/>
      <c r="AR62" s="195"/>
    </row>
    <row r="63" spans="1:44" x14ac:dyDescent="0.25">
      <c r="A63" s="191" t="s">
        <v>108</v>
      </c>
      <c r="B63" s="192"/>
      <c r="C63" s="192"/>
      <c r="D63" s="192" t="s">
        <v>43</v>
      </c>
      <c r="E63" s="192"/>
      <c r="F63" s="192"/>
      <c r="G63" s="193"/>
      <c r="H63" s="193" t="s">
        <v>46</v>
      </c>
      <c r="I63" s="193"/>
      <c r="J63" s="194"/>
      <c r="K63" s="194"/>
      <c r="L63" s="194" t="s">
        <v>48</v>
      </c>
      <c r="M63" s="195"/>
      <c r="R63" s="191"/>
      <c r="S63" s="75"/>
      <c r="T63" s="75"/>
      <c r="U63" s="76"/>
      <c r="V63" s="203"/>
      <c r="W63" s="203"/>
      <c r="X63" s="204"/>
      <c r="Y63" s="204"/>
      <c r="Z63" s="204"/>
      <c r="AA63" s="192"/>
      <c r="AB63" s="75"/>
      <c r="AC63" s="75"/>
      <c r="AD63" s="76"/>
      <c r="AE63" s="203"/>
      <c r="AF63" s="203"/>
      <c r="AG63" s="204"/>
      <c r="AH63" s="204"/>
      <c r="AI63" s="204"/>
      <c r="AJ63" s="192"/>
      <c r="AK63" s="75"/>
      <c r="AL63" s="75"/>
      <c r="AM63" s="76"/>
      <c r="AN63" s="203"/>
      <c r="AO63" s="203"/>
      <c r="AP63" s="204"/>
      <c r="AQ63" s="204"/>
      <c r="AR63" s="195"/>
    </row>
    <row r="64" spans="1:44" x14ac:dyDescent="0.25">
      <c r="A64" s="191" t="s">
        <v>47</v>
      </c>
      <c r="B64" s="192" t="s">
        <v>45</v>
      </c>
      <c r="C64" s="192"/>
      <c r="D64" s="192"/>
      <c r="E64" s="192" t="s">
        <v>100</v>
      </c>
      <c r="F64" s="192"/>
      <c r="G64" s="192"/>
      <c r="H64" s="192"/>
      <c r="I64" s="192" t="s">
        <v>100</v>
      </c>
      <c r="J64" s="192"/>
      <c r="K64" s="192"/>
      <c r="L64" s="192"/>
      <c r="M64" s="192" t="s">
        <v>100</v>
      </c>
      <c r="R64" s="191"/>
      <c r="S64" s="75"/>
      <c r="T64" s="75"/>
      <c r="U64" s="76"/>
      <c r="V64" s="203"/>
      <c r="W64" s="203"/>
      <c r="X64" s="204"/>
      <c r="Y64" s="204"/>
      <c r="Z64" s="204"/>
      <c r="AA64" s="192"/>
      <c r="AB64" s="75"/>
      <c r="AC64" s="75"/>
      <c r="AD64" s="76"/>
      <c r="AE64" s="203"/>
      <c r="AF64" s="203"/>
      <c r="AG64" s="204"/>
      <c r="AH64" s="204"/>
      <c r="AI64" s="204"/>
      <c r="AJ64" s="192"/>
      <c r="AK64" s="75"/>
      <c r="AL64" s="75"/>
      <c r="AM64" s="76"/>
      <c r="AN64" s="203"/>
      <c r="AO64" s="203"/>
      <c r="AP64" s="204"/>
      <c r="AQ64" s="204"/>
      <c r="AR64" s="195"/>
    </row>
    <row r="65" spans="1:44" x14ac:dyDescent="0.25">
      <c r="A65" s="191"/>
      <c r="B65" s="192"/>
      <c r="C65" s="192" t="s">
        <v>98</v>
      </c>
      <c r="D65" s="192" t="s">
        <v>99</v>
      </c>
      <c r="E65" s="192" t="s">
        <v>44</v>
      </c>
      <c r="F65" s="192"/>
      <c r="G65" s="192" t="s">
        <v>98</v>
      </c>
      <c r="H65" s="192" t="s">
        <v>99</v>
      </c>
      <c r="I65" s="192" t="s">
        <v>44</v>
      </c>
      <c r="J65" s="192"/>
      <c r="K65" s="192" t="s">
        <v>98</v>
      </c>
      <c r="L65" s="192" t="s">
        <v>99</v>
      </c>
      <c r="M65" s="192" t="s">
        <v>44</v>
      </c>
      <c r="R65" s="191"/>
      <c r="S65" s="75"/>
      <c r="T65" s="75"/>
      <c r="U65" s="76"/>
      <c r="V65" s="203"/>
      <c r="W65" s="203"/>
      <c r="X65" s="204"/>
      <c r="Y65" s="204"/>
      <c r="Z65" s="204"/>
      <c r="AA65" s="192"/>
      <c r="AB65" s="75"/>
      <c r="AC65" s="75"/>
      <c r="AD65" s="76"/>
      <c r="AE65" s="203"/>
      <c r="AF65" s="203"/>
      <c r="AG65" s="204"/>
      <c r="AH65" s="204"/>
      <c r="AI65" s="204"/>
      <c r="AJ65" s="192"/>
      <c r="AK65" s="75"/>
      <c r="AL65" s="75"/>
      <c r="AM65" s="76"/>
      <c r="AN65" s="203"/>
      <c r="AO65" s="203"/>
      <c r="AP65" s="204"/>
      <c r="AQ65" s="204"/>
      <c r="AR65" s="195"/>
    </row>
    <row r="66" spans="1:44" x14ac:dyDescent="0.25">
      <c r="A66" s="191"/>
      <c r="B66" s="68" t="s">
        <v>41</v>
      </c>
      <c r="C66" s="194">
        <f t="shared" ref="C66:C76" si="48">E4</f>
        <v>0.61538461538461542</v>
      </c>
      <c r="D66" s="194">
        <f t="shared" ref="D66:D76" si="49">J38</f>
        <v>0.61539999999999995</v>
      </c>
      <c r="E66" s="194">
        <f>C66-D66</f>
        <v>-1.5384615384528288E-5</v>
      </c>
      <c r="F66" s="192"/>
      <c r="G66" s="194">
        <f t="shared" ref="G66:G76" si="50">F4</f>
        <v>0.96874999999999989</v>
      </c>
      <c r="H66" s="194">
        <f t="shared" ref="H66:H76" si="51">L38</f>
        <v>0.96879999999999999</v>
      </c>
      <c r="I66" s="194">
        <f>G66-H66</f>
        <v>-5.0000000000105516E-5</v>
      </c>
      <c r="J66" s="192"/>
      <c r="K66" s="194">
        <f t="shared" ref="K66:K76" si="52">G4</f>
        <v>0.59615384615384615</v>
      </c>
      <c r="L66" s="194">
        <f t="shared" ref="L66:L76" si="53">K38</f>
        <v>0.59619999999999995</v>
      </c>
      <c r="M66" s="196">
        <f>K66-L66</f>
        <v>-4.615384615380691E-5</v>
      </c>
      <c r="R66" s="191"/>
      <c r="S66" s="75"/>
      <c r="T66" s="75"/>
      <c r="U66" s="76"/>
      <c r="V66" s="203"/>
      <c r="W66" s="203"/>
      <c r="X66" s="204"/>
      <c r="Y66" s="204"/>
      <c r="Z66" s="204"/>
      <c r="AA66" s="192"/>
      <c r="AB66" s="75"/>
      <c r="AC66" s="75"/>
      <c r="AD66" s="76"/>
      <c r="AE66" s="203"/>
      <c r="AF66" s="203"/>
      <c r="AG66" s="204"/>
      <c r="AH66" s="204"/>
      <c r="AI66" s="204"/>
      <c r="AJ66" s="192"/>
      <c r="AK66" s="75"/>
      <c r="AL66" s="75"/>
      <c r="AM66" s="76"/>
      <c r="AN66" s="203"/>
      <c r="AO66" s="203"/>
      <c r="AP66" s="204"/>
      <c r="AQ66" s="204"/>
      <c r="AR66" s="195"/>
    </row>
    <row r="67" spans="1:44" x14ac:dyDescent="0.25">
      <c r="A67" s="191"/>
      <c r="B67" s="69">
        <v>2003</v>
      </c>
      <c r="C67" s="194">
        <f t="shared" si="48"/>
        <v>0.86301369863013699</v>
      </c>
      <c r="D67" s="194">
        <f t="shared" si="49"/>
        <v>0.86299999999999999</v>
      </c>
      <c r="E67" s="194">
        <f t="shared" ref="E67:E76" si="54">C67-D67</f>
        <v>1.3698630137004564E-5</v>
      </c>
      <c r="F67" s="192"/>
      <c r="G67" s="194">
        <f t="shared" si="50"/>
        <v>0.94444444444444453</v>
      </c>
      <c r="H67" s="194">
        <f t="shared" si="51"/>
        <v>0.94440000000000002</v>
      </c>
      <c r="I67" s="194">
        <f t="shared" ref="I67:I76" si="55">G67-H67</f>
        <v>4.4444444444513564E-5</v>
      </c>
      <c r="J67" s="192"/>
      <c r="K67" s="194">
        <f t="shared" si="52"/>
        <v>0.81506849315068497</v>
      </c>
      <c r="L67" s="194">
        <f t="shared" si="53"/>
        <v>0.81510000000000005</v>
      </c>
      <c r="M67" s="196">
        <f t="shared" ref="M67:M76" si="56">K67-L67</f>
        <v>-3.150684931507719E-5</v>
      </c>
      <c r="R67" s="200" t="s">
        <v>92</v>
      </c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2"/>
    </row>
    <row r="68" spans="1:44" x14ac:dyDescent="0.25">
      <c r="A68" s="191"/>
      <c r="B68" s="69">
        <v>2004</v>
      </c>
      <c r="C68" s="194">
        <f t="shared" si="48"/>
        <v>0.82467532467532467</v>
      </c>
      <c r="D68" s="194">
        <f t="shared" si="49"/>
        <v>0.82799999999999996</v>
      </c>
      <c r="E68" s="194">
        <f t="shared" si="54"/>
        <v>-3.3246753246752858E-3</v>
      </c>
      <c r="F68" s="192"/>
      <c r="G68" s="194">
        <f t="shared" si="50"/>
        <v>0.94094488188976377</v>
      </c>
      <c r="H68" s="194">
        <f t="shared" si="51"/>
        <v>0.94230000000000003</v>
      </c>
      <c r="I68" s="194">
        <f t="shared" si="55"/>
        <v>-1.3551181102362531E-3</v>
      </c>
      <c r="J68" s="192"/>
      <c r="K68" s="194">
        <f t="shared" si="52"/>
        <v>0.77597402597402598</v>
      </c>
      <c r="L68" s="194">
        <f t="shared" si="53"/>
        <v>0.78029999999999999</v>
      </c>
      <c r="M68" s="196">
        <f t="shared" si="56"/>
        <v>-4.3259740259740109E-3</v>
      </c>
    </row>
    <row r="69" spans="1:44" x14ac:dyDescent="0.25">
      <c r="A69" s="191"/>
      <c r="B69" s="69">
        <v>2005</v>
      </c>
      <c r="C69" s="194">
        <f t="shared" si="48"/>
        <v>0.68924302788844627</v>
      </c>
      <c r="D69" s="194">
        <f t="shared" si="49"/>
        <v>0.68500000000000005</v>
      </c>
      <c r="E69" s="194">
        <f t="shared" si="54"/>
        <v>4.2430278884462158E-3</v>
      </c>
      <c r="F69" s="192"/>
      <c r="G69" s="194">
        <f t="shared" si="50"/>
        <v>0.82080924855491333</v>
      </c>
      <c r="H69" s="194">
        <f t="shared" si="51"/>
        <v>0.82179999999999997</v>
      </c>
      <c r="I69" s="194">
        <f t="shared" si="55"/>
        <v>-9.9075144508664614E-4</v>
      </c>
      <c r="J69" s="192"/>
      <c r="K69" s="194">
        <f t="shared" si="52"/>
        <v>0.56573705179282874</v>
      </c>
      <c r="L69" s="194">
        <f t="shared" si="53"/>
        <v>0.56299999999999994</v>
      </c>
      <c r="M69" s="196">
        <f t="shared" si="56"/>
        <v>2.737051792828793E-3</v>
      </c>
    </row>
    <row r="70" spans="1:44" x14ac:dyDescent="0.25">
      <c r="A70" s="191"/>
      <c r="B70" s="69">
        <v>2006</v>
      </c>
      <c r="C70" s="194">
        <f t="shared" si="48"/>
        <v>0.50777202072538863</v>
      </c>
      <c r="D70" s="194">
        <f t="shared" si="49"/>
        <v>0.50519999999999998</v>
      </c>
      <c r="E70" s="194">
        <f t="shared" si="54"/>
        <v>2.5720207253886462E-3</v>
      </c>
      <c r="F70" s="192"/>
      <c r="G70" s="194">
        <f t="shared" si="50"/>
        <v>0.88775510204081631</v>
      </c>
      <c r="H70" s="194">
        <f t="shared" si="51"/>
        <v>0.88780000000000003</v>
      </c>
      <c r="I70" s="194">
        <f t="shared" si="55"/>
        <v>-4.4897959183720637E-5</v>
      </c>
      <c r="J70" s="192"/>
      <c r="K70" s="194">
        <f t="shared" si="52"/>
        <v>0.45077720207253885</v>
      </c>
      <c r="L70" s="194">
        <f t="shared" si="53"/>
        <v>0.44850000000000001</v>
      </c>
      <c r="M70" s="196">
        <f t="shared" si="56"/>
        <v>2.277202072538842E-3</v>
      </c>
    </row>
    <row r="71" spans="1:44" x14ac:dyDescent="0.25">
      <c r="A71" s="191"/>
      <c r="B71" s="70">
        <v>2007</v>
      </c>
      <c r="C71" s="194">
        <f t="shared" si="48"/>
        <v>0.71255060728744934</v>
      </c>
      <c r="D71" s="194">
        <f t="shared" si="49"/>
        <v>0.71140000000000003</v>
      </c>
      <c r="E71" s="194">
        <f t="shared" si="54"/>
        <v>1.1506072874493123E-3</v>
      </c>
      <c r="F71" s="192"/>
      <c r="G71" s="194">
        <f t="shared" si="50"/>
        <v>0.9375</v>
      </c>
      <c r="H71" s="194">
        <f t="shared" si="51"/>
        <v>0.93710000000000004</v>
      </c>
      <c r="I71" s="194">
        <f t="shared" si="55"/>
        <v>3.9999999999995595E-4</v>
      </c>
      <c r="J71" s="192"/>
      <c r="K71" s="194">
        <f t="shared" si="52"/>
        <v>0.66801619433198378</v>
      </c>
      <c r="L71" s="194">
        <f t="shared" si="53"/>
        <v>0.66669999999999996</v>
      </c>
      <c r="M71" s="196">
        <f t="shared" si="56"/>
        <v>1.3161943319838221E-3</v>
      </c>
    </row>
    <row r="72" spans="1:44" x14ac:dyDescent="0.25">
      <c r="A72" s="191"/>
      <c r="B72" s="71">
        <v>2008</v>
      </c>
      <c r="C72" s="194">
        <f t="shared" si="48"/>
        <v>0.69620253164556967</v>
      </c>
      <c r="D72" s="194">
        <f t="shared" si="49"/>
        <v>0.6956</v>
      </c>
      <c r="E72" s="194">
        <f t="shared" si="54"/>
        <v>6.0253164556967054E-4</v>
      </c>
      <c r="F72" s="192"/>
      <c r="G72" s="194">
        <f t="shared" si="50"/>
        <v>0.96083916083916088</v>
      </c>
      <c r="H72" s="194">
        <f t="shared" si="51"/>
        <v>0.9607</v>
      </c>
      <c r="I72" s="194">
        <f t="shared" si="55"/>
        <v>1.3916083916087896E-4</v>
      </c>
      <c r="J72" s="192"/>
      <c r="K72" s="194">
        <f t="shared" si="52"/>
        <v>0.66893865628042848</v>
      </c>
      <c r="L72" s="194">
        <f t="shared" si="53"/>
        <v>0.66830000000000001</v>
      </c>
      <c r="M72" s="196">
        <f t="shared" si="56"/>
        <v>6.3865628042847344E-4</v>
      </c>
    </row>
    <row r="73" spans="1:44" x14ac:dyDescent="0.25">
      <c r="A73" s="191"/>
      <c r="B73" s="70">
        <v>2009</v>
      </c>
      <c r="C73" s="194">
        <f t="shared" si="48"/>
        <v>0.59962049335863377</v>
      </c>
      <c r="D73" s="194">
        <f t="shared" si="49"/>
        <v>0.63619999999999999</v>
      </c>
      <c r="E73" s="194">
        <f t="shared" si="54"/>
        <v>-3.6579506641366222E-2</v>
      </c>
      <c r="F73" s="192"/>
      <c r="G73" s="194">
        <f t="shared" si="50"/>
        <v>0.990506329113924</v>
      </c>
      <c r="H73" s="194">
        <f t="shared" si="51"/>
        <v>0.94479999999999997</v>
      </c>
      <c r="I73" s="194">
        <f t="shared" si="55"/>
        <v>4.5706329113924027E-2</v>
      </c>
      <c r="J73" s="192"/>
      <c r="K73" s="194">
        <f t="shared" si="52"/>
        <v>0.59392789373814037</v>
      </c>
      <c r="L73" s="194">
        <f t="shared" si="53"/>
        <v>0.60109999999999997</v>
      </c>
      <c r="M73" s="196">
        <f t="shared" si="56"/>
        <v>-7.172106261859601E-3</v>
      </c>
    </row>
    <row r="74" spans="1:44" x14ac:dyDescent="0.25">
      <c r="A74" s="191"/>
      <c r="B74" s="70">
        <v>2010</v>
      </c>
      <c r="C74" s="194">
        <f t="shared" si="48"/>
        <v>0.71243709561466573</v>
      </c>
      <c r="D74" s="194">
        <f t="shared" si="49"/>
        <v>0.70479999999999998</v>
      </c>
      <c r="E74" s="194">
        <f t="shared" si="54"/>
        <v>7.6370956146657454E-3</v>
      </c>
      <c r="F74" s="192"/>
      <c r="G74" s="194">
        <f t="shared" si="50"/>
        <v>0.98284561049444996</v>
      </c>
      <c r="H74" s="194">
        <f t="shared" si="51"/>
        <v>0.91690000000000005</v>
      </c>
      <c r="I74" s="194">
        <f t="shared" si="55"/>
        <v>6.5945610494449913E-2</v>
      </c>
      <c r="J74" s="192"/>
      <c r="K74" s="194">
        <f t="shared" si="52"/>
        <v>0.70021567217828895</v>
      </c>
      <c r="L74" s="194">
        <f t="shared" si="53"/>
        <v>0.64629999999999999</v>
      </c>
      <c r="M74" s="196">
        <f t="shared" si="56"/>
        <v>5.3915672178288965E-2</v>
      </c>
    </row>
    <row r="75" spans="1:44" x14ac:dyDescent="0.25">
      <c r="A75" s="191"/>
      <c r="B75" s="70">
        <v>2011</v>
      </c>
      <c r="C75" s="194">
        <f t="shared" si="48"/>
        <v>0.65915852103697403</v>
      </c>
      <c r="D75" s="194">
        <f t="shared" si="49"/>
        <v>0.65449999999999997</v>
      </c>
      <c r="E75" s="194">
        <f t="shared" si="54"/>
        <v>4.6585210369740615E-3</v>
      </c>
      <c r="F75" s="192"/>
      <c r="G75" s="194">
        <f t="shared" si="50"/>
        <v>0.94777562862669262</v>
      </c>
      <c r="H75" s="194">
        <f t="shared" si="51"/>
        <v>0.91830000000000001</v>
      </c>
      <c r="I75" s="194">
        <f t="shared" si="55"/>
        <v>2.9475628626692618E-2</v>
      </c>
      <c r="J75" s="192"/>
      <c r="K75" s="194">
        <f t="shared" si="52"/>
        <v>0.62473438164045902</v>
      </c>
      <c r="L75" s="194">
        <f t="shared" si="53"/>
        <v>0.60099999999999998</v>
      </c>
      <c r="M75" s="196">
        <f t="shared" si="56"/>
        <v>2.3734381640459046E-2</v>
      </c>
    </row>
    <row r="76" spans="1:44" x14ac:dyDescent="0.25">
      <c r="A76" s="191"/>
      <c r="B76" s="70">
        <v>2012</v>
      </c>
      <c r="C76" s="194">
        <f t="shared" si="48"/>
        <v>0.80205761316872426</v>
      </c>
      <c r="D76" s="194">
        <f t="shared" si="49"/>
        <v>0.79979999999999996</v>
      </c>
      <c r="E76" s="194">
        <f t="shared" si="54"/>
        <v>2.257613168724304E-3</v>
      </c>
      <c r="F76" s="192"/>
      <c r="G76" s="194">
        <f t="shared" si="50"/>
        <v>0.96203181118522318</v>
      </c>
      <c r="H76" s="194">
        <f t="shared" si="51"/>
        <v>0.91590000000000005</v>
      </c>
      <c r="I76" s="194">
        <f t="shared" si="55"/>
        <v>4.6131811185223137E-2</v>
      </c>
      <c r="J76" s="192"/>
      <c r="K76" s="194">
        <f t="shared" si="52"/>
        <v>0.77160493827160492</v>
      </c>
      <c r="L76" s="194">
        <f t="shared" si="53"/>
        <v>0.73250000000000004</v>
      </c>
      <c r="M76" s="196">
        <f t="shared" si="56"/>
        <v>3.9104938271604883E-2</v>
      </c>
    </row>
    <row r="77" spans="1:44" ht="26.25" x14ac:dyDescent="0.25">
      <c r="A77" s="191"/>
      <c r="B77" s="72" t="s">
        <v>42</v>
      </c>
      <c r="C77" s="194"/>
      <c r="D77" s="192"/>
      <c r="E77" s="192"/>
      <c r="F77" s="192"/>
      <c r="G77" s="192"/>
      <c r="H77" s="192"/>
      <c r="I77" s="192"/>
      <c r="J77" s="192"/>
      <c r="K77" s="192"/>
      <c r="L77" s="192"/>
      <c r="M77" s="195"/>
    </row>
    <row r="78" spans="1:44" x14ac:dyDescent="0.25">
      <c r="A78" s="191"/>
      <c r="B78" s="192"/>
      <c r="C78" s="194"/>
      <c r="D78" s="192"/>
      <c r="E78" s="192"/>
      <c r="F78" s="192"/>
      <c r="G78" s="192"/>
      <c r="H78" s="192"/>
      <c r="I78" s="192"/>
      <c r="J78" s="192"/>
      <c r="K78" s="192"/>
      <c r="L78" s="192"/>
      <c r="M78" s="195"/>
    </row>
    <row r="79" spans="1:44" x14ac:dyDescent="0.25">
      <c r="A79" s="191" t="s">
        <v>49</v>
      </c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5"/>
    </row>
    <row r="80" spans="1:44" x14ac:dyDescent="0.25">
      <c r="A80" s="191"/>
      <c r="B80" s="192"/>
      <c r="C80" s="192"/>
      <c r="D80" s="192"/>
      <c r="E80" s="192" t="s">
        <v>100</v>
      </c>
      <c r="F80" s="192"/>
      <c r="G80" s="192"/>
      <c r="H80" s="192"/>
      <c r="I80" s="192" t="s">
        <v>100</v>
      </c>
      <c r="J80" s="192"/>
      <c r="K80" s="192"/>
      <c r="L80" s="192"/>
      <c r="M80" s="192" t="s">
        <v>100</v>
      </c>
    </row>
    <row r="81" spans="1:13" x14ac:dyDescent="0.25">
      <c r="A81" s="191"/>
      <c r="B81" s="192"/>
      <c r="C81" s="192" t="s">
        <v>98</v>
      </c>
      <c r="D81" s="192" t="s">
        <v>99</v>
      </c>
      <c r="E81" s="192" t="s">
        <v>44</v>
      </c>
      <c r="F81" s="192"/>
      <c r="G81" s="192" t="s">
        <v>98</v>
      </c>
      <c r="H81" s="192" t="s">
        <v>99</v>
      </c>
      <c r="I81" s="192" t="s">
        <v>44</v>
      </c>
      <c r="J81" s="192"/>
      <c r="K81" s="192" t="s">
        <v>98</v>
      </c>
      <c r="L81" s="192" t="s">
        <v>99</v>
      </c>
      <c r="M81" s="192" t="s">
        <v>44</v>
      </c>
    </row>
    <row r="82" spans="1:13" x14ac:dyDescent="0.25">
      <c r="A82" s="191"/>
      <c r="B82" s="68" t="s">
        <v>41</v>
      </c>
      <c r="C82" s="192"/>
      <c r="D82" s="192"/>
      <c r="E82" s="197">
        <f>C82-D82</f>
        <v>0</v>
      </c>
      <c r="F82" s="192"/>
      <c r="G82" s="194"/>
      <c r="H82" s="194"/>
      <c r="I82" s="192"/>
      <c r="J82" s="192"/>
      <c r="K82" s="192"/>
      <c r="L82" s="192"/>
      <c r="M82" s="195"/>
    </row>
    <row r="83" spans="1:13" x14ac:dyDescent="0.25">
      <c r="A83" s="191"/>
      <c r="B83" s="69">
        <v>2003</v>
      </c>
      <c r="C83" s="194">
        <f t="shared" ref="C83:C92" si="57">E22</f>
        <v>0.94117647058823528</v>
      </c>
      <c r="D83" s="194">
        <f t="shared" ref="D83:D92" si="58">J52</f>
        <v>0.94120000000000004</v>
      </c>
      <c r="E83" s="197">
        <f t="shared" ref="E83:E92" si="59">C83-D83</f>
        <v>-2.3529411764755537E-5</v>
      </c>
      <c r="F83" s="192"/>
      <c r="G83" s="194">
        <f t="shared" ref="G83:G92" si="60">F22</f>
        <v>0.875</v>
      </c>
      <c r="H83" s="194">
        <f t="shared" ref="H83:H92" si="61">L52</f>
        <v>0.875</v>
      </c>
      <c r="I83" s="194">
        <f>G83-H83</f>
        <v>0</v>
      </c>
      <c r="J83" s="192"/>
      <c r="K83" s="194">
        <f t="shared" ref="K83:K92" si="62">G22</f>
        <v>0.82352941176470584</v>
      </c>
      <c r="L83" s="194">
        <f t="shared" ref="L83:L92" si="63">K52</f>
        <v>0.82350000000000001</v>
      </c>
      <c r="M83" s="196">
        <f>K83-L83</f>
        <v>2.9411764705833399E-5</v>
      </c>
    </row>
    <row r="84" spans="1:13" x14ac:dyDescent="0.25">
      <c r="A84" s="191"/>
      <c r="B84" s="69">
        <v>2004</v>
      </c>
      <c r="C84" s="194">
        <f t="shared" si="57"/>
        <v>0.84615384615384615</v>
      </c>
      <c r="D84" s="194">
        <f t="shared" si="58"/>
        <v>0.84509999999999996</v>
      </c>
      <c r="E84" s="197">
        <f t="shared" si="59"/>
        <v>1.053846153846183E-3</v>
      </c>
      <c r="F84" s="192"/>
      <c r="G84" s="194">
        <f t="shared" si="60"/>
        <v>0.92727272727272725</v>
      </c>
      <c r="H84" s="194">
        <f t="shared" si="61"/>
        <v>0.91669999999999996</v>
      </c>
      <c r="I84" s="194">
        <f t="shared" ref="I84:I92" si="64">G84-H84</f>
        <v>1.0572727272727289E-2</v>
      </c>
      <c r="J84" s="192"/>
      <c r="K84" s="194">
        <f t="shared" si="62"/>
        <v>0.7846153846153846</v>
      </c>
      <c r="L84" s="194">
        <f t="shared" si="63"/>
        <v>0.77459999999999996</v>
      </c>
      <c r="M84" s="196">
        <f t="shared" ref="M84:M92" si="65">K84-L84</f>
        <v>1.0015384615384648E-2</v>
      </c>
    </row>
    <row r="85" spans="1:13" x14ac:dyDescent="0.25">
      <c r="A85" s="191"/>
      <c r="B85" s="69">
        <v>2005</v>
      </c>
      <c r="C85" s="194">
        <f t="shared" si="57"/>
        <v>0.65671641791044777</v>
      </c>
      <c r="D85" s="194">
        <f t="shared" si="58"/>
        <v>0.6522</v>
      </c>
      <c r="E85" s="197">
        <f t="shared" si="59"/>
        <v>4.5164179104477675E-3</v>
      </c>
      <c r="F85" s="192"/>
      <c r="G85" s="194">
        <f t="shared" si="60"/>
        <v>0.90909090909090895</v>
      </c>
      <c r="H85" s="194">
        <f t="shared" si="61"/>
        <v>0.91110000000000002</v>
      </c>
      <c r="I85" s="194">
        <f t="shared" si="64"/>
        <v>-2.0090909090910714E-3</v>
      </c>
      <c r="J85" s="192"/>
      <c r="K85" s="194">
        <f t="shared" si="62"/>
        <v>0.59701492537313428</v>
      </c>
      <c r="L85" s="194">
        <f t="shared" si="63"/>
        <v>0.59419999999999995</v>
      </c>
      <c r="M85" s="196">
        <f t="shared" si="65"/>
        <v>2.8149253731343249E-3</v>
      </c>
    </row>
    <row r="86" spans="1:13" x14ac:dyDescent="0.25">
      <c r="A86" s="191"/>
      <c r="B86" s="69">
        <v>2006</v>
      </c>
      <c r="C86" s="194">
        <f t="shared" si="57"/>
        <v>0.56521739130434778</v>
      </c>
      <c r="D86" s="194">
        <f t="shared" si="58"/>
        <v>0.56000000000000005</v>
      </c>
      <c r="E86" s="197">
        <f t="shared" si="59"/>
        <v>5.2173913043477294E-3</v>
      </c>
      <c r="F86" s="192"/>
      <c r="G86" s="194">
        <f t="shared" si="60"/>
        <v>0.84615384615384626</v>
      </c>
      <c r="H86" s="194">
        <f t="shared" si="61"/>
        <v>0.85709999999999997</v>
      </c>
      <c r="I86" s="194">
        <f t="shared" si="64"/>
        <v>-1.0946153846153717E-2</v>
      </c>
      <c r="J86" s="192"/>
      <c r="K86" s="194">
        <f t="shared" si="62"/>
        <v>0.47826086956521741</v>
      </c>
      <c r="L86" s="194">
        <f t="shared" si="63"/>
        <v>0.48</v>
      </c>
      <c r="M86" s="196">
        <f t="shared" si="65"/>
        <v>-1.7391304347825765E-3</v>
      </c>
    </row>
    <row r="87" spans="1:13" x14ac:dyDescent="0.25">
      <c r="A87" s="191"/>
      <c r="B87" s="70">
        <v>2007</v>
      </c>
      <c r="C87" s="194">
        <f t="shared" si="57"/>
        <v>0.6428571428571429</v>
      </c>
      <c r="D87" s="194">
        <f t="shared" si="58"/>
        <v>0.64290000000000003</v>
      </c>
      <c r="E87" s="197">
        <f t="shared" si="59"/>
        <v>-4.2857142857122277E-5</v>
      </c>
      <c r="F87" s="192"/>
      <c r="G87" s="194">
        <f t="shared" si="60"/>
        <v>0.83333333333333326</v>
      </c>
      <c r="H87" s="194">
        <f t="shared" si="61"/>
        <v>0.83330000000000004</v>
      </c>
      <c r="I87" s="194">
        <f t="shared" si="64"/>
        <v>3.333333333321864E-5</v>
      </c>
      <c r="J87" s="192"/>
      <c r="K87" s="194">
        <f t="shared" si="62"/>
        <v>0.5357142857142857</v>
      </c>
      <c r="L87" s="194">
        <f t="shared" si="63"/>
        <v>0.53569999999999995</v>
      </c>
      <c r="M87" s="196">
        <f t="shared" si="65"/>
        <v>1.4285714285744433E-5</v>
      </c>
    </row>
    <row r="88" spans="1:13" x14ac:dyDescent="0.25">
      <c r="A88" s="191"/>
      <c r="B88" s="71">
        <v>2008</v>
      </c>
      <c r="C88" s="194">
        <f t="shared" si="57"/>
        <v>0.72796934865900387</v>
      </c>
      <c r="D88" s="194">
        <f t="shared" si="58"/>
        <v>0.73</v>
      </c>
      <c r="E88" s="197">
        <f t="shared" si="59"/>
        <v>-2.0306513409961147E-3</v>
      </c>
      <c r="F88" s="192"/>
      <c r="G88" s="194">
        <f t="shared" si="60"/>
        <v>0.90526315789473677</v>
      </c>
      <c r="H88" s="194">
        <f t="shared" si="61"/>
        <v>0.90629999999999999</v>
      </c>
      <c r="I88" s="194">
        <f t="shared" si="64"/>
        <v>-1.0368421052632248E-3</v>
      </c>
      <c r="J88" s="192"/>
      <c r="K88" s="194">
        <f t="shared" si="62"/>
        <v>0.65900383141762453</v>
      </c>
      <c r="L88" s="194">
        <f t="shared" si="63"/>
        <v>0.66159999999999997</v>
      </c>
      <c r="M88" s="196">
        <f t="shared" si="65"/>
        <v>-2.5961685823754355E-3</v>
      </c>
    </row>
    <row r="89" spans="1:13" x14ac:dyDescent="0.25">
      <c r="A89" s="191"/>
      <c r="B89" s="70">
        <v>2009</v>
      </c>
      <c r="C89" s="194">
        <f t="shared" si="57"/>
        <v>0.71739130434782605</v>
      </c>
      <c r="D89" s="194">
        <f t="shared" si="58"/>
        <v>0.63239999999999996</v>
      </c>
      <c r="E89" s="197">
        <f t="shared" si="59"/>
        <v>8.4991304347826091E-2</v>
      </c>
      <c r="F89" s="192"/>
      <c r="G89" s="194">
        <f t="shared" si="60"/>
        <v>0.81818181818181834</v>
      </c>
      <c r="H89" s="194">
        <f t="shared" si="61"/>
        <v>0.8488</v>
      </c>
      <c r="I89" s="194">
        <f t="shared" si="64"/>
        <v>-3.0618181818181656E-2</v>
      </c>
      <c r="J89" s="192"/>
      <c r="K89" s="194">
        <f t="shared" si="62"/>
        <v>0.58695652173913049</v>
      </c>
      <c r="L89" s="194">
        <f t="shared" si="63"/>
        <v>0.53680000000000005</v>
      </c>
      <c r="M89" s="196">
        <f t="shared" si="65"/>
        <v>5.0156521739130433E-2</v>
      </c>
    </row>
    <row r="90" spans="1:13" x14ac:dyDescent="0.25">
      <c r="A90" s="191"/>
      <c r="B90" s="70">
        <v>2010</v>
      </c>
      <c r="C90" s="194">
        <f t="shared" si="57"/>
        <v>0.7109335996005991</v>
      </c>
      <c r="D90" s="194">
        <f t="shared" si="58"/>
        <v>0.67689999999999995</v>
      </c>
      <c r="E90" s="197">
        <f t="shared" si="59"/>
        <v>3.4033599600599151E-2</v>
      </c>
      <c r="F90" s="192"/>
      <c r="G90" s="194">
        <f t="shared" si="60"/>
        <v>0.9389044943820225</v>
      </c>
      <c r="H90" s="194">
        <f t="shared" si="61"/>
        <v>0.91069999999999995</v>
      </c>
      <c r="I90" s="194">
        <f t="shared" si="64"/>
        <v>2.8204494382022549E-2</v>
      </c>
      <c r="J90" s="192"/>
      <c r="K90" s="194">
        <f t="shared" si="62"/>
        <v>0.66749875187219176</v>
      </c>
      <c r="L90" s="194">
        <f t="shared" si="63"/>
        <v>0.61650000000000005</v>
      </c>
      <c r="M90" s="196">
        <f t="shared" si="65"/>
        <v>5.0998751872191717E-2</v>
      </c>
    </row>
    <row r="91" spans="1:13" x14ac:dyDescent="0.25">
      <c r="A91" s="191"/>
      <c r="B91" s="70">
        <v>2011</v>
      </c>
      <c r="C91" s="194">
        <f t="shared" si="57"/>
        <v>0.76595744680851063</v>
      </c>
      <c r="D91" s="194">
        <f t="shared" si="58"/>
        <v>0.5575</v>
      </c>
      <c r="E91" s="197">
        <f t="shared" si="59"/>
        <v>0.20845744680851064</v>
      </c>
      <c r="F91" s="192"/>
      <c r="G91" s="194">
        <f t="shared" si="60"/>
        <v>0.79722222222222228</v>
      </c>
      <c r="H91" s="194">
        <f t="shared" si="61"/>
        <v>0.86839999999999995</v>
      </c>
      <c r="I91" s="194">
        <f t="shared" si="64"/>
        <v>-7.1177777777777673E-2</v>
      </c>
      <c r="J91" s="192"/>
      <c r="K91" s="194">
        <f t="shared" si="62"/>
        <v>0.61063829787234047</v>
      </c>
      <c r="L91" s="194">
        <f t="shared" si="63"/>
        <v>0.48409999999999997</v>
      </c>
      <c r="M91" s="196">
        <f t="shared" si="65"/>
        <v>0.1265382978723405</v>
      </c>
    </row>
    <row r="92" spans="1:13" x14ac:dyDescent="0.25">
      <c r="A92" s="191"/>
      <c r="B92" s="70">
        <v>2012</v>
      </c>
      <c r="C92" s="194">
        <f t="shared" si="57"/>
        <v>0.76400000000000001</v>
      </c>
      <c r="D92" s="194">
        <f t="shared" si="58"/>
        <v>0.75900000000000001</v>
      </c>
      <c r="E92" s="197">
        <f t="shared" si="59"/>
        <v>5.0000000000000044E-3</v>
      </c>
      <c r="F92" s="192"/>
      <c r="G92" s="194">
        <f t="shared" si="60"/>
        <v>0.78795811518324599</v>
      </c>
      <c r="H92" s="194">
        <f t="shared" si="61"/>
        <v>0.78569999999999995</v>
      </c>
      <c r="I92" s="194">
        <f t="shared" si="64"/>
        <v>2.2581151832460344E-3</v>
      </c>
      <c r="J92" s="192"/>
      <c r="K92" s="194">
        <f t="shared" si="62"/>
        <v>0.60199999999999998</v>
      </c>
      <c r="L92" s="194">
        <f t="shared" si="63"/>
        <v>0.59640000000000004</v>
      </c>
      <c r="M92" s="196">
        <f t="shared" si="65"/>
        <v>5.5999999999999384E-3</v>
      </c>
    </row>
    <row r="93" spans="1:13" x14ac:dyDescent="0.25">
      <c r="A93" s="191"/>
      <c r="B93" s="192"/>
      <c r="C93" s="194"/>
      <c r="D93" s="192"/>
      <c r="E93" s="192"/>
      <c r="F93" s="192"/>
      <c r="G93" s="192"/>
      <c r="H93" s="192"/>
      <c r="I93" s="192"/>
      <c r="J93" s="192"/>
      <c r="K93" s="192"/>
      <c r="L93" s="192"/>
      <c r="M93" s="195"/>
    </row>
    <row r="94" spans="1:13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5"/>
    </row>
    <row r="95" spans="1:13" x14ac:dyDescent="0.25">
      <c r="A95" s="191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5"/>
    </row>
    <row r="96" spans="1:13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5"/>
    </row>
    <row r="97" spans="1:13" x14ac:dyDescent="0.25">
      <c r="A97" s="191"/>
      <c r="B97" s="192" t="s">
        <v>89</v>
      </c>
      <c r="C97" s="194"/>
      <c r="D97" s="198"/>
      <c r="E97" s="194"/>
      <c r="F97" s="192"/>
      <c r="G97" s="198"/>
      <c r="H97" s="198"/>
      <c r="I97" s="198"/>
      <c r="J97" s="192"/>
      <c r="K97" s="192"/>
      <c r="L97" s="192"/>
      <c r="M97" s="199"/>
    </row>
    <row r="98" spans="1:13" x14ac:dyDescent="0.25">
      <c r="A98" s="191"/>
      <c r="B98" s="192"/>
      <c r="C98" s="194"/>
      <c r="D98" s="198"/>
      <c r="E98" s="194"/>
      <c r="F98" s="192"/>
      <c r="G98" s="198"/>
      <c r="H98" s="198"/>
      <c r="I98" s="198"/>
      <c r="J98" s="192"/>
      <c r="K98" s="192"/>
      <c r="L98" s="192"/>
      <c r="M98" s="199"/>
    </row>
    <row r="99" spans="1:13" x14ac:dyDescent="0.25">
      <c r="A99" s="191"/>
      <c r="B99" s="68" t="s">
        <v>41</v>
      </c>
      <c r="C99" s="194">
        <f t="shared" ref="C99:C109" si="66">SUM(C4,C21)/SUM(B21,B4)</f>
        <v>0.61538461538461542</v>
      </c>
      <c r="D99" s="198">
        <f t="shared" ref="D99:D109" si="67">(H38+H51)/(G38+G51)</f>
        <v>0.60377358490566035</v>
      </c>
      <c r="E99" s="198">
        <f>C99-D99</f>
        <v>1.1611030478955064E-2</v>
      </c>
      <c r="F99" s="192"/>
      <c r="G99" s="198">
        <f t="shared" ref="G99:G109" si="68">SUM(D4,D21)/SUM(C4,C21)</f>
        <v>0.96875</v>
      </c>
      <c r="H99" s="198">
        <f t="shared" ref="H99:H109" si="69">SUM(I38,I51)/SUM(H38,H51)</f>
        <v>0.96875</v>
      </c>
      <c r="I99" s="198">
        <f>G99-H99</f>
        <v>0</v>
      </c>
      <c r="J99" s="192"/>
      <c r="K99" s="198">
        <f t="shared" ref="K99:K109" si="70">SUM(D4,D21)/SUM(B4,B21)</f>
        <v>0.59615384615384615</v>
      </c>
      <c r="L99" s="198">
        <f t="shared" ref="L99:L109" si="71">SUM(I38,I51)/SUM(G38,G51)</f>
        <v>0.58490566037735847</v>
      </c>
      <c r="M99" s="199">
        <f>K99-L99</f>
        <v>1.1248185776487674E-2</v>
      </c>
    </row>
    <row r="100" spans="1:13" x14ac:dyDescent="0.25">
      <c r="A100" s="191"/>
      <c r="B100" s="69">
        <v>2003</v>
      </c>
      <c r="C100" s="194">
        <f t="shared" si="66"/>
        <v>0.87116564417177911</v>
      </c>
      <c r="D100" s="198">
        <f t="shared" si="67"/>
        <v>0.87116564417177911</v>
      </c>
      <c r="E100" s="198">
        <f t="shared" ref="E100:E109" si="72">C100-D100</f>
        <v>0</v>
      </c>
      <c r="F100" s="192"/>
      <c r="G100" s="198">
        <f t="shared" si="68"/>
        <v>0.93661971830985913</v>
      </c>
      <c r="H100" s="198">
        <f t="shared" si="69"/>
        <v>0.93661971830985913</v>
      </c>
      <c r="I100" s="198">
        <f t="shared" ref="I100:I109" si="73">G100-H100</f>
        <v>0</v>
      </c>
      <c r="J100" s="192"/>
      <c r="K100" s="198">
        <f t="shared" si="70"/>
        <v>0.81595092024539873</v>
      </c>
      <c r="L100" s="198">
        <f t="shared" si="71"/>
        <v>0.81595092024539873</v>
      </c>
      <c r="M100" s="199">
        <f t="shared" ref="M100:M109" si="74">K100-L100</f>
        <v>0</v>
      </c>
    </row>
    <row r="101" spans="1:13" x14ac:dyDescent="0.25">
      <c r="A101" s="191"/>
      <c r="B101" s="69">
        <v>2004</v>
      </c>
      <c r="C101" s="194">
        <f t="shared" si="66"/>
        <v>0.82841823056300268</v>
      </c>
      <c r="D101" s="198">
        <f t="shared" si="67"/>
        <v>0.83116883116883122</v>
      </c>
      <c r="E101" s="198">
        <f t="shared" si="72"/>
        <v>-2.7506006058285459E-3</v>
      </c>
      <c r="F101" s="192"/>
      <c r="G101" s="198">
        <f t="shared" si="68"/>
        <v>0.93851132686084138</v>
      </c>
      <c r="H101" s="198">
        <f t="shared" si="69"/>
        <v>0.9375</v>
      </c>
      <c r="I101" s="198">
        <f t="shared" si="73"/>
        <v>1.0113268608413772E-3</v>
      </c>
      <c r="J101" s="192"/>
      <c r="K101" s="198">
        <f t="shared" si="70"/>
        <v>0.77747989276139406</v>
      </c>
      <c r="L101" s="198">
        <f t="shared" si="71"/>
        <v>0.77922077922077926</v>
      </c>
      <c r="M101" s="199">
        <f t="shared" si="74"/>
        <v>-1.7408864593851936E-3</v>
      </c>
    </row>
    <row r="102" spans="1:13" x14ac:dyDescent="0.25">
      <c r="A102" s="191"/>
      <c r="B102" s="69">
        <v>2005</v>
      </c>
      <c r="C102" s="194">
        <f t="shared" si="66"/>
        <v>0.6823899371069182</v>
      </c>
      <c r="D102" s="198">
        <f t="shared" si="67"/>
        <v>0.67801857585139313</v>
      </c>
      <c r="E102" s="198">
        <f t="shared" si="72"/>
        <v>4.3713612555250636E-3</v>
      </c>
      <c r="F102" s="192"/>
      <c r="G102" s="198">
        <f t="shared" si="68"/>
        <v>0.83870967741935487</v>
      </c>
      <c r="H102" s="198">
        <f t="shared" si="69"/>
        <v>0.84018264840182644</v>
      </c>
      <c r="I102" s="198">
        <f t="shared" si="73"/>
        <v>-1.4729709824715664E-3</v>
      </c>
      <c r="J102" s="192"/>
      <c r="K102" s="198">
        <f t="shared" si="70"/>
        <v>0.57232704402515722</v>
      </c>
      <c r="L102" s="198">
        <f t="shared" si="71"/>
        <v>0.56965944272445823</v>
      </c>
      <c r="M102" s="199">
        <f t="shared" si="74"/>
        <v>2.6676013006989852E-3</v>
      </c>
    </row>
    <row r="103" spans="1:13" x14ac:dyDescent="0.25">
      <c r="A103" s="191"/>
      <c r="B103" s="69">
        <v>2006</v>
      </c>
      <c r="C103" s="194">
        <f t="shared" si="66"/>
        <v>0.51388888888888884</v>
      </c>
      <c r="D103" s="198">
        <f t="shared" si="67"/>
        <v>0.51141552511415522</v>
      </c>
      <c r="E103" s="198">
        <f t="shared" si="72"/>
        <v>2.4733637747336168E-3</v>
      </c>
      <c r="F103" s="192"/>
      <c r="G103" s="198">
        <f t="shared" si="68"/>
        <v>0.88288288288288286</v>
      </c>
      <c r="H103" s="198">
        <f t="shared" si="69"/>
        <v>0.8839285714285714</v>
      </c>
      <c r="I103" s="198">
        <f t="shared" si="73"/>
        <v>-1.045688545688539E-3</v>
      </c>
      <c r="J103" s="192"/>
      <c r="K103" s="198">
        <f t="shared" si="70"/>
        <v>0.45370370370370372</v>
      </c>
      <c r="L103" s="198">
        <f t="shared" si="71"/>
        <v>0.45205479452054792</v>
      </c>
      <c r="M103" s="199">
        <f t="shared" si="74"/>
        <v>1.6489091831558E-3</v>
      </c>
    </row>
    <row r="104" spans="1:13" x14ac:dyDescent="0.25">
      <c r="A104" s="191"/>
      <c r="B104" s="70">
        <v>2007</v>
      </c>
      <c r="C104" s="194">
        <f t="shared" si="66"/>
        <v>0.70545454545454545</v>
      </c>
      <c r="D104" s="198">
        <f t="shared" si="67"/>
        <v>0.70437956204379559</v>
      </c>
      <c r="E104" s="198">
        <f t="shared" si="72"/>
        <v>1.0749834107498524E-3</v>
      </c>
      <c r="F104" s="192"/>
      <c r="G104" s="198">
        <f t="shared" si="68"/>
        <v>0.92783505154639179</v>
      </c>
      <c r="H104" s="198">
        <f t="shared" si="69"/>
        <v>0.92746113989637302</v>
      </c>
      <c r="I104" s="198">
        <f t="shared" si="73"/>
        <v>3.7391165001876558E-4</v>
      </c>
      <c r="J104" s="192"/>
      <c r="K104" s="198">
        <f t="shared" si="70"/>
        <v>0.65454545454545454</v>
      </c>
      <c r="L104" s="198">
        <f t="shared" si="71"/>
        <v>0.65328467153284675</v>
      </c>
      <c r="M104" s="199">
        <f t="shared" si="74"/>
        <v>1.2607830126077912E-3</v>
      </c>
    </row>
    <row r="105" spans="1:13" x14ac:dyDescent="0.25">
      <c r="A105" s="191"/>
      <c r="B105" s="71">
        <v>2008</v>
      </c>
      <c r="C105" s="194">
        <f t="shared" si="66"/>
        <v>0.70263975155279501</v>
      </c>
      <c r="D105" s="198">
        <f t="shared" si="67"/>
        <v>0.70263975155279501</v>
      </c>
      <c r="E105" s="198">
        <f t="shared" si="72"/>
        <v>0</v>
      </c>
      <c r="F105" s="192"/>
      <c r="G105" s="198">
        <f t="shared" si="68"/>
        <v>0.94917127071823204</v>
      </c>
      <c r="H105" s="198">
        <f t="shared" si="69"/>
        <v>0.94917127071823204</v>
      </c>
      <c r="I105" s="198">
        <f t="shared" si="73"/>
        <v>0</v>
      </c>
      <c r="J105" s="192"/>
      <c r="K105" s="198">
        <f t="shared" si="70"/>
        <v>0.66692546583850931</v>
      </c>
      <c r="L105" s="198">
        <f t="shared" si="71"/>
        <v>0.66692546583850931</v>
      </c>
      <c r="M105" s="199">
        <f t="shared" si="74"/>
        <v>0</v>
      </c>
    </row>
    <row r="106" spans="1:13" x14ac:dyDescent="0.25">
      <c r="A106" s="191"/>
      <c r="B106" s="70">
        <v>2009</v>
      </c>
      <c r="C106" s="194">
        <f t="shared" si="66"/>
        <v>0.63009845288326305</v>
      </c>
      <c r="D106" s="198">
        <f t="shared" si="67"/>
        <v>0.63546099290780145</v>
      </c>
      <c r="E106" s="198">
        <f t="shared" si="72"/>
        <v>-5.3625400245383981E-3</v>
      </c>
      <c r="F106" s="192"/>
      <c r="G106" s="198">
        <f t="shared" si="68"/>
        <v>0.9397321428571429</v>
      </c>
      <c r="H106" s="198">
        <f t="shared" si="69"/>
        <v>0.9263392857142857</v>
      </c>
      <c r="I106" s="198">
        <f t="shared" si="73"/>
        <v>1.3392857142857206E-2</v>
      </c>
      <c r="J106" s="192"/>
      <c r="K106" s="198">
        <f t="shared" si="70"/>
        <v>0.59212376933895916</v>
      </c>
      <c r="L106" s="198">
        <f t="shared" si="71"/>
        <v>0.58865248226950351</v>
      </c>
      <c r="M106" s="199">
        <f t="shared" si="74"/>
        <v>3.471287069455653E-3</v>
      </c>
    </row>
    <row r="107" spans="1:13" x14ac:dyDescent="0.25">
      <c r="A107" s="191"/>
      <c r="B107" s="70">
        <v>2010</v>
      </c>
      <c r="C107" s="194">
        <f t="shared" si="66"/>
        <v>0.71154979375368299</v>
      </c>
      <c r="D107" s="198">
        <f t="shared" si="67"/>
        <v>0.69886812319031322</v>
      </c>
      <c r="E107" s="198">
        <f t="shared" si="72"/>
        <v>1.2681670563369773E-2</v>
      </c>
      <c r="F107" s="192"/>
      <c r="G107" s="198">
        <f t="shared" si="68"/>
        <v>0.95693581780538306</v>
      </c>
      <c r="H107" s="198">
        <f t="shared" si="69"/>
        <v>0.91563088512241053</v>
      </c>
      <c r="I107" s="198">
        <f t="shared" si="73"/>
        <v>4.1304932682972528E-2</v>
      </c>
      <c r="J107" s="192"/>
      <c r="K107" s="198">
        <f t="shared" si="70"/>
        <v>0.68090748379493227</v>
      </c>
      <c r="L107" s="198">
        <f t="shared" si="71"/>
        <v>0.63990523822058432</v>
      </c>
      <c r="M107" s="199">
        <f t="shared" si="74"/>
        <v>4.1002245574347951E-2</v>
      </c>
    </row>
    <row r="108" spans="1:13" x14ac:dyDescent="0.25">
      <c r="A108" s="191"/>
      <c r="B108" s="70">
        <v>2011</v>
      </c>
      <c r="C108" s="194">
        <f t="shared" si="66"/>
        <v>0.67693942614240166</v>
      </c>
      <c r="D108" s="198">
        <f t="shared" si="67"/>
        <v>0.63676929941990179</v>
      </c>
      <c r="E108" s="198">
        <f t="shared" si="72"/>
        <v>4.0170126722499866E-2</v>
      </c>
      <c r="F108" s="192"/>
      <c r="G108" s="198">
        <f t="shared" si="68"/>
        <v>0.91941391941391937</v>
      </c>
      <c r="H108" s="198">
        <f t="shared" si="69"/>
        <v>0.91030133146461112</v>
      </c>
      <c r="I108" s="198">
        <f t="shared" si="73"/>
        <v>9.1125879493082484E-3</v>
      </c>
      <c r="J108" s="192"/>
      <c r="K108" s="198">
        <f t="shared" si="70"/>
        <v>0.62238753099539501</v>
      </c>
      <c r="L108" s="198">
        <f t="shared" si="71"/>
        <v>0.57965194109772422</v>
      </c>
      <c r="M108" s="199">
        <f t="shared" si="74"/>
        <v>4.2735589897670789E-2</v>
      </c>
    </row>
    <row r="109" spans="1:13" x14ac:dyDescent="0.25">
      <c r="A109" s="191"/>
      <c r="B109" s="70">
        <v>2012</v>
      </c>
      <c r="C109" s="194">
        <f t="shared" si="66"/>
        <v>0.79556313993174066</v>
      </c>
      <c r="D109" s="198">
        <f t="shared" si="67"/>
        <v>0.79329073482428114</v>
      </c>
      <c r="E109" s="198">
        <f t="shared" si="72"/>
        <v>2.2724051074595186E-3</v>
      </c>
      <c r="F109" s="192"/>
      <c r="G109" s="198">
        <f t="shared" si="68"/>
        <v>0.93350493350493347</v>
      </c>
      <c r="H109" s="198">
        <f t="shared" si="69"/>
        <v>0.89609343536045105</v>
      </c>
      <c r="I109" s="198">
        <f t="shared" si="73"/>
        <v>3.7411498144482414E-2</v>
      </c>
      <c r="J109" s="192"/>
      <c r="K109" s="198">
        <f t="shared" si="70"/>
        <v>0.74266211604095567</v>
      </c>
      <c r="L109" s="198">
        <f t="shared" si="71"/>
        <v>0.71086261980830667</v>
      </c>
      <c r="M109" s="199">
        <f t="shared" si="74"/>
        <v>3.1799496232648994E-2</v>
      </c>
    </row>
    <row r="110" spans="1:13" x14ac:dyDescent="0.25">
      <c r="A110" s="191"/>
      <c r="B110" s="70"/>
      <c r="C110" s="194"/>
      <c r="D110" s="198"/>
      <c r="E110" s="194"/>
      <c r="F110" s="192"/>
      <c r="G110" s="198"/>
      <c r="H110" s="198"/>
      <c r="I110" s="198"/>
      <c r="J110" s="192"/>
      <c r="K110" s="192"/>
      <c r="L110" s="192"/>
      <c r="M110" s="199"/>
    </row>
    <row r="111" spans="1:13" x14ac:dyDescent="0.25">
      <c r="A111" s="191"/>
      <c r="B111" s="70"/>
      <c r="C111" s="194"/>
      <c r="D111" s="198"/>
      <c r="E111" s="194"/>
      <c r="F111" s="192"/>
      <c r="G111" s="198"/>
      <c r="H111" s="198"/>
      <c r="I111" s="198"/>
      <c r="J111" s="192"/>
      <c r="K111" s="192"/>
      <c r="L111" s="192"/>
      <c r="M111" s="199"/>
    </row>
    <row r="112" spans="1:13" x14ac:dyDescent="0.25">
      <c r="A112" s="191"/>
      <c r="B112" s="70"/>
      <c r="C112" s="194"/>
      <c r="D112" s="198"/>
      <c r="E112" s="194"/>
      <c r="F112" s="192"/>
      <c r="G112" s="198"/>
      <c r="H112" s="198"/>
      <c r="I112" s="198"/>
      <c r="J112" s="192"/>
      <c r="K112" s="192"/>
      <c r="L112" s="192"/>
      <c r="M112" s="199"/>
    </row>
    <row r="113" spans="1:13" x14ac:dyDescent="0.25">
      <c r="A113" s="191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5"/>
    </row>
    <row r="114" spans="1:13" x14ac:dyDescent="0.25">
      <c r="C114" t="s">
        <v>117</v>
      </c>
      <c r="G114" t="s">
        <v>118</v>
      </c>
      <c r="K114" t="s">
        <v>120</v>
      </c>
    </row>
    <row r="115" spans="1:13" x14ac:dyDescent="0.25">
      <c r="C115" t="s">
        <v>116</v>
      </c>
    </row>
    <row r="116" spans="1:13" x14ac:dyDescent="0.25">
      <c r="A116" t="s">
        <v>119</v>
      </c>
      <c r="C116" t="s">
        <v>114</v>
      </c>
      <c r="D116" t="s">
        <v>115</v>
      </c>
      <c r="G116" t="s">
        <v>114</v>
      </c>
      <c r="H116" t="s">
        <v>115</v>
      </c>
      <c r="I116" t="s">
        <v>121</v>
      </c>
      <c r="K116" t="s">
        <v>114</v>
      </c>
      <c r="L116" t="s">
        <v>115</v>
      </c>
      <c r="M116" t="s">
        <v>121</v>
      </c>
    </row>
    <row r="117" spans="1:13" x14ac:dyDescent="0.25">
      <c r="B117">
        <v>2002</v>
      </c>
      <c r="C117">
        <f>B4</f>
        <v>52</v>
      </c>
      <c r="D117" s="1">
        <f>G38</f>
        <v>52</v>
      </c>
      <c r="E117" s="1">
        <f>C117-D117</f>
        <v>0</v>
      </c>
      <c r="G117">
        <f>C4</f>
        <v>32</v>
      </c>
      <c r="H117" s="1">
        <f>H38</f>
        <v>32</v>
      </c>
      <c r="I117" s="1">
        <f>G117-H117</f>
        <v>0</v>
      </c>
      <c r="K117">
        <f>D4</f>
        <v>31</v>
      </c>
      <c r="L117" s="1">
        <f>I38</f>
        <v>31</v>
      </c>
      <c r="M117" s="1">
        <f>K117-L117</f>
        <v>0</v>
      </c>
    </row>
    <row r="118" spans="1:13" x14ac:dyDescent="0.25">
      <c r="B118">
        <v>2003</v>
      </c>
      <c r="C118">
        <f t="shared" ref="C118:C122" si="75">B5</f>
        <v>146</v>
      </c>
      <c r="D118" s="1">
        <f t="shared" ref="D118:D122" si="76">G39</f>
        <v>146</v>
      </c>
      <c r="E118" s="1">
        <f t="shared" ref="E118:E122" si="77">C118-D118</f>
        <v>0</v>
      </c>
      <c r="G118">
        <f t="shared" ref="G118:G122" si="78">C5</f>
        <v>126</v>
      </c>
      <c r="H118" s="1">
        <f t="shared" ref="H118:H122" si="79">H39</f>
        <v>126</v>
      </c>
      <c r="I118" s="1">
        <f t="shared" ref="I118:I122" si="80">G118-H118</f>
        <v>0</v>
      </c>
      <c r="K118">
        <f t="shared" ref="K118:K122" si="81">D5</f>
        <v>119</v>
      </c>
      <c r="L118" s="1">
        <f t="shared" ref="L118:L122" si="82">I39</f>
        <v>119</v>
      </c>
      <c r="M118" s="1">
        <f t="shared" ref="M118:M122" si="83">K118-L118</f>
        <v>0</v>
      </c>
    </row>
    <row r="119" spans="1:13" x14ac:dyDescent="0.25">
      <c r="B119">
        <v>2004</v>
      </c>
      <c r="C119">
        <f t="shared" si="75"/>
        <v>308</v>
      </c>
      <c r="D119" s="1">
        <f t="shared" si="76"/>
        <v>314</v>
      </c>
      <c r="E119" s="1">
        <f t="shared" si="77"/>
        <v>-6</v>
      </c>
      <c r="G119">
        <f t="shared" si="78"/>
        <v>254</v>
      </c>
      <c r="H119" s="1">
        <f t="shared" si="79"/>
        <v>260</v>
      </c>
      <c r="I119" s="1">
        <f t="shared" si="80"/>
        <v>-6</v>
      </c>
      <c r="K119">
        <f t="shared" si="81"/>
        <v>239</v>
      </c>
      <c r="L119" s="1">
        <f t="shared" si="82"/>
        <v>245</v>
      </c>
      <c r="M119" s="1">
        <f t="shared" si="83"/>
        <v>-6</v>
      </c>
    </row>
    <row r="120" spans="1:13" x14ac:dyDescent="0.25">
      <c r="B120">
        <v>2005</v>
      </c>
      <c r="C120">
        <f t="shared" si="75"/>
        <v>251</v>
      </c>
      <c r="D120" s="1">
        <f t="shared" si="76"/>
        <v>254</v>
      </c>
      <c r="E120" s="1">
        <f t="shared" si="77"/>
        <v>-3</v>
      </c>
      <c r="G120">
        <f t="shared" si="78"/>
        <v>173</v>
      </c>
      <c r="H120" s="1">
        <f t="shared" si="79"/>
        <v>174</v>
      </c>
      <c r="I120" s="1">
        <f t="shared" si="80"/>
        <v>-1</v>
      </c>
      <c r="K120">
        <f t="shared" si="81"/>
        <v>142</v>
      </c>
      <c r="L120" s="1">
        <f t="shared" si="82"/>
        <v>143</v>
      </c>
      <c r="M120" s="1">
        <f t="shared" si="83"/>
        <v>-1</v>
      </c>
    </row>
    <row r="121" spans="1:13" x14ac:dyDescent="0.25">
      <c r="B121">
        <v>2006</v>
      </c>
      <c r="C121">
        <f t="shared" si="75"/>
        <v>193</v>
      </c>
      <c r="D121" s="1">
        <f t="shared" si="76"/>
        <v>194</v>
      </c>
      <c r="E121" s="1">
        <f t="shared" si="77"/>
        <v>-1</v>
      </c>
      <c r="G121">
        <f t="shared" si="78"/>
        <v>98</v>
      </c>
      <c r="H121" s="1">
        <f t="shared" si="79"/>
        <v>98</v>
      </c>
      <c r="I121" s="1">
        <f t="shared" si="80"/>
        <v>0</v>
      </c>
      <c r="K121">
        <f t="shared" si="81"/>
        <v>87</v>
      </c>
      <c r="L121" s="1">
        <f t="shared" si="82"/>
        <v>87</v>
      </c>
      <c r="M121" s="1">
        <f t="shared" si="83"/>
        <v>0</v>
      </c>
    </row>
    <row r="122" spans="1:13" x14ac:dyDescent="0.25">
      <c r="B122">
        <v>2007</v>
      </c>
      <c r="C122">
        <f t="shared" si="75"/>
        <v>247</v>
      </c>
      <c r="D122" s="1">
        <f t="shared" si="76"/>
        <v>246</v>
      </c>
      <c r="E122" s="1">
        <f t="shared" si="77"/>
        <v>1</v>
      </c>
      <c r="G122">
        <f t="shared" si="78"/>
        <v>176</v>
      </c>
      <c r="H122" s="1">
        <f t="shared" si="79"/>
        <v>175</v>
      </c>
      <c r="I122" s="1">
        <f t="shared" si="80"/>
        <v>1</v>
      </c>
      <c r="K122">
        <f t="shared" si="81"/>
        <v>165</v>
      </c>
      <c r="L122" s="1">
        <f t="shared" si="82"/>
        <v>164</v>
      </c>
      <c r="M122" s="1">
        <f t="shared" si="83"/>
        <v>1</v>
      </c>
    </row>
    <row r="127" spans="1:13" x14ac:dyDescent="0.25">
      <c r="A127" t="s">
        <v>63</v>
      </c>
      <c r="C127" t="s">
        <v>116</v>
      </c>
      <c r="G127" t="s">
        <v>116</v>
      </c>
      <c r="K127" t="s">
        <v>116</v>
      </c>
    </row>
    <row r="128" spans="1:13" x14ac:dyDescent="0.25">
      <c r="C128" t="s">
        <v>114</v>
      </c>
      <c r="D128" t="s">
        <v>115</v>
      </c>
      <c r="G128" t="s">
        <v>114</v>
      </c>
      <c r="H128" t="s">
        <v>115</v>
      </c>
      <c r="I128" t="s">
        <v>122</v>
      </c>
      <c r="K128" t="s">
        <v>114</v>
      </c>
      <c r="L128" t="s">
        <v>115</v>
      </c>
      <c r="M128" t="s">
        <v>122</v>
      </c>
    </row>
    <row r="129" spans="1:13" x14ac:dyDescent="0.25">
      <c r="B129">
        <v>2002</v>
      </c>
      <c r="D129" s="1"/>
      <c r="E129" s="1"/>
      <c r="G129">
        <v>0</v>
      </c>
      <c r="H129" s="1">
        <f>H51</f>
        <v>0</v>
      </c>
      <c r="I129" s="1">
        <f>G129-H129</f>
        <v>0</v>
      </c>
      <c r="K129">
        <f>D21</f>
        <v>0</v>
      </c>
      <c r="L129" s="1">
        <f>I51</f>
        <v>0</v>
      </c>
      <c r="M129" s="1">
        <f>K129-L129</f>
        <v>0</v>
      </c>
    </row>
    <row r="130" spans="1:13" x14ac:dyDescent="0.25">
      <c r="B130">
        <v>2003</v>
      </c>
      <c r="C130">
        <f>B22</f>
        <v>17</v>
      </c>
      <c r="D130" s="1">
        <f t="shared" ref="D130:D134" si="84">G52</f>
        <v>17</v>
      </c>
      <c r="E130" s="1">
        <f t="shared" ref="E130:E134" si="85">C130-D130</f>
        <v>0</v>
      </c>
      <c r="G130">
        <f>C22</f>
        <v>16</v>
      </c>
      <c r="H130" s="1">
        <f t="shared" ref="H130:H134" si="86">H52</f>
        <v>16</v>
      </c>
      <c r="I130" s="1">
        <f t="shared" ref="I130:I134" si="87">G130-H130</f>
        <v>0</v>
      </c>
      <c r="K130">
        <f t="shared" ref="K130:K134" si="88">D22</f>
        <v>14</v>
      </c>
      <c r="L130" s="1">
        <f t="shared" ref="L130:L134" si="89">I52</f>
        <v>14</v>
      </c>
      <c r="M130" s="1">
        <f t="shared" ref="M130:M134" si="90">K130-L130</f>
        <v>0</v>
      </c>
    </row>
    <row r="131" spans="1:13" x14ac:dyDescent="0.25">
      <c r="B131">
        <v>2004</v>
      </c>
      <c r="C131">
        <f>B23</f>
        <v>65</v>
      </c>
      <c r="D131" s="1">
        <f t="shared" si="84"/>
        <v>71</v>
      </c>
      <c r="E131" s="1">
        <f t="shared" si="85"/>
        <v>-6</v>
      </c>
      <c r="G131">
        <f t="shared" ref="G131:G134" si="91">C23</f>
        <v>55</v>
      </c>
      <c r="H131" s="1">
        <f t="shared" si="86"/>
        <v>60</v>
      </c>
      <c r="I131" s="1">
        <f t="shared" si="87"/>
        <v>-5</v>
      </c>
      <c r="K131">
        <f t="shared" si="88"/>
        <v>51</v>
      </c>
      <c r="L131" s="1">
        <f t="shared" si="89"/>
        <v>55</v>
      </c>
      <c r="M131" s="1">
        <f t="shared" si="90"/>
        <v>-4</v>
      </c>
    </row>
    <row r="132" spans="1:13" x14ac:dyDescent="0.25">
      <c r="B132">
        <v>2005</v>
      </c>
      <c r="C132">
        <f>B24</f>
        <v>67</v>
      </c>
      <c r="D132" s="1">
        <f t="shared" si="84"/>
        <v>69</v>
      </c>
      <c r="E132" s="1">
        <f t="shared" si="85"/>
        <v>-2</v>
      </c>
      <c r="G132">
        <f t="shared" si="91"/>
        <v>44</v>
      </c>
      <c r="H132" s="1">
        <f t="shared" si="86"/>
        <v>45</v>
      </c>
      <c r="I132" s="1">
        <f t="shared" si="87"/>
        <v>-1</v>
      </c>
      <c r="K132">
        <f t="shared" si="88"/>
        <v>40</v>
      </c>
      <c r="L132" s="1">
        <f t="shared" si="89"/>
        <v>41</v>
      </c>
      <c r="M132" s="1">
        <f t="shared" si="90"/>
        <v>-1</v>
      </c>
    </row>
    <row r="133" spans="1:13" x14ac:dyDescent="0.25">
      <c r="B133">
        <v>2006</v>
      </c>
      <c r="C133">
        <f>B25</f>
        <v>23</v>
      </c>
      <c r="D133" s="1">
        <f t="shared" si="84"/>
        <v>25</v>
      </c>
      <c r="E133" s="1">
        <f t="shared" si="85"/>
        <v>-2</v>
      </c>
      <c r="G133">
        <f t="shared" si="91"/>
        <v>13</v>
      </c>
      <c r="H133" s="1">
        <f t="shared" si="86"/>
        <v>14</v>
      </c>
      <c r="I133" s="1">
        <f t="shared" si="87"/>
        <v>-1</v>
      </c>
      <c r="K133">
        <f t="shared" si="88"/>
        <v>11</v>
      </c>
      <c r="L133" s="1">
        <f t="shared" si="89"/>
        <v>12</v>
      </c>
      <c r="M133" s="1">
        <f t="shared" si="90"/>
        <v>-1</v>
      </c>
    </row>
    <row r="134" spans="1:13" x14ac:dyDescent="0.25">
      <c r="B134">
        <v>2007</v>
      </c>
      <c r="C134">
        <f>B26</f>
        <v>28</v>
      </c>
      <c r="D134" s="1">
        <f t="shared" si="84"/>
        <v>28</v>
      </c>
      <c r="E134" s="1">
        <f t="shared" si="85"/>
        <v>0</v>
      </c>
      <c r="G134">
        <f t="shared" si="91"/>
        <v>18</v>
      </c>
      <c r="H134" s="1">
        <f t="shared" si="86"/>
        <v>18</v>
      </c>
      <c r="I134" s="1">
        <f t="shared" si="87"/>
        <v>0</v>
      </c>
      <c r="K134">
        <f t="shared" si="88"/>
        <v>15</v>
      </c>
      <c r="L134" s="1">
        <f t="shared" si="89"/>
        <v>15</v>
      </c>
      <c r="M134" s="1">
        <f t="shared" si="90"/>
        <v>0</v>
      </c>
    </row>
    <row r="139" spans="1:13" x14ac:dyDescent="0.25">
      <c r="A139" t="s">
        <v>123</v>
      </c>
      <c r="B139">
        <v>2002</v>
      </c>
      <c r="C139">
        <f>C117+C129</f>
        <v>52</v>
      </c>
      <c r="D139" s="1">
        <f>D117+D129</f>
        <v>52</v>
      </c>
      <c r="E139" s="1">
        <f>C139-D139</f>
        <v>0</v>
      </c>
      <c r="G139">
        <f>G117+G129</f>
        <v>32</v>
      </c>
      <c r="H139">
        <f>H117+H129</f>
        <v>32</v>
      </c>
      <c r="I139">
        <f>G139-H139</f>
        <v>0</v>
      </c>
      <c r="K139">
        <f>K117+K129</f>
        <v>31</v>
      </c>
      <c r="L139">
        <f>L117+L129</f>
        <v>31</v>
      </c>
      <c r="M139">
        <f>K139-L139</f>
        <v>0</v>
      </c>
    </row>
    <row r="140" spans="1:13" x14ac:dyDescent="0.25">
      <c r="B140">
        <v>2003</v>
      </c>
      <c r="C140">
        <f t="shared" ref="C140:D144" si="92">C118+C130</f>
        <v>163</v>
      </c>
      <c r="D140" s="1">
        <f t="shared" si="92"/>
        <v>163</v>
      </c>
      <c r="E140" s="1">
        <f t="shared" ref="E140:E144" si="93">C140-D140</f>
        <v>0</v>
      </c>
      <c r="G140">
        <f t="shared" ref="G140:H144" si="94">G118+G130</f>
        <v>142</v>
      </c>
      <c r="H140">
        <f t="shared" si="94"/>
        <v>142</v>
      </c>
      <c r="I140">
        <f t="shared" ref="I140:I144" si="95">G140-H140</f>
        <v>0</v>
      </c>
      <c r="K140">
        <f t="shared" ref="K140:L144" si="96">K118+K130</f>
        <v>133</v>
      </c>
      <c r="L140">
        <f t="shared" si="96"/>
        <v>133</v>
      </c>
      <c r="M140">
        <f t="shared" ref="M140:M144" si="97">K140-L140</f>
        <v>0</v>
      </c>
    </row>
    <row r="141" spans="1:13" x14ac:dyDescent="0.25">
      <c r="B141">
        <v>2004</v>
      </c>
      <c r="C141">
        <f t="shared" si="92"/>
        <v>373</v>
      </c>
      <c r="D141" s="1">
        <f t="shared" si="92"/>
        <v>385</v>
      </c>
      <c r="E141" s="1">
        <f t="shared" si="93"/>
        <v>-12</v>
      </c>
      <c r="G141">
        <f t="shared" si="94"/>
        <v>309</v>
      </c>
      <c r="H141">
        <f t="shared" si="94"/>
        <v>320</v>
      </c>
      <c r="I141">
        <f t="shared" si="95"/>
        <v>-11</v>
      </c>
      <c r="K141">
        <f t="shared" si="96"/>
        <v>290</v>
      </c>
      <c r="L141">
        <f t="shared" si="96"/>
        <v>300</v>
      </c>
      <c r="M141">
        <f t="shared" si="97"/>
        <v>-10</v>
      </c>
    </row>
    <row r="142" spans="1:13" x14ac:dyDescent="0.25">
      <c r="B142">
        <v>2005</v>
      </c>
      <c r="C142">
        <f t="shared" si="92"/>
        <v>318</v>
      </c>
      <c r="D142" s="1">
        <f t="shared" si="92"/>
        <v>323</v>
      </c>
      <c r="E142" s="1">
        <f t="shared" si="93"/>
        <v>-5</v>
      </c>
      <c r="G142">
        <f t="shared" si="94"/>
        <v>217</v>
      </c>
      <c r="H142">
        <f t="shared" si="94"/>
        <v>219</v>
      </c>
      <c r="I142">
        <f t="shared" si="95"/>
        <v>-2</v>
      </c>
      <c r="K142">
        <f t="shared" si="96"/>
        <v>182</v>
      </c>
      <c r="L142">
        <f t="shared" si="96"/>
        <v>184</v>
      </c>
      <c r="M142">
        <f t="shared" si="97"/>
        <v>-2</v>
      </c>
    </row>
    <row r="143" spans="1:13" x14ac:dyDescent="0.25">
      <c r="B143">
        <v>2006</v>
      </c>
      <c r="C143">
        <f t="shared" si="92"/>
        <v>216</v>
      </c>
      <c r="D143" s="1">
        <f t="shared" si="92"/>
        <v>219</v>
      </c>
      <c r="E143" s="1">
        <f t="shared" si="93"/>
        <v>-3</v>
      </c>
      <c r="G143">
        <f t="shared" si="94"/>
        <v>111</v>
      </c>
      <c r="H143">
        <f t="shared" si="94"/>
        <v>112</v>
      </c>
      <c r="I143">
        <f t="shared" si="95"/>
        <v>-1</v>
      </c>
      <c r="K143">
        <f t="shared" si="96"/>
        <v>98</v>
      </c>
      <c r="L143">
        <f t="shared" si="96"/>
        <v>99</v>
      </c>
      <c r="M143">
        <f t="shared" si="97"/>
        <v>-1</v>
      </c>
    </row>
    <row r="144" spans="1:13" x14ac:dyDescent="0.25">
      <c r="B144">
        <v>2007</v>
      </c>
      <c r="C144">
        <f t="shared" si="92"/>
        <v>275</v>
      </c>
      <c r="D144" s="1">
        <f t="shared" si="92"/>
        <v>274</v>
      </c>
      <c r="E144" s="1">
        <f t="shared" si="93"/>
        <v>1</v>
      </c>
      <c r="G144">
        <f t="shared" si="94"/>
        <v>194</v>
      </c>
      <c r="H144">
        <f t="shared" si="94"/>
        <v>193</v>
      </c>
      <c r="I144">
        <f t="shared" si="95"/>
        <v>1</v>
      </c>
      <c r="K144">
        <f t="shared" si="96"/>
        <v>180</v>
      </c>
      <c r="L144">
        <f t="shared" si="96"/>
        <v>179</v>
      </c>
      <c r="M144">
        <f t="shared" si="97"/>
        <v>1</v>
      </c>
    </row>
  </sheetData>
  <sortState ref="B39:M60">
    <sortCondition ref="G39:G60"/>
    <sortCondition ref="D39:D60"/>
  </sortState>
  <mergeCells count="8">
    <mergeCell ref="A62:M62"/>
    <mergeCell ref="R2:AR2"/>
    <mergeCell ref="K19:M19"/>
    <mergeCell ref="N19:P19"/>
    <mergeCell ref="B18:P18"/>
    <mergeCell ref="B19:D19"/>
    <mergeCell ref="E19:G19"/>
    <mergeCell ref="H19:J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"/>
  <sheetViews>
    <sheetView topLeftCell="A88" zoomScaleNormal="100" workbookViewId="0">
      <selection activeCell="C2" sqref="C2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4" ht="16.5" thickBot="1" x14ac:dyDescent="0.3">
      <c r="A1" t="s">
        <v>106</v>
      </c>
    </row>
    <row r="2" spans="1:44" ht="16.5" thickBot="1" x14ac:dyDescent="0.3">
      <c r="A2" t="s">
        <v>107</v>
      </c>
      <c r="C2" t="s">
        <v>113</v>
      </c>
      <c r="S2" s="303" t="s">
        <v>61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5"/>
      <c r="AR2" t="s">
        <v>62</v>
      </c>
    </row>
    <row r="3" spans="1:44" ht="51" x14ac:dyDescent="0.25">
      <c r="A3" s="136" t="s">
        <v>64</v>
      </c>
      <c r="B3" s="137" t="s">
        <v>29</v>
      </c>
      <c r="C3" s="138" t="s">
        <v>30</v>
      </c>
      <c r="D3" s="139" t="s">
        <v>31</v>
      </c>
      <c r="E3" s="137" t="s">
        <v>32</v>
      </c>
      <c r="F3" s="138" t="s">
        <v>33</v>
      </c>
      <c r="G3" s="139" t="s">
        <v>34</v>
      </c>
      <c r="H3" s="137" t="s">
        <v>35</v>
      </c>
      <c r="I3" s="140" t="s">
        <v>36</v>
      </c>
      <c r="J3" s="139" t="s">
        <v>37</v>
      </c>
      <c r="K3" s="137" t="s">
        <v>32</v>
      </c>
      <c r="L3" s="138" t="s">
        <v>33</v>
      </c>
      <c r="M3" s="138" t="s">
        <v>34</v>
      </c>
      <c r="N3" s="137" t="s">
        <v>38</v>
      </c>
      <c r="O3" s="138" t="s">
        <v>39</v>
      </c>
      <c r="P3" s="141" t="s">
        <v>40</v>
      </c>
      <c r="S3" s="205" t="s">
        <v>50</v>
      </c>
      <c r="T3" s="205" t="s">
        <v>51</v>
      </c>
      <c r="U3" s="206" t="s">
        <v>52</v>
      </c>
      <c r="V3" s="73" t="s">
        <v>53</v>
      </c>
      <c r="W3" s="74" t="s">
        <v>54</v>
      </c>
      <c r="X3" s="74" t="s">
        <v>55</v>
      </c>
      <c r="Y3" s="74" t="s">
        <v>56</v>
      </c>
      <c r="Z3" s="79" t="s">
        <v>60</v>
      </c>
      <c r="AA3" s="192"/>
      <c r="AB3" s="205" t="s">
        <v>57</v>
      </c>
      <c r="AC3" s="205" t="s">
        <v>58</v>
      </c>
      <c r="AD3" s="206" t="s">
        <v>52</v>
      </c>
      <c r="AE3" s="73" t="s">
        <v>53</v>
      </c>
      <c r="AF3" s="74" t="s">
        <v>54</v>
      </c>
      <c r="AG3" s="74" t="s">
        <v>55</v>
      </c>
      <c r="AH3" s="74" t="s">
        <v>56</v>
      </c>
      <c r="AI3" s="79" t="s">
        <v>60</v>
      </c>
      <c r="AJ3" s="192"/>
      <c r="AK3" s="205" t="s">
        <v>59</v>
      </c>
      <c r="AL3" s="205" t="s">
        <v>58</v>
      </c>
      <c r="AM3" s="206" t="s">
        <v>52</v>
      </c>
      <c r="AN3" s="73" t="s">
        <v>53</v>
      </c>
      <c r="AO3" s="74" t="s">
        <v>54</v>
      </c>
      <c r="AP3" s="74" t="s">
        <v>55</v>
      </c>
      <c r="AQ3" s="74" t="s">
        <v>56</v>
      </c>
    </row>
    <row r="4" spans="1:44" x14ac:dyDescent="0.25">
      <c r="A4" s="257" t="s">
        <v>41</v>
      </c>
      <c r="B4" s="88"/>
      <c r="C4" s="91"/>
      <c r="D4" s="89"/>
      <c r="E4" s="96"/>
      <c r="F4" s="94"/>
      <c r="G4" s="93"/>
      <c r="H4" s="111"/>
      <c r="I4" s="110"/>
      <c r="J4" s="93"/>
      <c r="K4" s="94"/>
      <c r="L4" s="94"/>
      <c r="M4" s="94"/>
      <c r="N4" s="96"/>
      <c r="O4" s="94"/>
      <c r="P4" s="95"/>
      <c r="S4" s="222">
        <f>B4</f>
        <v>0</v>
      </c>
      <c r="T4" s="75">
        <f>C4</f>
        <v>0</v>
      </c>
      <c r="U4" s="76" t="e">
        <f>T4/S4</f>
        <v>#DIV/0!</v>
      </c>
      <c r="V4" s="203" t="e">
        <f>_xlfn.F.INV(0.05/2, 2*T4, 2*(S4-T4+1))</f>
        <v>#NUM!</v>
      </c>
      <c r="W4" s="203" t="e">
        <f>_xlfn.F.INV(1-0.05/2, 2*(T4+1), 2*(S4-T4))</f>
        <v>#NUM!</v>
      </c>
      <c r="X4" s="204">
        <f>IF(T4=0, 0, 1/(1 +(S4-T4+1)/(T4*V4)))</f>
        <v>0</v>
      </c>
      <c r="Y4" s="204">
        <f>IF(T4=S4, 1, 1/(1 + (S4-T4)/(W4*(T4+1))))</f>
        <v>1</v>
      </c>
      <c r="Z4" s="204">
        <f>Y4-X4</f>
        <v>1</v>
      </c>
      <c r="AA4" s="192"/>
      <c r="AB4" s="75">
        <f>C4</f>
        <v>0</v>
      </c>
      <c r="AC4" s="75">
        <f>D4</f>
        <v>0</v>
      </c>
      <c r="AD4" s="76" t="e">
        <f>AC4/AB4</f>
        <v>#DIV/0!</v>
      </c>
      <c r="AE4" s="203" t="e">
        <f>_xlfn.F.INV(0.05/2, 2*AC4, 2*(AB4-AC4+1))</f>
        <v>#NUM!</v>
      </c>
      <c r="AF4" s="203" t="e">
        <f>_xlfn.F.INV(1-0.05/2, 2*(AC4+1), 2*(AB4-AC4))</f>
        <v>#NUM!</v>
      </c>
      <c r="AG4" s="204">
        <f>IF(AC4=0, 0, 1/(1 +(AB4-AC4+1)/(AC4*AE4)))</f>
        <v>0</v>
      </c>
      <c r="AH4" s="204">
        <f>IF(AC4=AB4, 1, 1/(1 + (AB4-AC4)/(AF4*(AC4+1))))</f>
        <v>1</v>
      </c>
      <c r="AI4" s="204">
        <f>AH4-AG4</f>
        <v>1</v>
      </c>
      <c r="AJ4" s="192"/>
      <c r="AK4" s="75">
        <f>B4</f>
        <v>0</v>
      </c>
      <c r="AL4" s="75">
        <f>D4</f>
        <v>0</v>
      </c>
      <c r="AM4" s="76" t="e">
        <f>AL4/AK4</f>
        <v>#DIV/0!</v>
      </c>
      <c r="AN4" s="203" t="e">
        <f>_xlfn.F.INV(0.05/2, 2*AL4, 2*(AK4-AL4+1))</f>
        <v>#NUM!</v>
      </c>
      <c r="AO4" s="203" t="e">
        <f>_xlfn.F.INV(1-0.05/2, 2*(AL4+1), 2*(AK4-AL4))</f>
        <v>#NUM!</v>
      </c>
      <c r="AP4" s="204">
        <f>IF(AL4=0, 0, 1/(1 +(AK4-AL4+1)/(AL4*AN4)))</f>
        <v>0</v>
      </c>
      <c r="AQ4" s="223">
        <f>IF(AL4=AK4, 1, 1/(1 + (AK4-AL4)/(AO4*(AL4+1))))</f>
        <v>1</v>
      </c>
    </row>
    <row r="5" spans="1:44" x14ac:dyDescent="0.25">
      <c r="A5" s="258">
        <v>2003</v>
      </c>
      <c r="B5" s="90"/>
      <c r="C5" s="92"/>
      <c r="D5" s="121"/>
      <c r="E5" s="96"/>
      <c r="F5" s="94"/>
      <c r="G5" s="93"/>
      <c r="H5" s="111"/>
      <c r="I5" s="101"/>
      <c r="J5" s="93"/>
      <c r="K5" s="96"/>
      <c r="L5" s="94"/>
      <c r="M5" s="94"/>
      <c r="N5" s="96"/>
      <c r="O5" s="94"/>
      <c r="P5" s="95"/>
      <c r="S5" s="222">
        <f t="shared" ref="S5:T13" si="0">B5</f>
        <v>0</v>
      </c>
      <c r="T5" s="75">
        <f t="shared" si="0"/>
        <v>0</v>
      </c>
      <c r="U5" s="76" t="e">
        <f t="shared" ref="U5:U13" si="1">T5/S5</f>
        <v>#DIV/0!</v>
      </c>
      <c r="V5" s="203" t="e">
        <f t="shared" ref="V5:V13" si="2">_xlfn.F.INV(0.05/2, 2*T5, 2*(S5-T5+1))</f>
        <v>#NUM!</v>
      </c>
      <c r="W5" s="203" t="e">
        <f t="shared" ref="W5:W13" si="3">_xlfn.F.INV(1-0.05/2, 2*(T5+1), 2*(S5-T5))</f>
        <v>#NUM!</v>
      </c>
      <c r="X5" s="204">
        <f t="shared" ref="X5:X13" si="4">IF(T5=0, 0, 1/(1 +(S5-T5+1)/(T5*V5)))</f>
        <v>0</v>
      </c>
      <c r="Y5" s="204">
        <f t="shared" ref="Y5:Y13" si="5">IF(T5=S5, 1, 1/(1 + (S5-T5)/(W5*(T5+1))))</f>
        <v>1</v>
      </c>
      <c r="Z5" s="204">
        <f t="shared" ref="Z5:Z13" si="6">Y5-X5</f>
        <v>1</v>
      </c>
      <c r="AA5" s="192"/>
      <c r="AB5" s="75">
        <f t="shared" ref="AB5:AC13" si="7">C5</f>
        <v>0</v>
      </c>
      <c r="AC5" s="75">
        <f t="shared" si="7"/>
        <v>0</v>
      </c>
      <c r="AD5" s="76" t="e">
        <f t="shared" ref="AD5:AD13" si="8">AC5/AB5</f>
        <v>#DIV/0!</v>
      </c>
      <c r="AE5" s="203" t="e">
        <f t="shared" ref="AE5:AE13" si="9">_xlfn.F.INV(0.05/2, 2*AC5, 2*(AB5-AC5+1))</f>
        <v>#NUM!</v>
      </c>
      <c r="AF5" s="203" t="e">
        <f t="shared" ref="AF5:AF13" si="10">_xlfn.F.INV(1-0.05/2, 2*(AC5+1), 2*(AB5-AC5))</f>
        <v>#NUM!</v>
      </c>
      <c r="AG5" s="204">
        <f t="shared" ref="AG5:AG13" si="11">IF(AC5=0, 0, 1/(1 +(AB5-AC5+1)/(AC5*AE5)))</f>
        <v>0</v>
      </c>
      <c r="AH5" s="204">
        <f t="shared" ref="AH5:AH13" si="12">IF(AC5=AB5, 1, 1/(1 + (AB5-AC5)/(AF5*(AC5+1))))</f>
        <v>1</v>
      </c>
      <c r="AI5" s="204">
        <f t="shared" ref="AI5:AI13" si="13">AH5-AG5</f>
        <v>1</v>
      </c>
      <c r="AJ5" s="192"/>
      <c r="AK5" s="75">
        <f t="shared" ref="AK5:AK13" si="14">B5</f>
        <v>0</v>
      </c>
      <c r="AL5" s="75">
        <f t="shared" ref="AL5:AL13" si="15">D5</f>
        <v>0</v>
      </c>
      <c r="AM5" s="76" t="e">
        <f t="shared" ref="AM5:AM13" si="16">AL5/AK5</f>
        <v>#DIV/0!</v>
      </c>
      <c r="AN5" s="203" t="e">
        <f t="shared" ref="AN5:AN13" si="17">_xlfn.F.INV(0.05/2, 2*AL5, 2*(AK5-AL5+1))</f>
        <v>#NUM!</v>
      </c>
      <c r="AO5" s="203" t="e">
        <f t="shared" ref="AO5:AO13" si="18">_xlfn.F.INV(1-0.05/2, 2*(AL5+1), 2*(AK5-AL5))</f>
        <v>#NUM!</v>
      </c>
      <c r="AP5" s="204">
        <f t="shared" ref="AP5:AP13" si="19">IF(AL5=0, 0, 1/(1 +(AK5-AL5+1)/(AL5*AN5)))</f>
        <v>0</v>
      </c>
      <c r="AQ5" s="223">
        <f t="shared" ref="AQ5:AQ13" si="20">IF(AL5=AK5, 1, 1/(1 + (AK5-AL5)/(AO5*(AL5+1))))</f>
        <v>1</v>
      </c>
    </row>
    <row r="6" spans="1:44" x14ac:dyDescent="0.25">
      <c r="A6" s="258">
        <v>2004</v>
      </c>
      <c r="B6" s="90"/>
      <c r="C6" s="92"/>
      <c r="D6" s="121"/>
      <c r="E6" s="96"/>
      <c r="F6" s="94"/>
      <c r="G6" s="93"/>
      <c r="H6" s="111"/>
      <c r="I6" s="101"/>
      <c r="J6" s="93"/>
      <c r="K6" s="96"/>
      <c r="L6" s="94"/>
      <c r="M6" s="94"/>
      <c r="N6" s="96"/>
      <c r="O6" s="94"/>
      <c r="P6" s="95"/>
      <c r="S6" s="222">
        <f t="shared" si="0"/>
        <v>0</v>
      </c>
      <c r="T6" s="75">
        <f t="shared" si="0"/>
        <v>0</v>
      </c>
      <c r="U6" s="76" t="e">
        <f t="shared" si="1"/>
        <v>#DIV/0!</v>
      </c>
      <c r="V6" s="203" t="e">
        <f t="shared" si="2"/>
        <v>#NUM!</v>
      </c>
      <c r="W6" s="203" t="e">
        <f t="shared" si="3"/>
        <v>#NUM!</v>
      </c>
      <c r="X6" s="204">
        <f t="shared" si="4"/>
        <v>0</v>
      </c>
      <c r="Y6" s="204">
        <f t="shared" si="5"/>
        <v>1</v>
      </c>
      <c r="Z6" s="204">
        <f t="shared" si="6"/>
        <v>1</v>
      </c>
      <c r="AA6" s="192"/>
      <c r="AB6" s="75">
        <f t="shared" si="7"/>
        <v>0</v>
      </c>
      <c r="AC6" s="75">
        <f t="shared" si="7"/>
        <v>0</v>
      </c>
      <c r="AD6" s="76" t="e">
        <f t="shared" si="8"/>
        <v>#DIV/0!</v>
      </c>
      <c r="AE6" s="203" t="e">
        <f t="shared" si="9"/>
        <v>#NUM!</v>
      </c>
      <c r="AF6" s="203" t="e">
        <f t="shared" si="10"/>
        <v>#NUM!</v>
      </c>
      <c r="AG6" s="204">
        <f t="shared" si="11"/>
        <v>0</v>
      </c>
      <c r="AH6" s="204">
        <f t="shared" si="12"/>
        <v>1</v>
      </c>
      <c r="AI6" s="204">
        <f t="shared" si="13"/>
        <v>1</v>
      </c>
      <c r="AJ6" s="192"/>
      <c r="AK6" s="75">
        <f t="shared" si="14"/>
        <v>0</v>
      </c>
      <c r="AL6" s="75">
        <f t="shared" si="15"/>
        <v>0</v>
      </c>
      <c r="AM6" s="76" t="e">
        <f t="shared" si="16"/>
        <v>#DIV/0!</v>
      </c>
      <c r="AN6" s="203" t="e">
        <f t="shared" si="17"/>
        <v>#NUM!</v>
      </c>
      <c r="AO6" s="203" t="e">
        <f t="shared" si="18"/>
        <v>#NUM!</v>
      </c>
      <c r="AP6" s="204">
        <f t="shared" si="19"/>
        <v>0</v>
      </c>
      <c r="AQ6" s="223">
        <f t="shared" si="20"/>
        <v>1</v>
      </c>
    </row>
    <row r="7" spans="1:44" x14ac:dyDescent="0.25">
      <c r="A7" s="258">
        <v>2005</v>
      </c>
      <c r="B7" s="90"/>
      <c r="C7" s="92"/>
      <c r="D7" s="121"/>
      <c r="E7" s="96"/>
      <c r="F7" s="94"/>
      <c r="G7" s="93"/>
      <c r="H7" s="111"/>
      <c r="I7" s="101"/>
      <c r="J7" s="93"/>
      <c r="K7" s="96"/>
      <c r="L7" s="94"/>
      <c r="M7" s="94"/>
      <c r="N7" s="96"/>
      <c r="O7" s="94"/>
      <c r="P7" s="95"/>
      <c r="S7" s="222">
        <f t="shared" si="0"/>
        <v>0</v>
      </c>
      <c r="T7" s="75">
        <f t="shared" si="0"/>
        <v>0</v>
      </c>
      <c r="U7" s="76" t="e">
        <f t="shared" si="1"/>
        <v>#DIV/0!</v>
      </c>
      <c r="V7" s="203" t="e">
        <f t="shared" si="2"/>
        <v>#NUM!</v>
      </c>
      <c r="W7" s="203" t="e">
        <f t="shared" si="3"/>
        <v>#NUM!</v>
      </c>
      <c r="X7" s="204">
        <f t="shared" si="4"/>
        <v>0</v>
      </c>
      <c r="Y7" s="204">
        <f t="shared" si="5"/>
        <v>1</v>
      </c>
      <c r="Z7" s="204">
        <f t="shared" si="6"/>
        <v>1</v>
      </c>
      <c r="AA7" s="192"/>
      <c r="AB7" s="75">
        <f t="shared" si="7"/>
        <v>0</v>
      </c>
      <c r="AC7" s="75">
        <f t="shared" si="7"/>
        <v>0</v>
      </c>
      <c r="AD7" s="76" t="e">
        <f t="shared" si="8"/>
        <v>#DIV/0!</v>
      </c>
      <c r="AE7" s="203" t="e">
        <f t="shared" si="9"/>
        <v>#NUM!</v>
      </c>
      <c r="AF7" s="203" t="e">
        <f t="shared" si="10"/>
        <v>#NUM!</v>
      </c>
      <c r="AG7" s="204">
        <f t="shared" si="11"/>
        <v>0</v>
      </c>
      <c r="AH7" s="204">
        <f t="shared" si="12"/>
        <v>1</v>
      </c>
      <c r="AI7" s="204">
        <f t="shared" si="13"/>
        <v>1</v>
      </c>
      <c r="AJ7" s="192"/>
      <c r="AK7" s="75">
        <f t="shared" si="14"/>
        <v>0</v>
      </c>
      <c r="AL7" s="75">
        <f t="shared" si="15"/>
        <v>0</v>
      </c>
      <c r="AM7" s="76" t="e">
        <f t="shared" si="16"/>
        <v>#DIV/0!</v>
      </c>
      <c r="AN7" s="203" t="e">
        <f t="shared" si="17"/>
        <v>#NUM!</v>
      </c>
      <c r="AO7" s="203" t="e">
        <f t="shared" si="18"/>
        <v>#NUM!</v>
      </c>
      <c r="AP7" s="204">
        <f t="shared" si="19"/>
        <v>0</v>
      </c>
      <c r="AQ7" s="223">
        <f t="shared" si="20"/>
        <v>1</v>
      </c>
    </row>
    <row r="8" spans="1:44" x14ac:dyDescent="0.25">
      <c r="A8" s="258">
        <v>2006</v>
      </c>
      <c r="B8" s="90">
        <v>493</v>
      </c>
      <c r="C8" s="92">
        <v>436</v>
      </c>
      <c r="D8" s="121"/>
      <c r="E8" s="96">
        <v>0.88438133874239355</v>
      </c>
      <c r="F8" s="94"/>
      <c r="G8" s="93"/>
      <c r="H8" s="111"/>
      <c r="I8" s="101"/>
      <c r="J8" s="93"/>
      <c r="K8" s="96"/>
      <c r="L8" s="94"/>
      <c r="M8" s="94"/>
      <c r="N8" s="96"/>
      <c r="O8" s="94"/>
      <c r="P8" s="95"/>
      <c r="S8" s="222">
        <f t="shared" si="0"/>
        <v>493</v>
      </c>
      <c r="T8" s="75">
        <f t="shared" si="0"/>
        <v>436</v>
      </c>
      <c r="U8" s="76">
        <f t="shared" si="1"/>
        <v>0.88438133874239355</v>
      </c>
      <c r="V8" s="203">
        <f t="shared" si="2"/>
        <v>0.77073779817130206</v>
      </c>
      <c r="W8" s="203">
        <f t="shared" si="3"/>
        <v>1.3391781419890807</v>
      </c>
      <c r="X8" s="204">
        <f t="shared" si="4"/>
        <v>0.85280744920282447</v>
      </c>
      <c r="Y8" s="204">
        <f t="shared" si="5"/>
        <v>0.91124548483105172</v>
      </c>
      <c r="Z8" s="204">
        <f t="shared" si="6"/>
        <v>5.8438035628227247E-2</v>
      </c>
      <c r="AA8" s="192"/>
      <c r="AB8" s="75">
        <f t="shared" si="7"/>
        <v>436</v>
      </c>
      <c r="AC8" s="75">
        <f t="shared" si="7"/>
        <v>0</v>
      </c>
      <c r="AD8" s="76">
        <f t="shared" si="8"/>
        <v>0</v>
      </c>
      <c r="AE8" s="203" t="e">
        <f t="shared" si="9"/>
        <v>#NUM!</v>
      </c>
      <c r="AF8" s="203">
        <f t="shared" si="10"/>
        <v>3.7045288696511256</v>
      </c>
      <c r="AG8" s="204">
        <f t="shared" si="11"/>
        <v>0</v>
      </c>
      <c r="AH8" s="204">
        <f t="shared" si="12"/>
        <v>8.4250414230991923E-3</v>
      </c>
      <c r="AI8" s="204">
        <f t="shared" si="13"/>
        <v>8.4250414230991923E-3</v>
      </c>
      <c r="AJ8" s="192"/>
      <c r="AK8" s="75">
        <f t="shared" si="14"/>
        <v>493</v>
      </c>
      <c r="AL8" s="75">
        <f t="shared" si="15"/>
        <v>0</v>
      </c>
      <c r="AM8" s="76">
        <f t="shared" si="16"/>
        <v>0</v>
      </c>
      <c r="AN8" s="203" t="e">
        <f t="shared" si="17"/>
        <v>#NUM!</v>
      </c>
      <c r="AO8" s="203">
        <f t="shared" si="18"/>
        <v>3.70271498705084</v>
      </c>
      <c r="AP8" s="204">
        <f t="shared" si="19"/>
        <v>0</v>
      </c>
      <c r="AQ8" s="223">
        <f t="shared" si="20"/>
        <v>7.4545897884761327E-3</v>
      </c>
    </row>
    <row r="9" spans="1:44" x14ac:dyDescent="0.25">
      <c r="A9" s="258">
        <v>2007</v>
      </c>
      <c r="B9" s="90">
        <v>456</v>
      </c>
      <c r="C9" s="92">
        <v>390</v>
      </c>
      <c r="D9" s="121"/>
      <c r="E9" s="96">
        <v>0.85526315789473684</v>
      </c>
      <c r="F9" s="94"/>
      <c r="G9" s="93"/>
      <c r="H9" s="111"/>
      <c r="I9" s="101"/>
      <c r="J9" s="93"/>
      <c r="K9" s="96"/>
      <c r="L9" s="94"/>
      <c r="M9" s="94"/>
      <c r="N9" s="96"/>
      <c r="O9" s="94"/>
      <c r="P9" s="95"/>
      <c r="S9" s="222">
        <f t="shared" si="0"/>
        <v>456</v>
      </c>
      <c r="T9" s="75">
        <f t="shared" si="0"/>
        <v>390</v>
      </c>
      <c r="U9" s="76">
        <f t="shared" si="1"/>
        <v>0.85526315789473684</v>
      </c>
      <c r="V9" s="203">
        <f t="shared" si="2"/>
        <v>0.78036204542968912</v>
      </c>
      <c r="W9" s="203">
        <f t="shared" si="3"/>
        <v>1.3152647356740352</v>
      </c>
      <c r="X9" s="204">
        <f t="shared" si="4"/>
        <v>0.81957294151090543</v>
      </c>
      <c r="Y9" s="204">
        <f t="shared" si="5"/>
        <v>0.88625955281892943</v>
      </c>
      <c r="Z9" s="204">
        <f t="shared" si="6"/>
        <v>6.6686611308024002E-2</v>
      </c>
      <c r="AA9" s="192"/>
      <c r="AB9" s="75">
        <f t="shared" si="7"/>
        <v>390</v>
      </c>
      <c r="AC9" s="75">
        <f t="shared" si="7"/>
        <v>0</v>
      </c>
      <c r="AD9" s="76">
        <f t="shared" si="8"/>
        <v>0</v>
      </c>
      <c r="AE9" s="203" t="e">
        <f t="shared" si="9"/>
        <v>#NUM!</v>
      </c>
      <c r="AF9" s="203">
        <f t="shared" si="10"/>
        <v>3.7063805275082502</v>
      </c>
      <c r="AG9" s="204">
        <f t="shared" si="11"/>
        <v>0</v>
      </c>
      <c r="AH9" s="204">
        <f t="shared" si="12"/>
        <v>9.4140727984703965E-3</v>
      </c>
      <c r="AI9" s="204">
        <f t="shared" si="13"/>
        <v>9.4140727984703965E-3</v>
      </c>
      <c r="AJ9" s="192"/>
      <c r="AK9" s="75">
        <f t="shared" si="14"/>
        <v>456</v>
      </c>
      <c r="AL9" s="75">
        <f t="shared" si="15"/>
        <v>0</v>
      </c>
      <c r="AM9" s="76">
        <f t="shared" si="16"/>
        <v>0</v>
      </c>
      <c r="AN9" s="203" t="e">
        <f t="shared" si="17"/>
        <v>#NUM!</v>
      </c>
      <c r="AO9" s="203">
        <f t="shared" si="18"/>
        <v>3.7038406384855662</v>
      </c>
      <c r="AP9" s="204">
        <f t="shared" si="19"/>
        <v>0</v>
      </c>
      <c r="AQ9" s="223">
        <f t="shared" si="20"/>
        <v>8.0570147800838009E-3</v>
      </c>
    </row>
    <row r="10" spans="1:44" s="81" customFormat="1" x14ac:dyDescent="0.25">
      <c r="A10" s="181">
        <v>2008</v>
      </c>
      <c r="B10" s="182">
        <v>1183</v>
      </c>
      <c r="C10" s="182">
        <v>1001</v>
      </c>
      <c r="D10" s="182"/>
      <c r="E10" s="183">
        <v>0.84615384615384615</v>
      </c>
      <c r="F10" s="184"/>
      <c r="G10" s="185"/>
      <c r="H10" s="183"/>
      <c r="I10" s="184"/>
      <c r="J10" s="185"/>
      <c r="K10" s="183"/>
      <c r="L10" s="184"/>
      <c r="M10" s="184"/>
      <c r="N10" s="183"/>
      <c r="O10" s="184"/>
      <c r="P10" s="186"/>
      <c r="S10" s="224">
        <f t="shared" si="0"/>
        <v>1183</v>
      </c>
      <c r="T10" s="178">
        <f t="shared" si="0"/>
        <v>1001</v>
      </c>
      <c r="U10" s="179">
        <f t="shared" si="1"/>
        <v>0.84615384615384615</v>
      </c>
      <c r="V10" s="225">
        <f t="shared" si="2"/>
        <v>0.85777450799229904</v>
      </c>
      <c r="W10" s="225">
        <f t="shared" si="3"/>
        <v>1.1764575353541369</v>
      </c>
      <c r="X10" s="225">
        <f t="shared" si="4"/>
        <v>0.82431420082264117</v>
      </c>
      <c r="Y10" s="225">
        <f t="shared" si="5"/>
        <v>0.86625617113450326</v>
      </c>
      <c r="Z10" s="225">
        <f t="shared" si="6"/>
        <v>4.1941970311862087E-2</v>
      </c>
      <c r="AA10" s="226"/>
      <c r="AB10" s="178">
        <f t="shared" si="7"/>
        <v>1001</v>
      </c>
      <c r="AC10" s="178">
        <f t="shared" si="7"/>
        <v>0</v>
      </c>
      <c r="AD10" s="179">
        <f t="shared" si="8"/>
        <v>0</v>
      </c>
      <c r="AE10" s="225" t="e">
        <f t="shared" si="9"/>
        <v>#NUM!</v>
      </c>
      <c r="AF10" s="225">
        <f t="shared" si="10"/>
        <v>3.6956849300744845</v>
      </c>
      <c r="AG10" s="225">
        <f t="shared" si="11"/>
        <v>0</v>
      </c>
      <c r="AH10" s="225">
        <f t="shared" si="12"/>
        <v>3.6784122650349582E-3</v>
      </c>
      <c r="AI10" s="225">
        <f t="shared" si="13"/>
        <v>3.6784122650349582E-3</v>
      </c>
      <c r="AJ10" s="226"/>
      <c r="AK10" s="178">
        <f t="shared" si="14"/>
        <v>1183</v>
      </c>
      <c r="AL10" s="178">
        <f t="shared" si="15"/>
        <v>0</v>
      </c>
      <c r="AM10" s="179">
        <f t="shared" si="16"/>
        <v>0</v>
      </c>
      <c r="AN10" s="225" t="e">
        <f t="shared" si="17"/>
        <v>#NUM!</v>
      </c>
      <c r="AO10" s="225">
        <f t="shared" si="18"/>
        <v>3.6946368449962494</v>
      </c>
      <c r="AP10" s="225">
        <f t="shared" si="19"/>
        <v>0</v>
      </c>
      <c r="AQ10" s="227">
        <f t="shared" si="20"/>
        <v>3.1133846318029965E-3</v>
      </c>
    </row>
    <row r="11" spans="1:44" x14ac:dyDescent="0.25">
      <c r="A11" s="123">
        <v>2009</v>
      </c>
      <c r="B11" s="122">
        <v>1152</v>
      </c>
      <c r="C11" s="122">
        <v>959</v>
      </c>
      <c r="D11" s="122"/>
      <c r="E11" s="94">
        <v>0.83246527777777779</v>
      </c>
      <c r="F11" s="94"/>
      <c r="G11" s="94"/>
      <c r="H11" s="100"/>
      <c r="I11" s="100"/>
      <c r="J11" s="94"/>
      <c r="K11" s="104"/>
      <c r="L11" s="102"/>
      <c r="M11" s="102"/>
      <c r="N11" s="104"/>
      <c r="O11" s="102"/>
      <c r="P11" s="112"/>
      <c r="S11" s="222">
        <f t="shared" si="0"/>
        <v>1152</v>
      </c>
      <c r="T11" s="75">
        <f t="shared" si="0"/>
        <v>959</v>
      </c>
      <c r="U11" s="76">
        <f t="shared" si="1"/>
        <v>0.83246527777777779</v>
      </c>
      <c r="V11" s="203">
        <f t="shared" si="2"/>
        <v>0.86030709551163387</v>
      </c>
      <c r="W11" s="203">
        <f t="shared" si="3"/>
        <v>1.1721403240759016</v>
      </c>
      <c r="X11" s="204">
        <f t="shared" si="4"/>
        <v>0.80962371821062395</v>
      </c>
      <c r="Y11" s="204">
        <f t="shared" si="5"/>
        <v>0.8535943028513282</v>
      </c>
      <c r="Z11" s="204">
        <f t="shared" si="6"/>
        <v>4.3970584640704247E-2</v>
      </c>
      <c r="AA11" s="192"/>
      <c r="AB11" s="75">
        <f t="shared" si="7"/>
        <v>959</v>
      </c>
      <c r="AC11" s="75">
        <f t="shared" si="7"/>
        <v>0</v>
      </c>
      <c r="AD11" s="76">
        <f t="shared" si="8"/>
        <v>0</v>
      </c>
      <c r="AE11" s="203" t="e">
        <f t="shared" si="9"/>
        <v>#NUM!</v>
      </c>
      <c r="AF11" s="203">
        <f t="shared" si="10"/>
        <v>3.6959833625255056</v>
      </c>
      <c r="AG11" s="204">
        <f t="shared" si="11"/>
        <v>0</v>
      </c>
      <c r="AH11" s="204">
        <f t="shared" si="12"/>
        <v>3.8392009797486581E-3</v>
      </c>
      <c r="AI11" s="204">
        <f t="shared" si="13"/>
        <v>3.8392009797486581E-3</v>
      </c>
      <c r="AJ11" s="192"/>
      <c r="AK11" s="75">
        <f t="shared" si="14"/>
        <v>1152</v>
      </c>
      <c r="AL11" s="75">
        <f t="shared" si="15"/>
        <v>0</v>
      </c>
      <c r="AM11" s="76">
        <f t="shared" si="16"/>
        <v>0</v>
      </c>
      <c r="AN11" s="203" t="e">
        <f t="shared" si="17"/>
        <v>#NUM!</v>
      </c>
      <c r="AO11" s="203">
        <f t="shared" si="18"/>
        <v>3.6947919402446825</v>
      </c>
      <c r="AP11" s="204">
        <f t="shared" si="19"/>
        <v>0</v>
      </c>
      <c r="AQ11" s="223">
        <f t="shared" si="20"/>
        <v>3.197030882212128E-3</v>
      </c>
    </row>
    <row r="12" spans="1:44" x14ac:dyDescent="0.25">
      <c r="A12" s="124" t="s">
        <v>67</v>
      </c>
      <c r="B12" s="125">
        <v>40</v>
      </c>
      <c r="C12" s="125">
        <v>34</v>
      </c>
      <c r="D12" s="125">
        <v>31</v>
      </c>
      <c r="E12" s="102">
        <v>0.85</v>
      </c>
      <c r="F12" s="102">
        <v>0.91176470588235292</v>
      </c>
      <c r="G12" s="102">
        <v>0.77500000000000002</v>
      </c>
      <c r="H12" s="120"/>
      <c r="I12" s="126"/>
      <c r="J12" s="94"/>
      <c r="K12" s="102"/>
      <c r="L12" s="102"/>
      <c r="M12" s="102"/>
      <c r="N12" s="104"/>
      <c r="O12" s="102"/>
      <c r="P12" s="103"/>
      <c r="S12" s="222">
        <f t="shared" si="0"/>
        <v>40</v>
      </c>
      <c r="T12" s="75">
        <f t="shared" si="0"/>
        <v>34</v>
      </c>
      <c r="U12" s="76">
        <f t="shared" si="1"/>
        <v>0.85</v>
      </c>
      <c r="V12" s="203">
        <f t="shared" si="2"/>
        <v>0.48418137305822573</v>
      </c>
      <c r="W12" s="203">
        <f t="shared" si="3"/>
        <v>2.830704390890781</v>
      </c>
      <c r="X12" s="204">
        <f t="shared" si="4"/>
        <v>0.70164733316042349</v>
      </c>
      <c r="Y12" s="204">
        <f t="shared" si="5"/>
        <v>0.94289774184547415</v>
      </c>
      <c r="Z12" s="204">
        <f t="shared" si="6"/>
        <v>0.24125040868505065</v>
      </c>
      <c r="AA12" s="192"/>
      <c r="AB12" s="75">
        <f t="shared" si="7"/>
        <v>34</v>
      </c>
      <c r="AC12" s="75">
        <f t="shared" si="7"/>
        <v>31</v>
      </c>
      <c r="AD12" s="76">
        <f t="shared" si="8"/>
        <v>0.91176470588235292</v>
      </c>
      <c r="AE12" s="203">
        <f t="shared" si="9"/>
        <v>0.4159243825860085</v>
      </c>
      <c r="AF12" s="203">
        <f t="shared" si="10"/>
        <v>4.952132969828166</v>
      </c>
      <c r="AG12" s="204">
        <f t="shared" si="11"/>
        <v>0.76322472571306232</v>
      </c>
      <c r="AH12" s="204">
        <f t="shared" si="12"/>
        <v>0.98142049655915964</v>
      </c>
      <c r="AI12" s="204">
        <f t="shared" si="13"/>
        <v>0.21819577084609731</v>
      </c>
      <c r="AJ12" s="192"/>
      <c r="AK12" s="75">
        <f t="shared" si="14"/>
        <v>40</v>
      </c>
      <c r="AL12" s="75">
        <f t="shared" si="15"/>
        <v>31</v>
      </c>
      <c r="AM12" s="76">
        <f t="shared" si="16"/>
        <v>0.77500000000000002</v>
      </c>
      <c r="AN12" s="203">
        <f t="shared" si="17"/>
        <v>0.51635524210108308</v>
      </c>
      <c r="AO12" s="203">
        <f t="shared" si="18"/>
        <v>2.3133876440816348</v>
      </c>
      <c r="AP12" s="204">
        <f t="shared" si="19"/>
        <v>0.61548832269657738</v>
      </c>
      <c r="AQ12" s="223">
        <f t="shared" si="20"/>
        <v>0.89160336101592808</v>
      </c>
    </row>
    <row r="13" spans="1:44" x14ac:dyDescent="0.25">
      <c r="A13" s="124" t="s">
        <v>68</v>
      </c>
      <c r="B13" s="125">
        <v>516</v>
      </c>
      <c r="C13" s="125">
        <v>355.59633027522938</v>
      </c>
      <c r="D13" s="125">
        <v>342.59633027522938</v>
      </c>
      <c r="E13" s="102">
        <v>0.68914017495199487</v>
      </c>
      <c r="F13" s="102">
        <v>0.96344169246646028</v>
      </c>
      <c r="G13" s="102">
        <v>0.66394637650238253</v>
      </c>
      <c r="H13" s="120"/>
      <c r="I13" s="126"/>
      <c r="J13" s="94"/>
      <c r="K13" s="102"/>
      <c r="L13" s="102"/>
      <c r="M13" s="102"/>
      <c r="N13" s="104"/>
      <c r="O13" s="102"/>
      <c r="P13" s="103"/>
      <c r="S13" s="222">
        <f t="shared" si="0"/>
        <v>516</v>
      </c>
      <c r="T13" s="75">
        <f t="shared" si="0"/>
        <v>355.59633027522938</v>
      </c>
      <c r="U13" s="76">
        <f t="shared" si="1"/>
        <v>0.68914017495199487</v>
      </c>
      <c r="V13" s="203">
        <f t="shared" si="2"/>
        <v>0.83265484881618312</v>
      </c>
      <c r="W13" s="203">
        <f t="shared" si="3"/>
        <v>1.2094114258990389</v>
      </c>
      <c r="X13" s="204">
        <f t="shared" si="4"/>
        <v>0.64719944741628666</v>
      </c>
      <c r="Y13" s="204">
        <f t="shared" si="5"/>
        <v>0.72889918295397949</v>
      </c>
      <c r="Z13" s="204">
        <f t="shared" si="6"/>
        <v>8.169973553769283E-2</v>
      </c>
      <c r="AA13" s="192"/>
      <c r="AB13" s="75">
        <f t="shared" si="7"/>
        <v>355.59633027522938</v>
      </c>
      <c r="AC13" s="75">
        <f t="shared" si="7"/>
        <v>342.59633027522938</v>
      </c>
      <c r="AD13" s="76">
        <f t="shared" si="8"/>
        <v>0.96344169246646028</v>
      </c>
      <c r="AE13" s="203">
        <f t="shared" si="9"/>
        <v>0.62139294787177468</v>
      </c>
      <c r="AF13" s="203">
        <f t="shared" si="10"/>
        <v>1.8918637043220325</v>
      </c>
      <c r="AG13" s="204">
        <f t="shared" si="11"/>
        <v>0.93829525940154734</v>
      </c>
      <c r="AH13" s="204">
        <f t="shared" si="12"/>
        <v>0.98039326365816026</v>
      </c>
      <c r="AI13" s="204">
        <f t="shared" si="13"/>
        <v>4.209800425661292E-2</v>
      </c>
      <c r="AJ13" s="192"/>
      <c r="AK13" s="75">
        <f t="shared" si="14"/>
        <v>516</v>
      </c>
      <c r="AL13" s="75">
        <f t="shared" si="15"/>
        <v>342.59633027522938</v>
      </c>
      <c r="AM13" s="76">
        <f t="shared" si="16"/>
        <v>0.66394637650238253</v>
      </c>
      <c r="AN13" s="203">
        <f t="shared" si="17"/>
        <v>0.83531287746862659</v>
      </c>
      <c r="AO13" s="203">
        <f t="shared" si="18"/>
        <v>1.2041431298109209</v>
      </c>
      <c r="AP13" s="204">
        <f t="shared" si="19"/>
        <v>0.62133803993511416</v>
      </c>
      <c r="AQ13" s="223">
        <f t="shared" si="20"/>
        <v>0.70466526918198824</v>
      </c>
    </row>
    <row r="14" spans="1:44" x14ac:dyDescent="0.25">
      <c r="A14" s="124" t="s">
        <v>69</v>
      </c>
      <c r="B14" s="125">
        <v>123</v>
      </c>
      <c r="C14" s="125">
        <v>70</v>
      </c>
      <c r="D14" s="125">
        <v>64</v>
      </c>
      <c r="E14" s="102">
        <v>0.56910569105691056</v>
      </c>
      <c r="F14" s="102">
        <v>0.91428571428571426</v>
      </c>
      <c r="G14" s="102">
        <v>0.52032520325203258</v>
      </c>
      <c r="H14" s="120"/>
      <c r="I14" s="126"/>
      <c r="J14" s="94"/>
      <c r="K14" s="102"/>
      <c r="L14" s="102"/>
      <c r="M14" s="102"/>
      <c r="N14" s="104"/>
      <c r="O14" s="102"/>
      <c r="P14" s="103"/>
      <c r="S14" s="222">
        <f t="shared" ref="S14" si="21">B14</f>
        <v>123</v>
      </c>
      <c r="T14" s="75">
        <f t="shared" ref="T14" si="22">C14</f>
        <v>70</v>
      </c>
      <c r="U14" s="76">
        <f t="shared" ref="U14" si="23">T14/S14</f>
        <v>0.56910569105691056</v>
      </c>
      <c r="V14" s="203">
        <f t="shared" ref="V14" si="24">_xlfn.F.INV(0.05/2, 2*T14, 2*(S14-T14+1))</f>
        <v>0.70291550999273511</v>
      </c>
      <c r="W14" s="203">
        <f t="shared" ref="W14" si="25">_xlfn.F.INV(1-0.05/2, 2*(T14+1), 2*(S14-T14))</f>
        <v>1.4364649725949632</v>
      </c>
      <c r="X14" s="204">
        <f t="shared" ref="X14" si="26">IF(T14=0, 0, 1/(1 +(S14-T14+1)/(T14*V14)))</f>
        <v>0.47676490098234464</v>
      </c>
      <c r="Y14" s="204">
        <f t="shared" ref="Y14" si="27">IF(T14=S14, 1, 1/(1 + (S14-T14)/(W14*(T14+1))))</f>
        <v>0.65804027681980737</v>
      </c>
      <c r="Z14" s="204">
        <f t="shared" ref="Z14" si="28">Y14-X14</f>
        <v>0.18127537583746273</v>
      </c>
      <c r="AA14" s="192"/>
      <c r="AB14" s="75">
        <f t="shared" ref="AB14" si="29">C14</f>
        <v>70</v>
      </c>
      <c r="AC14" s="75">
        <f t="shared" ref="AC14" si="30">D14</f>
        <v>64</v>
      </c>
      <c r="AD14" s="76">
        <f t="shared" ref="AD14" si="31">AC14/AB14</f>
        <v>0.91428571428571426</v>
      </c>
      <c r="AE14" s="203">
        <f t="shared" ref="AE14" si="32">_xlfn.F.INV(0.05/2, 2*AC14, 2*(AB14-AC14+1))</f>
        <v>0.50756626954345629</v>
      </c>
      <c r="AF14" s="203">
        <f t="shared" ref="AF14" si="33">_xlfn.F.INV(1-0.05/2, 2*(AC14+1), 2*(AB14-AC14))</f>
        <v>2.7826374409956944</v>
      </c>
      <c r="AG14" s="204">
        <f t="shared" ref="AG14" si="34">IF(AC14=0, 0, 1/(1 +(AB14-AC14+1)/(AC14*AE14)))</f>
        <v>0.82271408090280806</v>
      </c>
      <c r="AH14" s="204">
        <f t="shared" ref="AH14" si="35">IF(AC14=AB14, 1, 1/(1 + (AB14-AC14)/(AF14*(AC14+1))))</f>
        <v>0.96789236384430455</v>
      </c>
      <c r="AI14" s="204">
        <f t="shared" ref="AI14" si="36">AH14-AG14</f>
        <v>0.14517828294149648</v>
      </c>
      <c r="AJ14" s="192"/>
      <c r="AK14" s="75">
        <f t="shared" ref="AK14" si="37">B14</f>
        <v>123</v>
      </c>
      <c r="AL14" s="75">
        <f t="shared" ref="AL14" si="38">D14</f>
        <v>64</v>
      </c>
      <c r="AM14" s="76">
        <f t="shared" ref="AM14" si="39">AL14/AK14</f>
        <v>0.52032520325203258</v>
      </c>
      <c r="AN14" s="203">
        <f t="shared" ref="AN14" si="40">_xlfn.F.INV(0.05/2, 2*AL14, 2*(AK14-AL14+1))</f>
        <v>0.7027118385859481</v>
      </c>
      <c r="AO14" s="203">
        <f t="shared" ref="AO14" si="41">_xlfn.F.INV(1-0.05/2, 2*(AL14+1), 2*(AK14-AL14))</f>
        <v>1.4270367712575251</v>
      </c>
      <c r="AP14" s="204">
        <f t="shared" ref="AP14" si="42">IF(AL14=0, 0, 1/(1 +(AK14-AL14+1)/(AL14*AN14)))</f>
        <v>0.42842748848329665</v>
      </c>
      <c r="AQ14" s="223">
        <f t="shared" ref="AQ14" si="43">IF(AL14=AK14, 1, 1/(1 + (AK14-AL14)/(AO14*(AL14+1))))</f>
        <v>0.61122156918498227</v>
      </c>
    </row>
    <row r="15" spans="1:44" ht="26.25" x14ac:dyDescent="0.25">
      <c r="A15" s="127" t="s">
        <v>42</v>
      </c>
      <c r="B15" s="90"/>
      <c r="C15" s="92"/>
      <c r="D15" s="121"/>
      <c r="E15" s="97">
        <f>AVERAGE(E10:E14)</f>
        <v>0.75737299798810587</v>
      </c>
      <c r="F15" s="97">
        <f t="shared" ref="F15:P15" si="44">AVERAGE(F10:F14)</f>
        <v>0.92983070421150915</v>
      </c>
      <c r="G15" s="97">
        <f t="shared" si="44"/>
        <v>0.65309052658480515</v>
      </c>
      <c r="H15" s="97" t="e">
        <f t="shared" si="44"/>
        <v>#DIV/0!</v>
      </c>
      <c r="I15" s="97" t="e">
        <f t="shared" si="44"/>
        <v>#DIV/0!</v>
      </c>
      <c r="J15" s="97" t="e">
        <f t="shared" si="44"/>
        <v>#DIV/0!</v>
      </c>
      <c r="K15" s="97" t="e">
        <f t="shared" si="44"/>
        <v>#DIV/0!</v>
      </c>
      <c r="L15" s="97" t="e">
        <f t="shared" si="44"/>
        <v>#DIV/0!</v>
      </c>
      <c r="M15" s="97" t="e">
        <f t="shared" si="44"/>
        <v>#DIV/0!</v>
      </c>
      <c r="N15" s="97" t="e">
        <f t="shared" si="44"/>
        <v>#DIV/0!</v>
      </c>
      <c r="O15" s="97" t="e">
        <f t="shared" si="44"/>
        <v>#DIV/0!</v>
      </c>
      <c r="P15" s="97" t="e">
        <f t="shared" si="44"/>
        <v>#DIV/0!</v>
      </c>
      <c r="S15" s="222"/>
      <c r="T15" s="75"/>
      <c r="U15" s="76"/>
      <c r="V15" s="203"/>
      <c r="W15" s="203"/>
      <c r="X15" s="204"/>
      <c r="Y15" s="204"/>
      <c r="Z15" s="204"/>
      <c r="AA15" s="192"/>
      <c r="AB15" s="75"/>
      <c r="AC15" s="75"/>
      <c r="AD15" s="76"/>
      <c r="AE15" s="203"/>
      <c r="AF15" s="203"/>
      <c r="AG15" s="204"/>
      <c r="AH15" s="204"/>
      <c r="AI15" s="204"/>
      <c r="AJ15" s="192"/>
      <c r="AK15" s="75"/>
      <c r="AL15" s="75"/>
      <c r="AM15" s="76"/>
      <c r="AN15" s="203"/>
      <c r="AO15" s="203"/>
      <c r="AP15" s="204"/>
      <c r="AQ15" s="223"/>
    </row>
    <row r="16" spans="1:44" ht="16.5" thickBot="1" x14ac:dyDescent="0.3">
      <c r="A16" s="128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13" t="e">
        <f>O15^7</f>
        <v>#DIV/0!</v>
      </c>
      <c r="N16" s="129"/>
      <c r="O16" s="129"/>
      <c r="P16" s="130"/>
      <c r="S16" s="222"/>
      <c r="T16" s="75"/>
      <c r="U16" s="76"/>
      <c r="V16" s="203"/>
      <c r="W16" s="203"/>
      <c r="X16" s="204"/>
      <c r="Y16" s="204"/>
      <c r="Z16" s="204"/>
      <c r="AA16" s="192"/>
      <c r="AB16" s="75"/>
      <c r="AC16" s="75"/>
      <c r="AD16" s="76"/>
      <c r="AE16" s="203"/>
      <c r="AF16" s="203"/>
      <c r="AG16" s="204"/>
      <c r="AH16" s="204"/>
      <c r="AI16" s="204"/>
      <c r="AJ16" s="192"/>
      <c r="AK16" s="75"/>
      <c r="AL16" s="75"/>
      <c r="AM16" s="76"/>
      <c r="AN16" s="203"/>
      <c r="AO16" s="203"/>
      <c r="AP16" s="204"/>
      <c r="AQ16" s="223"/>
    </row>
    <row r="17" spans="1:43" x14ac:dyDescent="0.25">
      <c r="S17" s="222"/>
      <c r="T17" s="75"/>
      <c r="U17" s="76"/>
      <c r="V17" s="203"/>
      <c r="W17" s="203"/>
      <c r="X17" s="204"/>
      <c r="Y17" s="204"/>
      <c r="Z17" s="204"/>
      <c r="AA17" s="192"/>
      <c r="AB17" s="75"/>
      <c r="AC17" s="75"/>
      <c r="AD17" s="76"/>
      <c r="AE17" s="203"/>
      <c r="AF17" s="203"/>
      <c r="AG17" s="204"/>
      <c r="AH17" s="204"/>
      <c r="AI17" s="204"/>
      <c r="AJ17" s="192"/>
      <c r="AK17" s="75"/>
      <c r="AL17" s="75"/>
      <c r="AM17" s="76"/>
      <c r="AN17" s="203"/>
      <c r="AO17" s="203"/>
      <c r="AP17" s="204"/>
      <c r="AQ17" s="223"/>
    </row>
    <row r="18" spans="1:43" x14ac:dyDescent="0.25">
      <c r="A18" t="s">
        <v>99</v>
      </c>
      <c r="S18" s="222"/>
      <c r="T18" s="75"/>
      <c r="U18" s="76"/>
      <c r="V18" s="203"/>
      <c r="W18" s="203"/>
      <c r="X18" s="204"/>
      <c r="Y18" s="204"/>
      <c r="Z18" s="204"/>
      <c r="AA18" s="192"/>
      <c r="AB18" s="75"/>
      <c r="AC18" s="75"/>
      <c r="AD18" s="76"/>
      <c r="AE18" s="203"/>
      <c r="AF18" s="203"/>
      <c r="AG18" s="204"/>
      <c r="AH18" s="204"/>
      <c r="AI18" s="204"/>
      <c r="AJ18" s="192"/>
      <c r="AK18" s="75"/>
      <c r="AL18" s="75"/>
      <c r="AM18" s="76"/>
      <c r="AN18" s="203"/>
      <c r="AO18" s="203"/>
      <c r="AP18" s="204"/>
      <c r="AQ18" s="223"/>
    </row>
    <row r="19" spans="1:43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s="1" t="s">
        <v>6</v>
      </c>
      <c r="H19" s="1" t="s">
        <v>7</v>
      </c>
      <c r="I19" s="1" t="s">
        <v>8</v>
      </c>
      <c r="J19" s="2" t="s">
        <v>9</v>
      </c>
      <c r="K19" s="2" t="s">
        <v>10</v>
      </c>
      <c r="L19" s="2" t="s">
        <v>11</v>
      </c>
      <c r="S19" s="222"/>
      <c r="T19" s="75"/>
      <c r="U19" s="76"/>
      <c r="V19" s="203"/>
      <c r="W19" s="203"/>
      <c r="X19" s="204"/>
      <c r="Y19" s="204"/>
      <c r="Z19" s="204"/>
      <c r="AA19" s="192"/>
      <c r="AB19" s="75"/>
      <c r="AC19" s="75"/>
      <c r="AD19" s="76"/>
      <c r="AE19" s="203"/>
      <c r="AF19" s="203"/>
      <c r="AG19" s="204"/>
      <c r="AH19" s="204"/>
      <c r="AI19" s="204"/>
      <c r="AJ19" s="192"/>
      <c r="AK19" s="75"/>
      <c r="AL19" s="75"/>
      <c r="AM19" s="76"/>
      <c r="AN19" s="203"/>
      <c r="AO19" s="203"/>
      <c r="AP19" s="204"/>
      <c r="AQ19" s="223"/>
    </row>
    <row r="20" spans="1:43" x14ac:dyDescent="0.25">
      <c r="A20" s="84"/>
      <c r="B20" s="84"/>
      <c r="C20" s="84"/>
      <c r="D20" s="84"/>
      <c r="E20" s="84"/>
      <c r="F20" s="84"/>
      <c r="G20" s="85"/>
      <c r="H20" s="85"/>
      <c r="I20" s="85"/>
      <c r="J20" s="86"/>
      <c r="K20" s="86"/>
      <c r="L20" s="86"/>
      <c r="M20" s="84"/>
      <c r="N20" s="84"/>
      <c r="S20" s="228">
        <f>G20</f>
        <v>0</v>
      </c>
      <c r="T20" s="80">
        <f>H20</f>
        <v>0</v>
      </c>
      <c r="U20" s="76" t="e">
        <f t="shared" ref="U20:U30" si="45">T20/S20</f>
        <v>#DIV/0!</v>
      </c>
      <c r="V20" s="203" t="e">
        <f t="shared" ref="V20:V30" si="46">_xlfn.F.INV(0.05/2, 2*T20, 2*(S20-T20+1))</f>
        <v>#NUM!</v>
      </c>
      <c r="W20" s="203" t="e">
        <f t="shared" ref="W20:W30" si="47">_xlfn.F.INV(1-0.05/2, 2*(T20+1), 2*(S20-T20))</f>
        <v>#NUM!</v>
      </c>
      <c r="X20" s="204">
        <f t="shared" ref="X20:X30" si="48">IF(T20=0, 0, 1/(1 +(S20-T20+1)/(T20*V20)))</f>
        <v>0</v>
      </c>
      <c r="Y20" s="204">
        <f t="shared" ref="Y20:Y30" si="49">IF(T20=S20, 1, 1/(1 + (S20-T20)/(W20*(T20+1))))</f>
        <v>1</v>
      </c>
      <c r="Z20" s="204">
        <f t="shared" ref="Z20:Z30" si="50">Y20-X20</f>
        <v>1</v>
      </c>
      <c r="AA20" s="192"/>
      <c r="AB20" s="80">
        <f>H20</f>
        <v>0</v>
      </c>
      <c r="AC20" s="80">
        <f>I20</f>
        <v>0</v>
      </c>
      <c r="AD20" s="76" t="e">
        <f t="shared" ref="AD20:AD30" si="51">AC20/AB20</f>
        <v>#DIV/0!</v>
      </c>
      <c r="AE20" s="203" t="e">
        <f t="shared" ref="AE20:AE30" si="52">_xlfn.F.INV(0.05/2, 2*AC20, 2*(AB20-AC20+1))</f>
        <v>#NUM!</v>
      </c>
      <c r="AF20" s="203" t="e">
        <f t="shared" ref="AF20:AF30" si="53">_xlfn.F.INV(1-0.05/2, 2*(AC20+1), 2*(AB20-AC20))</f>
        <v>#NUM!</v>
      </c>
      <c r="AG20" s="204">
        <f t="shared" ref="AG20:AG30" si="54">IF(AC20=0, 0, 1/(1 +(AB20-AC20+1)/(AC20*AE20)))</f>
        <v>0</v>
      </c>
      <c r="AH20" s="204">
        <f t="shared" ref="AH20:AH30" si="55">IF(AC20=AB20, 1, 1/(1 + (AB20-AC20)/(AF20*(AC20+1))))</f>
        <v>1</v>
      </c>
      <c r="AI20" s="204">
        <f t="shared" ref="AI20:AI30" si="56">AH20-AG20</f>
        <v>1</v>
      </c>
      <c r="AJ20" s="192"/>
      <c r="AK20" s="80">
        <f>G20</f>
        <v>0</v>
      </c>
      <c r="AL20" s="80">
        <f>I20</f>
        <v>0</v>
      </c>
      <c r="AM20" s="76" t="e">
        <f t="shared" ref="AM20:AM30" si="57">AL20/AK20</f>
        <v>#DIV/0!</v>
      </c>
      <c r="AN20" s="203" t="e">
        <f t="shared" ref="AN20:AN30" si="58">_xlfn.F.INV(0.05/2, 2*AL20, 2*(AK20-AL20+1))</f>
        <v>#NUM!</v>
      </c>
      <c r="AO20" s="203" t="e">
        <f t="shared" ref="AO20:AO30" si="59">_xlfn.F.INV(1-0.05/2, 2*(AL20+1), 2*(AK20-AL20))</f>
        <v>#NUM!</v>
      </c>
      <c r="AP20" s="204">
        <f t="shared" ref="AP20:AP30" si="60">IF(AL20=0, 0, 1/(1 +(AK20-AL20+1)/(AL20*AN20)))</f>
        <v>0</v>
      </c>
      <c r="AQ20" s="223">
        <f t="shared" ref="AQ20:AQ30" si="61">IF(AL20=AK20, 1, 1/(1 + (AK20-AL20)/(AO20*(AL20+1))))</f>
        <v>1</v>
      </c>
    </row>
    <row r="21" spans="1:43" x14ac:dyDescent="0.25">
      <c r="A21" s="84"/>
      <c r="B21" s="84"/>
      <c r="C21" s="84"/>
      <c r="D21" s="84"/>
      <c r="E21" s="84"/>
      <c r="F21" s="84"/>
      <c r="G21" s="85"/>
      <c r="H21" s="85"/>
      <c r="I21" s="85"/>
      <c r="J21" s="86"/>
      <c r="K21" s="86"/>
      <c r="L21" s="86"/>
      <c r="M21" s="84"/>
      <c r="N21" s="84"/>
      <c r="S21" s="228">
        <f t="shared" ref="S21:T30" si="62">G21</f>
        <v>0</v>
      </c>
      <c r="T21" s="80">
        <f t="shared" si="62"/>
        <v>0</v>
      </c>
      <c r="U21" s="76" t="e">
        <f t="shared" si="45"/>
        <v>#DIV/0!</v>
      </c>
      <c r="V21" s="203" t="e">
        <f t="shared" si="46"/>
        <v>#NUM!</v>
      </c>
      <c r="W21" s="203" t="e">
        <f t="shared" si="47"/>
        <v>#NUM!</v>
      </c>
      <c r="X21" s="204">
        <f t="shared" si="48"/>
        <v>0</v>
      </c>
      <c r="Y21" s="204">
        <f t="shared" si="49"/>
        <v>1</v>
      </c>
      <c r="Z21" s="204">
        <f t="shared" si="50"/>
        <v>1</v>
      </c>
      <c r="AA21" s="192"/>
      <c r="AB21" s="80">
        <f t="shared" ref="AB21:AC30" si="63">H21</f>
        <v>0</v>
      </c>
      <c r="AC21" s="80">
        <f t="shared" si="63"/>
        <v>0</v>
      </c>
      <c r="AD21" s="76" t="e">
        <f t="shared" si="51"/>
        <v>#DIV/0!</v>
      </c>
      <c r="AE21" s="203" t="e">
        <f t="shared" si="52"/>
        <v>#NUM!</v>
      </c>
      <c r="AF21" s="203" t="e">
        <f t="shared" si="53"/>
        <v>#NUM!</v>
      </c>
      <c r="AG21" s="204">
        <f t="shared" si="54"/>
        <v>0</v>
      </c>
      <c r="AH21" s="204">
        <f t="shared" si="55"/>
        <v>1</v>
      </c>
      <c r="AI21" s="204">
        <f t="shared" si="56"/>
        <v>1</v>
      </c>
      <c r="AJ21" s="192"/>
      <c r="AK21" s="80">
        <f t="shared" ref="AK21:AK30" si="64">G21</f>
        <v>0</v>
      </c>
      <c r="AL21" s="80">
        <f t="shared" ref="AL21:AL30" si="65">I21</f>
        <v>0</v>
      </c>
      <c r="AM21" s="76" t="e">
        <f t="shared" si="57"/>
        <v>#DIV/0!</v>
      </c>
      <c r="AN21" s="203" t="e">
        <f t="shared" si="58"/>
        <v>#NUM!</v>
      </c>
      <c r="AO21" s="203" t="e">
        <f t="shared" si="59"/>
        <v>#NUM!</v>
      </c>
      <c r="AP21" s="204">
        <f t="shared" si="60"/>
        <v>0</v>
      </c>
      <c r="AQ21" s="223">
        <f t="shared" si="61"/>
        <v>1</v>
      </c>
    </row>
    <row r="22" spans="1:43" x14ac:dyDescent="0.25">
      <c r="A22" s="84"/>
      <c r="B22" s="84"/>
      <c r="C22" s="84"/>
      <c r="D22" s="84"/>
      <c r="E22" s="84"/>
      <c r="F22" s="84"/>
      <c r="G22" s="85"/>
      <c r="H22" s="85"/>
      <c r="I22" s="85"/>
      <c r="J22" s="86"/>
      <c r="K22" s="86"/>
      <c r="L22" s="86"/>
      <c r="M22" s="84"/>
      <c r="N22" s="84"/>
      <c r="S22" s="228">
        <f t="shared" si="62"/>
        <v>0</v>
      </c>
      <c r="T22" s="80">
        <f t="shared" si="62"/>
        <v>0</v>
      </c>
      <c r="U22" s="76" t="e">
        <f t="shared" si="45"/>
        <v>#DIV/0!</v>
      </c>
      <c r="V22" s="203" t="e">
        <f t="shared" si="46"/>
        <v>#NUM!</v>
      </c>
      <c r="W22" s="203" t="e">
        <f t="shared" si="47"/>
        <v>#NUM!</v>
      </c>
      <c r="X22" s="204">
        <f t="shared" si="48"/>
        <v>0</v>
      </c>
      <c r="Y22" s="204">
        <f t="shared" si="49"/>
        <v>1</v>
      </c>
      <c r="Z22" s="204">
        <f t="shared" si="50"/>
        <v>1</v>
      </c>
      <c r="AA22" s="192"/>
      <c r="AB22" s="80">
        <f t="shared" si="63"/>
        <v>0</v>
      </c>
      <c r="AC22" s="80">
        <f t="shared" si="63"/>
        <v>0</v>
      </c>
      <c r="AD22" s="76" t="e">
        <f t="shared" si="51"/>
        <v>#DIV/0!</v>
      </c>
      <c r="AE22" s="203" t="e">
        <f t="shared" si="52"/>
        <v>#NUM!</v>
      </c>
      <c r="AF22" s="203" t="e">
        <f t="shared" si="53"/>
        <v>#NUM!</v>
      </c>
      <c r="AG22" s="204">
        <f t="shared" si="54"/>
        <v>0</v>
      </c>
      <c r="AH22" s="204">
        <f t="shared" si="55"/>
        <v>1</v>
      </c>
      <c r="AI22" s="204">
        <f t="shared" si="56"/>
        <v>1</v>
      </c>
      <c r="AJ22" s="192"/>
      <c r="AK22" s="80">
        <f t="shared" si="64"/>
        <v>0</v>
      </c>
      <c r="AL22" s="80">
        <f t="shared" si="65"/>
        <v>0</v>
      </c>
      <c r="AM22" s="76" t="e">
        <f t="shared" si="57"/>
        <v>#DIV/0!</v>
      </c>
      <c r="AN22" s="203" t="e">
        <f t="shared" si="58"/>
        <v>#NUM!</v>
      </c>
      <c r="AO22" s="203" t="e">
        <f t="shared" si="59"/>
        <v>#NUM!</v>
      </c>
      <c r="AP22" s="204">
        <f t="shared" si="60"/>
        <v>0</v>
      </c>
      <c r="AQ22" s="223">
        <f t="shared" si="61"/>
        <v>1</v>
      </c>
    </row>
    <row r="23" spans="1:43" x14ac:dyDescent="0.25">
      <c r="A23" s="84"/>
      <c r="B23" s="84"/>
      <c r="C23" s="84"/>
      <c r="D23" s="84"/>
      <c r="E23" s="84"/>
      <c r="F23" s="84"/>
      <c r="G23" s="85"/>
      <c r="H23" s="85"/>
      <c r="I23" s="85"/>
      <c r="J23" s="86"/>
      <c r="K23" s="86"/>
      <c r="L23" s="86"/>
      <c r="M23" s="84"/>
      <c r="N23" s="84"/>
      <c r="S23" s="228">
        <f t="shared" si="62"/>
        <v>0</v>
      </c>
      <c r="T23" s="80">
        <f t="shared" si="62"/>
        <v>0</v>
      </c>
      <c r="U23" s="76" t="e">
        <f t="shared" si="45"/>
        <v>#DIV/0!</v>
      </c>
      <c r="V23" s="203" t="e">
        <f t="shared" si="46"/>
        <v>#NUM!</v>
      </c>
      <c r="W23" s="203" t="e">
        <f t="shared" si="47"/>
        <v>#NUM!</v>
      </c>
      <c r="X23" s="204">
        <f t="shared" si="48"/>
        <v>0</v>
      </c>
      <c r="Y23" s="204">
        <f t="shared" si="49"/>
        <v>1</v>
      </c>
      <c r="Z23" s="204">
        <f t="shared" si="50"/>
        <v>1</v>
      </c>
      <c r="AA23" s="192"/>
      <c r="AB23" s="80">
        <f t="shared" si="63"/>
        <v>0</v>
      </c>
      <c r="AC23" s="80">
        <f t="shared" si="63"/>
        <v>0</v>
      </c>
      <c r="AD23" s="76" t="e">
        <f t="shared" si="51"/>
        <v>#DIV/0!</v>
      </c>
      <c r="AE23" s="203" t="e">
        <f t="shared" si="52"/>
        <v>#NUM!</v>
      </c>
      <c r="AF23" s="203" t="e">
        <f t="shared" si="53"/>
        <v>#NUM!</v>
      </c>
      <c r="AG23" s="204">
        <f t="shared" si="54"/>
        <v>0</v>
      </c>
      <c r="AH23" s="204">
        <f t="shared" si="55"/>
        <v>1</v>
      </c>
      <c r="AI23" s="204">
        <f t="shared" si="56"/>
        <v>1</v>
      </c>
      <c r="AJ23" s="192"/>
      <c r="AK23" s="80">
        <f t="shared" si="64"/>
        <v>0</v>
      </c>
      <c r="AL23" s="80">
        <f t="shared" si="65"/>
        <v>0</v>
      </c>
      <c r="AM23" s="76" t="e">
        <f t="shared" si="57"/>
        <v>#DIV/0!</v>
      </c>
      <c r="AN23" s="203" t="e">
        <f t="shared" si="58"/>
        <v>#NUM!</v>
      </c>
      <c r="AO23" s="203" t="e">
        <f t="shared" si="59"/>
        <v>#NUM!</v>
      </c>
      <c r="AP23" s="204">
        <f t="shared" si="60"/>
        <v>0</v>
      </c>
      <c r="AQ23" s="223">
        <f t="shared" si="61"/>
        <v>1</v>
      </c>
    </row>
    <row r="24" spans="1:43" x14ac:dyDescent="0.25">
      <c r="A24" s="84"/>
      <c r="B24" s="84"/>
      <c r="C24" s="84"/>
      <c r="D24" s="84"/>
      <c r="E24" s="84"/>
      <c r="F24" s="84"/>
      <c r="G24" s="85"/>
      <c r="H24" s="85"/>
      <c r="I24" s="85"/>
      <c r="J24" s="86"/>
      <c r="K24" s="86"/>
      <c r="L24" s="86"/>
      <c r="M24" s="84"/>
      <c r="N24" s="84"/>
      <c r="S24" s="228">
        <f t="shared" si="62"/>
        <v>0</v>
      </c>
      <c r="T24" s="80">
        <f t="shared" si="62"/>
        <v>0</v>
      </c>
      <c r="U24" s="76" t="e">
        <f t="shared" si="45"/>
        <v>#DIV/0!</v>
      </c>
      <c r="V24" s="203" t="e">
        <f t="shared" si="46"/>
        <v>#NUM!</v>
      </c>
      <c r="W24" s="203" t="e">
        <f t="shared" si="47"/>
        <v>#NUM!</v>
      </c>
      <c r="X24" s="204">
        <f t="shared" si="48"/>
        <v>0</v>
      </c>
      <c r="Y24" s="204">
        <f t="shared" si="49"/>
        <v>1</v>
      </c>
      <c r="Z24" s="204">
        <f t="shared" si="50"/>
        <v>1</v>
      </c>
      <c r="AA24" s="192"/>
      <c r="AB24" s="80">
        <f t="shared" si="63"/>
        <v>0</v>
      </c>
      <c r="AC24" s="80">
        <f t="shared" si="63"/>
        <v>0</v>
      </c>
      <c r="AD24" s="76" t="e">
        <f t="shared" si="51"/>
        <v>#DIV/0!</v>
      </c>
      <c r="AE24" s="203" t="e">
        <f t="shared" si="52"/>
        <v>#NUM!</v>
      </c>
      <c r="AF24" s="203" t="e">
        <f t="shared" si="53"/>
        <v>#NUM!</v>
      </c>
      <c r="AG24" s="204">
        <f t="shared" si="54"/>
        <v>0</v>
      </c>
      <c r="AH24" s="204">
        <f t="shared" si="55"/>
        <v>1</v>
      </c>
      <c r="AI24" s="204">
        <f t="shared" si="56"/>
        <v>1</v>
      </c>
      <c r="AJ24" s="192"/>
      <c r="AK24" s="80">
        <f t="shared" si="64"/>
        <v>0</v>
      </c>
      <c r="AL24" s="80">
        <f t="shared" si="65"/>
        <v>0</v>
      </c>
      <c r="AM24" s="76" t="e">
        <f t="shared" si="57"/>
        <v>#DIV/0!</v>
      </c>
      <c r="AN24" s="203" t="e">
        <f t="shared" si="58"/>
        <v>#NUM!</v>
      </c>
      <c r="AO24" s="203" t="e">
        <f t="shared" si="59"/>
        <v>#NUM!</v>
      </c>
      <c r="AP24" s="204">
        <f t="shared" si="60"/>
        <v>0</v>
      </c>
      <c r="AQ24" s="223">
        <f t="shared" si="61"/>
        <v>1</v>
      </c>
    </row>
    <row r="25" spans="1:43" x14ac:dyDescent="0.25">
      <c r="A25" s="84"/>
      <c r="B25" s="84"/>
      <c r="C25" s="84"/>
      <c r="D25" s="84"/>
      <c r="E25" s="84"/>
      <c r="F25" s="84"/>
      <c r="G25" s="85"/>
      <c r="H25" s="85"/>
      <c r="I25" s="85"/>
      <c r="J25" s="86"/>
      <c r="K25" s="86"/>
      <c r="L25" s="86"/>
      <c r="M25" s="84"/>
      <c r="N25" s="84"/>
      <c r="S25" s="228">
        <f t="shared" si="62"/>
        <v>0</v>
      </c>
      <c r="T25" s="80">
        <f t="shared" si="62"/>
        <v>0</v>
      </c>
      <c r="U25" s="76" t="e">
        <f t="shared" si="45"/>
        <v>#DIV/0!</v>
      </c>
      <c r="V25" s="203" t="e">
        <f t="shared" si="46"/>
        <v>#NUM!</v>
      </c>
      <c r="W25" s="203" t="e">
        <f t="shared" si="47"/>
        <v>#NUM!</v>
      </c>
      <c r="X25" s="204">
        <f t="shared" si="48"/>
        <v>0</v>
      </c>
      <c r="Y25" s="204">
        <f t="shared" si="49"/>
        <v>1</v>
      </c>
      <c r="Z25" s="204">
        <f t="shared" si="50"/>
        <v>1</v>
      </c>
      <c r="AA25" s="192"/>
      <c r="AB25" s="80">
        <f t="shared" si="63"/>
        <v>0</v>
      </c>
      <c r="AC25" s="80">
        <f t="shared" si="63"/>
        <v>0</v>
      </c>
      <c r="AD25" s="76" t="e">
        <f t="shared" si="51"/>
        <v>#DIV/0!</v>
      </c>
      <c r="AE25" s="203" t="e">
        <f t="shared" si="52"/>
        <v>#NUM!</v>
      </c>
      <c r="AF25" s="203" t="e">
        <f t="shared" si="53"/>
        <v>#NUM!</v>
      </c>
      <c r="AG25" s="204">
        <f t="shared" si="54"/>
        <v>0</v>
      </c>
      <c r="AH25" s="204">
        <f t="shared" si="55"/>
        <v>1</v>
      </c>
      <c r="AI25" s="204">
        <f t="shared" si="56"/>
        <v>1</v>
      </c>
      <c r="AJ25" s="192"/>
      <c r="AK25" s="80">
        <f t="shared" si="64"/>
        <v>0</v>
      </c>
      <c r="AL25" s="80">
        <f t="shared" si="65"/>
        <v>0</v>
      </c>
      <c r="AM25" s="76" t="e">
        <f t="shared" si="57"/>
        <v>#DIV/0!</v>
      </c>
      <c r="AN25" s="203" t="e">
        <f t="shared" si="58"/>
        <v>#NUM!</v>
      </c>
      <c r="AO25" s="203" t="e">
        <f t="shared" si="59"/>
        <v>#NUM!</v>
      </c>
      <c r="AP25" s="204">
        <f t="shared" si="60"/>
        <v>0</v>
      </c>
      <c r="AQ25" s="223">
        <f t="shared" si="61"/>
        <v>1</v>
      </c>
    </row>
    <row r="26" spans="1:43" x14ac:dyDescent="0.25">
      <c r="A26" s="84"/>
      <c r="B26" s="84"/>
      <c r="C26" s="84"/>
      <c r="D26" s="84"/>
      <c r="E26" s="84"/>
      <c r="F26" s="84"/>
      <c r="G26" s="85"/>
      <c r="H26" s="85"/>
      <c r="I26" s="85"/>
      <c r="J26" s="86"/>
      <c r="K26" s="86"/>
      <c r="L26" s="86"/>
      <c r="M26" s="84"/>
      <c r="N26" s="84"/>
      <c r="S26" s="228">
        <f t="shared" si="62"/>
        <v>0</v>
      </c>
      <c r="T26" s="80">
        <f t="shared" si="62"/>
        <v>0</v>
      </c>
      <c r="U26" s="76" t="e">
        <f t="shared" si="45"/>
        <v>#DIV/0!</v>
      </c>
      <c r="V26" s="203" t="e">
        <f t="shared" si="46"/>
        <v>#NUM!</v>
      </c>
      <c r="W26" s="203" t="e">
        <f t="shared" si="47"/>
        <v>#NUM!</v>
      </c>
      <c r="X26" s="204">
        <f t="shared" si="48"/>
        <v>0</v>
      </c>
      <c r="Y26" s="204">
        <f t="shared" si="49"/>
        <v>1</v>
      </c>
      <c r="Z26" s="204">
        <f t="shared" si="50"/>
        <v>1</v>
      </c>
      <c r="AA26" s="192"/>
      <c r="AB26" s="80">
        <f t="shared" si="63"/>
        <v>0</v>
      </c>
      <c r="AC26" s="80">
        <f t="shared" si="63"/>
        <v>0</v>
      </c>
      <c r="AD26" s="76" t="e">
        <f t="shared" si="51"/>
        <v>#DIV/0!</v>
      </c>
      <c r="AE26" s="203" t="e">
        <f t="shared" si="52"/>
        <v>#NUM!</v>
      </c>
      <c r="AF26" s="203" t="e">
        <f t="shared" si="53"/>
        <v>#NUM!</v>
      </c>
      <c r="AG26" s="204">
        <f t="shared" si="54"/>
        <v>0</v>
      </c>
      <c r="AH26" s="204">
        <f t="shared" si="55"/>
        <v>1</v>
      </c>
      <c r="AI26" s="204">
        <f t="shared" si="56"/>
        <v>1</v>
      </c>
      <c r="AJ26" s="192"/>
      <c r="AK26" s="80">
        <f t="shared" si="64"/>
        <v>0</v>
      </c>
      <c r="AL26" s="80">
        <f t="shared" si="65"/>
        <v>0</v>
      </c>
      <c r="AM26" s="76" t="e">
        <f t="shared" si="57"/>
        <v>#DIV/0!</v>
      </c>
      <c r="AN26" s="203" t="e">
        <f t="shared" si="58"/>
        <v>#NUM!</v>
      </c>
      <c r="AO26" s="203" t="e">
        <f t="shared" si="59"/>
        <v>#NUM!</v>
      </c>
      <c r="AP26" s="204">
        <f t="shared" si="60"/>
        <v>0</v>
      </c>
      <c r="AQ26" s="223">
        <f t="shared" si="61"/>
        <v>1</v>
      </c>
    </row>
    <row r="27" spans="1:43" x14ac:dyDescent="0.25">
      <c r="A27" t="s">
        <v>18</v>
      </c>
      <c r="B27" t="s">
        <v>19</v>
      </c>
      <c r="C27">
        <v>2009</v>
      </c>
      <c r="D27" t="s">
        <v>14</v>
      </c>
      <c r="E27" t="s">
        <v>22</v>
      </c>
      <c r="F27" t="s">
        <v>15</v>
      </c>
      <c r="G27" s="1">
        <f>F33+F34</f>
        <v>327</v>
      </c>
      <c r="H27" s="1">
        <f>G33+G34</f>
        <v>240</v>
      </c>
      <c r="I27" s="1"/>
      <c r="J27" s="2">
        <f>H27/G27</f>
        <v>0.73394495412844041</v>
      </c>
      <c r="K27" s="2"/>
      <c r="L27" s="2"/>
      <c r="M27" s="84"/>
      <c r="N27" s="84"/>
      <c r="S27" s="228">
        <f t="shared" si="62"/>
        <v>327</v>
      </c>
      <c r="T27" s="80">
        <f t="shared" si="62"/>
        <v>240</v>
      </c>
      <c r="U27" s="76">
        <f t="shared" si="45"/>
        <v>0.73394495412844041</v>
      </c>
      <c r="V27" s="203">
        <f t="shared" si="46"/>
        <v>0.78832528210083852</v>
      </c>
      <c r="W27" s="203">
        <f t="shared" si="47"/>
        <v>1.2878246963400803</v>
      </c>
      <c r="X27" s="204">
        <f t="shared" si="48"/>
        <v>0.68253746958328354</v>
      </c>
      <c r="Y27" s="204">
        <f t="shared" si="49"/>
        <v>0.78105813195532681</v>
      </c>
      <c r="Z27" s="204">
        <f t="shared" si="50"/>
        <v>9.8520662372043266E-2</v>
      </c>
      <c r="AA27" s="192"/>
      <c r="AB27" s="80">
        <f t="shared" si="63"/>
        <v>240</v>
      </c>
      <c r="AC27" s="80">
        <f t="shared" si="63"/>
        <v>0</v>
      </c>
      <c r="AD27" s="76">
        <f t="shared" si="51"/>
        <v>0</v>
      </c>
      <c r="AE27" s="203" t="e">
        <f t="shared" si="52"/>
        <v>#NUM!</v>
      </c>
      <c r="AF27" s="203">
        <f t="shared" si="53"/>
        <v>3.7173749110150678</v>
      </c>
      <c r="AG27" s="204">
        <f t="shared" si="54"/>
        <v>0</v>
      </c>
      <c r="AH27" s="204">
        <f t="shared" si="55"/>
        <v>1.5252810401278688E-2</v>
      </c>
      <c r="AI27" s="204">
        <f t="shared" si="56"/>
        <v>1.5252810401278688E-2</v>
      </c>
      <c r="AJ27" s="192"/>
      <c r="AK27" s="80">
        <f t="shared" si="64"/>
        <v>327</v>
      </c>
      <c r="AL27" s="80">
        <f t="shared" si="65"/>
        <v>0</v>
      </c>
      <c r="AM27" s="76">
        <f t="shared" si="57"/>
        <v>0</v>
      </c>
      <c r="AN27" s="203" t="e">
        <f t="shared" si="58"/>
        <v>#NUM!</v>
      </c>
      <c r="AO27" s="203">
        <f t="shared" si="59"/>
        <v>3.7097649986750105</v>
      </c>
      <c r="AP27" s="204">
        <f t="shared" si="60"/>
        <v>0</v>
      </c>
      <c r="AQ27" s="223">
        <f t="shared" si="61"/>
        <v>1.1217585300784432E-2</v>
      </c>
    </row>
    <row r="28" spans="1:43" x14ac:dyDescent="0.25">
      <c r="A28" t="s">
        <v>18</v>
      </c>
      <c r="B28" t="s">
        <v>19</v>
      </c>
      <c r="C28">
        <v>2010</v>
      </c>
      <c r="D28" t="s">
        <v>14</v>
      </c>
      <c r="E28" t="s">
        <v>22</v>
      </c>
      <c r="F28" t="s">
        <v>15</v>
      </c>
      <c r="G28" s="1">
        <v>25</v>
      </c>
      <c r="H28" s="1">
        <v>20</v>
      </c>
      <c r="I28" s="1">
        <v>20</v>
      </c>
      <c r="J28" s="2">
        <v>0.8</v>
      </c>
      <c r="K28" s="2">
        <f t="shared" ref="K28:K30" si="66">I28/G28</f>
        <v>0.8</v>
      </c>
      <c r="L28" s="2">
        <f t="shared" ref="L28:L30" si="67">I28/H28</f>
        <v>1</v>
      </c>
      <c r="M28" s="84"/>
      <c r="N28" s="84"/>
      <c r="S28" s="228">
        <f t="shared" si="62"/>
        <v>25</v>
      </c>
      <c r="T28" s="80">
        <f t="shared" si="62"/>
        <v>20</v>
      </c>
      <c r="U28" s="76">
        <f t="shared" si="45"/>
        <v>0.8</v>
      </c>
      <c r="V28" s="203">
        <f t="shared" si="46"/>
        <v>0.43703295129526504</v>
      </c>
      <c r="W28" s="203">
        <f t="shared" si="47"/>
        <v>3.2473407943066719</v>
      </c>
      <c r="X28" s="204">
        <f t="shared" si="48"/>
        <v>0.59296256772132283</v>
      </c>
      <c r="Y28" s="204">
        <f t="shared" si="49"/>
        <v>0.93168853598751611</v>
      </c>
      <c r="Z28" s="204">
        <f t="shared" si="50"/>
        <v>0.33872596826619328</v>
      </c>
      <c r="AA28" s="192"/>
      <c r="AB28" s="80">
        <f t="shared" si="63"/>
        <v>20</v>
      </c>
      <c r="AC28" s="80">
        <f t="shared" si="63"/>
        <v>20</v>
      </c>
      <c r="AD28" s="76">
        <f t="shared" si="51"/>
        <v>1</v>
      </c>
      <c r="AE28" s="203">
        <f t="shared" si="52"/>
        <v>0.24685311184391115</v>
      </c>
      <c r="AF28" s="203" t="e">
        <f t="shared" si="53"/>
        <v>#NUM!</v>
      </c>
      <c r="AG28" s="204">
        <f t="shared" si="54"/>
        <v>0.83156652901691464</v>
      </c>
      <c r="AH28" s="204">
        <f t="shared" si="55"/>
        <v>1</v>
      </c>
      <c r="AI28" s="204">
        <f t="shared" si="56"/>
        <v>0.16843347098308536</v>
      </c>
      <c r="AJ28" s="192"/>
      <c r="AK28" s="80">
        <f t="shared" si="64"/>
        <v>25</v>
      </c>
      <c r="AL28" s="80">
        <f t="shared" si="65"/>
        <v>20</v>
      </c>
      <c r="AM28" s="76">
        <f t="shared" si="57"/>
        <v>0.8</v>
      </c>
      <c r="AN28" s="203">
        <f t="shared" si="58"/>
        <v>0.43703295129526504</v>
      </c>
      <c r="AO28" s="203">
        <f t="shared" si="59"/>
        <v>3.2473407943066719</v>
      </c>
      <c r="AP28" s="204">
        <f t="shared" si="60"/>
        <v>0.59296256772132283</v>
      </c>
      <c r="AQ28" s="223">
        <f t="shared" si="61"/>
        <v>0.93168853598751611</v>
      </c>
    </row>
    <row r="29" spans="1:43" x14ac:dyDescent="0.25">
      <c r="A29" t="s">
        <v>18</v>
      </c>
      <c r="B29" t="s">
        <v>19</v>
      </c>
      <c r="C29">
        <v>2011</v>
      </c>
      <c r="D29" t="s">
        <v>14</v>
      </c>
      <c r="E29" t="s">
        <v>22</v>
      </c>
      <c r="F29" t="s">
        <v>15</v>
      </c>
      <c r="G29" s="1">
        <v>481</v>
      </c>
      <c r="H29" s="1">
        <v>319</v>
      </c>
      <c r="I29" s="1">
        <v>299</v>
      </c>
      <c r="J29" s="2">
        <v>0.66320166320166318</v>
      </c>
      <c r="K29" s="2">
        <f t="shared" si="66"/>
        <v>0.6216216216216216</v>
      </c>
      <c r="L29" s="2">
        <f t="shared" si="67"/>
        <v>0.93730407523510972</v>
      </c>
      <c r="M29" s="84"/>
      <c r="N29" s="84"/>
      <c r="S29" s="228">
        <f t="shared" si="62"/>
        <v>481</v>
      </c>
      <c r="T29" s="80">
        <f t="shared" si="62"/>
        <v>319</v>
      </c>
      <c r="U29" s="76">
        <f t="shared" si="45"/>
        <v>0.66320166320166318</v>
      </c>
      <c r="V29" s="203">
        <f t="shared" si="46"/>
        <v>0.83023577122207837</v>
      </c>
      <c r="W29" s="203">
        <f t="shared" si="47"/>
        <v>1.2119545320774829</v>
      </c>
      <c r="X29" s="204">
        <f t="shared" si="48"/>
        <v>0.61902109500896063</v>
      </c>
      <c r="Y29" s="204">
        <f t="shared" si="49"/>
        <v>0.70536103790397253</v>
      </c>
      <c r="Z29" s="204">
        <f t="shared" si="50"/>
        <v>8.6339942895011901E-2</v>
      </c>
      <c r="AA29" s="192"/>
      <c r="AB29" s="80">
        <f t="shared" si="63"/>
        <v>319</v>
      </c>
      <c r="AC29" s="80">
        <f t="shared" si="63"/>
        <v>299</v>
      </c>
      <c r="AD29" s="76">
        <f t="shared" si="51"/>
        <v>0.93730407523510972</v>
      </c>
      <c r="AE29" s="203">
        <f t="shared" si="52"/>
        <v>0.66774915727705397</v>
      </c>
      <c r="AF29" s="203">
        <f t="shared" si="53"/>
        <v>1.6553920933224218</v>
      </c>
      <c r="AG29" s="204">
        <f t="shared" si="54"/>
        <v>0.9048296669134378</v>
      </c>
      <c r="AH29" s="204">
        <f t="shared" si="55"/>
        <v>0.9612866481588066</v>
      </c>
      <c r="AI29" s="204">
        <f t="shared" si="56"/>
        <v>5.6456981245368798E-2</v>
      </c>
      <c r="AJ29" s="192"/>
      <c r="AK29" s="80">
        <f t="shared" si="64"/>
        <v>481</v>
      </c>
      <c r="AL29" s="80">
        <f t="shared" si="65"/>
        <v>299</v>
      </c>
      <c r="AM29" s="76">
        <f t="shared" si="57"/>
        <v>0.6216216216216216</v>
      </c>
      <c r="AN29" s="203">
        <f t="shared" si="58"/>
        <v>0.83349552213636724</v>
      </c>
      <c r="AO29" s="203">
        <f t="shared" si="59"/>
        <v>1.2050271538295234</v>
      </c>
      <c r="AP29" s="204">
        <f t="shared" si="60"/>
        <v>0.57659976682374836</v>
      </c>
      <c r="AQ29" s="223">
        <f t="shared" si="61"/>
        <v>0.66513841367493787</v>
      </c>
    </row>
    <row r="30" spans="1:43" ht="16.5" thickBot="1" x14ac:dyDescent="0.3">
      <c r="A30" t="s">
        <v>18</v>
      </c>
      <c r="B30" t="s">
        <v>19</v>
      </c>
      <c r="C30">
        <v>2012</v>
      </c>
      <c r="D30" t="s">
        <v>14</v>
      </c>
      <c r="E30" t="s">
        <v>22</v>
      </c>
      <c r="F30" t="s">
        <v>15</v>
      </c>
      <c r="G30" s="1">
        <v>111</v>
      </c>
      <c r="H30" s="1">
        <v>63</v>
      </c>
      <c r="I30" s="1">
        <v>57</v>
      </c>
      <c r="J30" s="2">
        <v>0.56756756756756754</v>
      </c>
      <c r="K30" s="2">
        <f t="shared" si="66"/>
        <v>0.51351351351351349</v>
      </c>
      <c r="L30" s="2">
        <f t="shared" si="67"/>
        <v>0.90476190476190477</v>
      </c>
      <c r="M30" s="84"/>
      <c r="N30" s="84"/>
      <c r="S30" s="229">
        <f t="shared" si="62"/>
        <v>111</v>
      </c>
      <c r="T30" s="230">
        <f t="shared" si="62"/>
        <v>63</v>
      </c>
      <c r="U30" s="231">
        <f t="shared" si="45"/>
        <v>0.56756756756756754</v>
      </c>
      <c r="V30" s="232">
        <f t="shared" si="46"/>
        <v>0.6901604222415787</v>
      </c>
      <c r="W30" s="232">
        <f t="shared" si="47"/>
        <v>1.4642358080807387</v>
      </c>
      <c r="X30" s="233">
        <f t="shared" si="48"/>
        <v>0.47015632009064018</v>
      </c>
      <c r="Y30" s="233">
        <f t="shared" si="49"/>
        <v>0.6612826884729649</v>
      </c>
      <c r="Z30" s="233">
        <f t="shared" si="50"/>
        <v>0.19112636838232472</v>
      </c>
      <c r="AA30" s="214"/>
      <c r="AB30" s="230">
        <f t="shared" si="63"/>
        <v>63</v>
      </c>
      <c r="AC30" s="230">
        <f t="shared" si="63"/>
        <v>57</v>
      </c>
      <c r="AD30" s="231">
        <f t="shared" si="51"/>
        <v>0.90476190476190477</v>
      </c>
      <c r="AE30" s="232">
        <f t="shared" si="52"/>
        <v>0.50422000564343594</v>
      </c>
      <c r="AF30" s="232">
        <f t="shared" si="53"/>
        <v>2.7894805402822564</v>
      </c>
      <c r="AG30" s="233">
        <f t="shared" si="54"/>
        <v>0.80414397944189286</v>
      </c>
      <c r="AH30" s="233">
        <f t="shared" si="55"/>
        <v>0.96424098813466697</v>
      </c>
      <c r="AI30" s="233">
        <f t="shared" si="56"/>
        <v>0.1600970086927741</v>
      </c>
      <c r="AJ30" s="214"/>
      <c r="AK30" s="230">
        <f t="shared" si="64"/>
        <v>111</v>
      </c>
      <c r="AL30" s="230">
        <f t="shared" si="65"/>
        <v>57</v>
      </c>
      <c r="AM30" s="231">
        <f t="shared" si="57"/>
        <v>0.51351351351351349</v>
      </c>
      <c r="AN30" s="232">
        <f t="shared" si="58"/>
        <v>0.68954436801437924</v>
      </c>
      <c r="AO30" s="232">
        <f t="shared" si="59"/>
        <v>1.4532268955272452</v>
      </c>
      <c r="AP30" s="233">
        <f t="shared" si="60"/>
        <v>0.41677995524963979</v>
      </c>
      <c r="AQ30" s="234">
        <f t="shared" si="61"/>
        <v>0.60950821447773651</v>
      </c>
    </row>
    <row r="31" spans="1:43" ht="16.5" thickBot="1" x14ac:dyDescent="0.3">
      <c r="S31" s="213" t="s">
        <v>92</v>
      </c>
      <c r="T31" s="251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78"/>
      <c r="AH31" s="78"/>
      <c r="AI31" s="78"/>
      <c r="AK31" s="220"/>
      <c r="AL31" s="220"/>
      <c r="AM31" s="221"/>
      <c r="AN31" s="77"/>
      <c r="AO31" s="77"/>
      <c r="AP31" s="78"/>
      <c r="AQ31" s="78"/>
    </row>
    <row r="32" spans="1:43" x14ac:dyDescent="0.25">
      <c r="A32" s="87" t="s">
        <v>86</v>
      </c>
      <c r="S32" s="80"/>
      <c r="T32" s="80"/>
      <c r="U32" s="76"/>
      <c r="V32" s="77"/>
      <c r="W32" s="77"/>
      <c r="X32" s="78"/>
      <c r="Y32" s="78"/>
      <c r="Z32" s="78"/>
      <c r="AB32" s="80"/>
      <c r="AC32" s="80"/>
      <c r="AD32" s="76"/>
      <c r="AE32" s="77"/>
      <c r="AF32" s="77"/>
      <c r="AG32" s="78"/>
      <c r="AH32" s="78"/>
      <c r="AI32" s="78"/>
      <c r="AK32" s="80"/>
      <c r="AL32" s="80"/>
      <c r="AM32" s="76"/>
      <c r="AN32" s="77"/>
      <c r="AO32" s="77"/>
      <c r="AP32" s="78"/>
      <c r="AQ32" s="78"/>
    </row>
    <row r="33" spans="1:43" x14ac:dyDescent="0.25">
      <c r="A33" s="84" t="s">
        <v>18</v>
      </c>
      <c r="B33" s="84" t="s">
        <v>21</v>
      </c>
      <c r="C33" s="84">
        <v>2009</v>
      </c>
      <c r="D33" s="84" t="s">
        <v>14</v>
      </c>
      <c r="E33" s="84" t="s">
        <v>22</v>
      </c>
      <c r="F33" s="84">
        <v>308</v>
      </c>
      <c r="G33" s="85">
        <v>227</v>
      </c>
      <c r="H33" s="187"/>
      <c r="I33" s="85"/>
      <c r="J33" s="86"/>
      <c r="K33" s="86"/>
      <c r="L33" s="86"/>
      <c r="S33" s="80"/>
      <c r="T33" s="80"/>
      <c r="U33" s="76"/>
      <c r="V33" s="77"/>
      <c r="W33" s="77"/>
      <c r="X33" s="78"/>
      <c r="Y33" s="78"/>
      <c r="Z33" s="78"/>
      <c r="AB33" s="80"/>
      <c r="AC33" s="80"/>
      <c r="AD33" s="76"/>
      <c r="AE33" s="77"/>
      <c r="AF33" s="77"/>
      <c r="AG33" s="78"/>
      <c r="AH33" s="78"/>
      <c r="AI33" s="78"/>
      <c r="AK33" s="80"/>
      <c r="AL33" s="80"/>
      <c r="AM33" s="76"/>
      <c r="AN33" s="77"/>
      <c r="AO33" s="77"/>
      <c r="AP33" s="78"/>
      <c r="AQ33" s="78"/>
    </row>
    <row r="34" spans="1:43" x14ac:dyDescent="0.25">
      <c r="A34" t="s">
        <v>18</v>
      </c>
      <c r="B34" t="s">
        <v>19</v>
      </c>
      <c r="C34">
        <v>2009</v>
      </c>
      <c r="D34" t="s">
        <v>14</v>
      </c>
      <c r="E34" t="s">
        <v>22</v>
      </c>
      <c r="F34" s="1">
        <v>19</v>
      </c>
      <c r="G34" s="1">
        <v>13</v>
      </c>
      <c r="H34" s="85"/>
      <c r="I34" s="2"/>
      <c r="J34" s="2"/>
      <c r="K34" s="2"/>
      <c r="R34" s="80"/>
      <c r="S34" s="80"/>
      <c r="T34" s="76"/>
      <c r="U34" s="77"/>
      <c r="V34" s="77"/>
      <c r="W34" s="78"/>
      <c r="X34" s="78"/>
      <c r="Y34" s="78"/>
      <c r="AA34" s="80"/>
      <c r="AB34" s="80"/>
      <c r="AC34" s="76"/>
      <c r="AD34" s="77"/>
      <c r="AE34" s="77"/>
      <c r="AF34" s="78"/>
      <c r="AG34" s="78"/>
      <c r="AH34" s="78"/>
      <c r="AJ34" s="80"/>
      <c r="AK34" s="80"/>
      <c r="AL34" s="76"/>
      <c r="AM34" s="77"/>
      <c r="AN34" s="77"/>
      <c r="AO34" s="78"/>
      <c r="AP34" s="78"/>
    </row>
    <row r="35" spans="1:43" x14ac:dyDescent="0.25">
      <c r="A35" s="84"/>
      <c r="B35" s="84"/>
      <c r="C35" s="84"/>
      <c r="D35" s="84"/>
      <c r="E35" s="84"/>
      <c r="F35" s="84"/>
      <c r="G35" s="85"/>
      <c r="H35" s="85"/>
      <c r="I35" s="85"/>
      <c r="J35" s="86"/>
      <c r="K35" s="86"/>
      <c r="L35" s="86"/>
      <c r="S35" s="80"/>
      <c r="T35" s="80"/>
      <c r="U35" s="76"/>
      <c r="V35" s="77"/>
      <c r="W35" s="77"/>
      <c r="X35" s="78"/>
      <c r="Y35" s="78"/>
      <c r="Z35" s="78"/>
      <c r="AB35" s="80"/>
      <c r="AC35" s="80"/>
      <c r="AD35" s="76"/>
      <c r="AE35" s="77"/>
      <c r="AF35" s="77"/>
      <c r="AG35" s="78"/>
      <c r="AH35" s="78"/>
      <c r="AI35" s="78"/>
      <c r="AK35" s="80"/>
      <c r="AL35" s="80"/>
      <c r="AM35" s="76"/>
      <c r="AN35" s="77"/>
      <c r="AO35" s="77"/>
      <c r="AP35" s="78"/>
      <c r="AQ35" s="78"/>
    </row>
    <row r="36" spans="1:43" x14ac:dyDescent="0.25">
      <c r="A36" s="84"/>
      <c r="B36" s="84"/>
      <c r="C36" s="84"/>
      <c r="D36" s="84"/>
      <c r="E36" s="84"/>
      <c r="F36" s="84"/>
      <c r="G36" s="85"/>
      <c r="H36" s="85"/>
      <c r="I36" s="85"/>
      <c r="J36" s="86"/>
      <c r="K36" s="86"/>
      <c r="L36" s="86"/>
      <c r="S36" s="80"/>
      <c r="T36" s="80"/>
      <c r="U36" s="76"/>
      <c r="V36" s="77"/>
      <c r="W36" s="77"/>
      <c r="X36" s="78"/>
      <c r="Y36" s="78"/>
      <c r="Z36" s="78"/>
      <c r="AB36" s="80"/>
      <c r="AC36" s="80"/>
      <c r="AD36" s="76"/>
      <c r="AE36" s="77"/>
      <c r="AF36" s="77"/>
      <c r="AG36" s="78"/>
      <c r="AH36" s="78"/>
      <c r="AI36" s="78"/>
      <c r="AK36" s="80"/>
      <c r="AL36" s="80"/>
      <c r="AM36" s="76"/>
      <c r="AN36" s="77"/>
      <c r="AO36" s="77"/>
      <c r="AP36" s="78"/>
      <c r="AQ36" s="78"/>
    </row>
    <row r="37" spans="1:43" x14ac:dyDescent="0.25">
      <c r="A37" s="84"/>
      <c r="B37" s="84"/>
      <c r="C37" s="84"/>
      <c r="D37" s="84"/>
      <c r="E37" s="84"/>
      <c r="F37" s="84"/>
      <c r="G37" s="85"/>
      <c r="H37" s="85"/>
      <c r="I37" s="85"/>
      <c r="J37" s="86"/>
      <c r="K37" s="86"/>
      <c r="L37" s="86"/>
      <c r="S37" s="80"/>
      <c r="T37" s="80"/>
      <c r="U37" s="76"/>
      <c r="V37" s="77"/>
      <c r="W37" s="77"/>
      <c r="X37" s="78"/>
      <c r="Y37" s="78"/>
      <c r="Z37" s="78"/>
      <c r="AB37" s="80"/>
      <c r="AC37" s="80"/>
      <c r="AD37" s="76"/>
      <c r="AE37" s="77"/>
      <c r="AF37" s="77"/>
      <c r="AG37" s="78"/>
      <c r="AH37" s="78"/>
      <c r="AI37" s="78"/>
      <c r="AK37" s="80"/>
      <c r="AL37" s="80"/>
      <c r="AM37" s="76"/>
      <c r="AN37" s="77"/>
      <c r="AO37" s="77"/>
      <c r="AP37" s="78"/>
      <c r="AQ37" s="78"/>
    </row>
    <row r="38" spans="1:43" x14ac:dyDescent="0.25">
      <c r="A38" s="84"/>
      <c r="B38" s="84"/>
      <c r="C38" s="84"/>
      <c r="D38" s="84"/>
      <c r="E38" s="84"/>
      <c r="F38" s="84"/>
      <c r="G38" s="85"/>
      <c r="H38" s="85"/>
      <c r="I38" s="85"/>
      <c r="J38" s="86"/>
      <c r="K38" s="86"/>
      <c r="L38" s="86"/>
      <c r="S38" s="80"/>
      <c r="T38" s="80"/>
      <c r="U38" s="76"/>
      <c r="V38" s="77"/>
      <c r="W38" s="77"/>
      <c r="X38" s="78"/>
      <c r="Y38" s="78"/>
      <c r="Z38" s="78"/>
      <c r="AB38" s="80"/>
      <c r="AC38" s="80"/>
      <c r="AD38" s="76"/>
      <c r="AE38" s="77"/>
      <c r="AF38" s="77"/>
      <c r="AG38" s="78"/>
      <c r="AH38" s="78"/>
      <c r="AI38" s="78"/>
      <c r="AK38" s="80"/>
      <c r="AL38" s="80"/>
      <c r="AM38" s="76"/>
      <c r="AN38" s="77"/>
      <c r="AO38" s="77"/>
      <c r="AP38" s="78"/>
      <c r="AQ38" s="78"/>
    </row>
    <row r="39" spans="1:43" x14ac:dyDescent="0.25">
      <c r="A39" s="84"/>
      <c r="B39" s="84"/>
      <c r="C39" s="84"/>
      <c r="D39" s="84"/>
      <c r="E39" s="84"/>
      <c r="F39" s="84"/>
      <c r="G39" s="85"/>
      <c r="H39" s="85"/>
      <c r="I39" s="85"/>
      <c r="J39" s="86"/>
      <c r="K39" s="86"/>
      <c r="L39" s="86"/>
      <c r="S39" s="80"/>
      <c r="T39" s="80"/>
      <c r="U39" s="76"/>
      <c r="V39" s="77"/>
      <c r="W39" s="77"/>
      <c r="X39" s="78"/>
      <c r="Y39" s="78"/>
      <c r="Z39" s="78"/>
      <c r="AB39" s="80"/>
      <c r="AC39" s="80"/>
      <c r="AD39" s="76"/>
      <c r="AE39" s="77"/>
      <c r="AF39" s="77"/>
      <c r="AG39" s="78"/>
      <c r="AH39" s="78"/>
      <c r="AI39" s="78"/>
      <c r="AK39" s="80"/>
      <c r="AL39" s="80"/>
      <c r="AM39" s="76"/>
      <c r="AN39" s="77"/>
      <c r="AO39" s="77"/>
      <c r="AP39" s="78"/>
      <c r="AQ39" s="78"/>
    </row>
    <row r="40" spans="1:43" x14ac:dyDescent="0.25">
      <c r="A40" s="84"/>
      <c r="B40" s="84"/>
      <c r="C40" s="84"/>
      <c r="D40" s="84"/>
      <c r="E40" s="84"/>
      <c r="F40" s="84"/>
      <c r="G40" s="85"/>
      <c r="H40" s="85"/>
      <c r="I40" s="85"/>
      <c r="J40" s="86"/>
      <c r="K40" s="86"/>
      <c r="L40" s="86"/>
      <c r="S40" s="80"/>
      <c r="T40" s="80"/>
      <c r="U40" s="76"/>
      <c r="V40" s="77"/>
      <c r="W40" s="77"/>
      <c r="X40" s="78"/>
      <c r="Y40" s="78"/>
      <c r="Z40" s="78"/>
      <c r="AB40" s="80"/>
      <c r="AC40" s="80"/>
      <c r="AD40" s="76"/>
      <c r="AE40" s="77"/>
      <c r="AF40" s="77"/>
      <c r="AG40" s="78"/>
      <c r="AH40" s="78"/>
      <c r="AI40" s="78"/>
      <c r="AK40" s="80"/>
      <c r="AL40" s="80"/>
      <c r="AM40" s="76"/>
      <c r="AN40" s="77"/>
      <c r="AO40" s="77"/>
      <c r="AP40" s="78"/>
      <c r="AQ40" s="78"/>
    </row>
    <row r="41" spans="1:43" ht="16.5" thickBot="1" x14ac:dyDescent="0.3">
      <c r="A41" s="84"/>
      <c r="B41" s="84"/>
      <c r="C41" s="84"/>
      <c r="D41" s="84"/>
      <c r="E41" s="84"/>
      <c r="F41" s="84"/>
      <c r="G41" s="85"/>
      <c r="H41" s="85"/>
      <c r="I41" s="85"/>
      <c r="J41" s="86"/>
      <c r="K41" s="86"/>
      <c r="L41" s="86"/>
      <c r="S41" s="80"/>
      <c r="T41" s="80"/>
      <c r="U41" s="76"/>
      <c r="V41" s="77"/>
      <c r="W41" s="77"/>
      <c r="X41" s="78"/>
      <c r="Y41" s="78"/>
      <c r="Z41" s="78"/>
      <c r="AB41" s="80"/>
      <c r="AC41" s="80"/>
      <c r="AD41" s="76"/>
      <c r="AE41" s="77"/>
      <c r="AF41" s="77"/>
      <c r="AG41" s="78"/>
      <c r="AH41" s="78"/>
      <c r="AI41" s="78"/>
      <c r="AK41" s="80"/>
      <c r="AL41" s="80"/>
      <c r="AM41" s="76"/>
      <c r="AN41" s="77"/>
      <c r="AO41" s="77"/>
      <c r="AP41" s="78"/>
      <c r="AQ41" s="78"/>
    </row>
    <row r="42" spans="1:43" ht="16.5" thickBot="1" x14ac:dyDescent="0.3">
      <c r="A42" s="320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2"/>
      <c r="S42" s="80"/>
      <c r="T42" s="80"/>
      <c r="U42" s="76"/>
      <c r="V42" s="77"/>
      <c r="W42" s="77"/>
      <c r="X42" s="78"/>
      <c r="Y42" s="78"/>
      <c r="Z42" s="78"/>
      <c r="AB42" s="80"/>
      <c r="AC42" s="80"/>
      <c r="AD42" s="76"/>
      <c r="AE42" s="77"/>
      <c r="AF42" s="77"/>
      <c r="AG42" s="78"/>
      <c r="AH42" s="78"/>
      <c r="AI42" s="78"/>
      <c r="AK42" s="80"/>
      <c r="AL42" s="80"/>
      <c r="AM42" s="76"/>
      <c r="AN42" s="77"/>
      <c r="AO42" s="77"/>
      <c r="AP42" s="78"/>
      <c r="AQ42" s="78"/>
    </row>
    <row r="43" spans="1:43" x14ac:dyDescent="0.25">
      <c r="A43" s="207"/>
      <c r="B43" s="208"/>
      <c r="C43" s="208"/>
      <c r="D43" s="208"/>
      <c r="E43" s="208"/>
      <c r="F43" s="208"/>
      <c r="G43" s="209"/>
      <c r="H43" s="193" t="s">
        <v>46</v>
      </c>
      <c r="I43" s="209"/>
      <c r="J43" s="210"/>
      <c r="K43" s="210"/>
      <c r="L43" s="210"/>
      <c r="M43" s="192"/>
      <c r="N43" s="211"/>
      <c r="S43" s="80"/>
      <c r="T43" s="80"/>
      <c r="U43" s="76"/>
      <c r="V43" s="77"/>
      <c r="W43" s="77"/>
      <c r="X43" s="78"/>
      <c r="Y43" s="78"/>
      <c r="Z43" s="78"/>
      <c r="AB43" s="80"/>
      <c r="AC43" s="80"/>
      <c r="AD43" s="76"/>
      <c r="AE43" s="77"/>
      <c r="AF43" s="77"/>
      <c r="AG43" s="78"/>
      <c r="AH43" s="78"/>
      <c r="AI43" s="78"/>
      <c r="AK43" s="80"/>
      <c r="AL43" s="80"/>
      <c r="AM43" s="76"/>
      <c r="AN43" s="77"/>
      <c r="AO43" s="77"/>
      <c r="AP43" s="78"/>
      <c r="AQ43" s="78"/>
    </row>
    <row r="44" spans="1:43" x14ac:dyDescent="0.25">
      <c r="A44" s="212" t="s">
        <v>106</v>
      </c>
      <c r="B44" s="192"/>
      <c r="C44" s="192"/>
      <c r="D44" s="192" t="s">
        <v>43</v>
      </c>
      <c r="E44" s="192"/>
      <c r="F44" s="192"/>
      <c r="G44" s="193"/>
      <c r="H44" s="192"/>
      <c r="I44" s="193"/>
      <c r="J44" s="194"/>
      <c r="K44" s="194"/>
      <c r="L44" s="194" t="s">
        <v>48</v>
      </c>
      <c r="M44" s="192"/>
      <c r="N44" s="211"/>
      <c r="S44" s="75"/>
      <c r="T44" s="75"/>
      <c r="U44" s="76"/>
      <c r="V44" s="77"/>
      <c r="W44" s="77"/>
      <c r="X44" s="78"/>
      <c r="Y44" s="78"/>
      <c r="Z44" s="78"/>
      <c r="AB44" s="75"/>
      <c r="AC44" s="75"/>
      <c r="AD44" s="76"/>
      <c r="AE44" s="77"/>
      <c r="AF44" s="77"/>
      <c r="AG44" s="78"/>
      <c r="AH44" s="78"/>
      <c r="AI44" s="78"/>
      <c r="AK44" s="75"/>
      <c r="AL44" s="75"/>
      <c r="AM44" s="76"/>
      <c r="AN44" s="77"/>
      <c r="AO44" s="77"/>
      <c r="AP44" s="78"/>
      <c r="AQ44" s="78"/>
    </row>
    <row r="45" spans="1:43" x14ac:dyDescent="0.25">
      <c r="A45" s="212" t="s">
        <v>18</v>
      </c>
      <c r="B45" s="192" t="s">
        <v>45</v>
      </c>
      <c r="C45" s="192"/>
      <c r="D45" s="192"/>
      <c r="E45" s="192" t="s">
        <v>100</v>
      </c>
      <c r="F45" s="192"/>
      <c r="G45" s="192"/>
      <c r="H45" s="192"/>
      <c r="I45" s="192" t="s">
        <v>100</v>
      </c>
      <c r="J45" s="192"/>
      <c r="K45" s="192"/>
      <c r="L45" s="192"/>
      <c r="M45" s="192" t="s">
        <v>100</v>
      </c>
      <c r="N45" s="211"/>
      <c r="S45" s="75"/>
      <c r="T45" s="75"/>
      <c r="U45" s="76"/>
      <c r="V45" s="77"/>
      <c r="W45" s="77"/>
      <c r="X45" s="78"/>
      <c r="Y45" s="78"/>
      <c r="Z45" s="78"/>
      <c r="AB45" s="75"/>
      <c r="AC45" s="75"/>
      <c r="AD45" s="76"/>
      <c r="AE45" s="77"/>
      <c r="AF45" s="77"/>
      <c r="AG45" s="78"/>
      <c r="AH45" s="78"/>
      <c r="AI45" s="78"/>
      <c r="AK45" s="75"/>
      <c r="AL45" s="75"/>
      <c r="AM45" s="76"/>
      <c r="AN45" s="77"/>
      <c r="AO45" s="77"/>
      <c r="AP45" s="78"/>
      <c r="AQ45" s="78"/>
    </row>
    <row r="46" spans="1:43" x14ac:dyDescent="0.25">
      <c r="A46" s="212"/>
      <c r="B46" s="192"/>
      <c r="C46" s="192" t="s">
        <v>98</v>
      </c>
      <c r="D46" s="192" t="s">
        <v>99</v>
      </c>
      <c r="E46" s="192" t="s">
        <v>44</v>
      </c>
      <c r="F46" s="192"/>
      <c r="G46" s="192" t="s">
        <v>98</v>
      </c>
      <c r="H46" s="192" t="s">
        <v>99</v>
      </c>
      <c r="I46" s="192" t="s">
        <v>44</v>
      </c>
      <c r="J46" s="192"/>
      <c r="K46" s="192" t="s">
        <v>98</v>
      </c>
      <c r="L46" s="192" t="s">
        <v>99</v>
      </c>
      <c r="M46" s="192" t="s">
        <v>44</v>
      </c>
      <c r="N46" s="211"/>
      <c r="S46" s="75"/>
      <c r="T46" s="75"/>
      <c r="U46" s="76"/>
      <c r="V46" s="77"/>
      <c r="W46" s="77"/>
      <c r="X46" s="78"/>
      <c r="Y46" s="78"/>
      <c r="Z46" s="78"/>
      <c r="AB46" s="75"/>
      <c r="AC46" s="75"/>
      <c r="AD46" s="76"/>
      <c r="AE46" s="77"/>
      <c r="AF46" s="77"/>
      <c r="AG46" s="78"/>
      <c r="AH46" s="78"/>
      <c r="AI46" s="78"/>
      <c r="AK46" s="75"/>
      <c r="AL46" s="75"/>
      <c r="AM46" s="76"/>
      <c r="AN46" s="77"/>
      <c r="AO46" s="77"/>
      <c r="AP46" s="78"/>
      <c r="AQ46" s="78"/>
    </row>
    <row r="47" spans="1:43" x14ac:dyDescent="0.25">
      <c r="A47" s="212"/>
      <c r="B47" s="68" t="s">
        <v>41</v>
      </c>
      <c r="C47" s="194">
        <f t="shared" ref="C47:C57" si="68">E4</f>
        <v>0</v>
      </c>
      <c r="D47" s="194"/>
      <c r="E47" s="194"/>
      <c r="F47" s="192"/>
      <c r="G47" s="194"/>
      <c r="H47" s="194">
        <f t="shared" ref="H47:H56" si="69">L21</f>
        <v>0</v>
      </c>
      <c r="I47" s="194"/>
      <c r="J47" s="192"/>
      <c r="K47" s="194"/>
      <c r="L47" s="194">
        <f>K20</f>
        <v>0</v>
      </c>
      <c r="M47" s="194"/>
      <c r="N47" s="211"/>
      <c r="S47" s="75"/>
      <c r="T47" s="75"/>
      <c r="U47" s="76"/>
      <c r="V47" s="77"/>
      <c r="W47" s="77"/>
      <c r="X47" s="78"/>
      <c r="Y47" s="78"/>
      <c r="Z47" s="78"/>
      <c r="AB47" s="75"/>
      <c r="AC47" s="75"/>
      <c r="AD47" s="76"/>
      <c r="AE47" s="77"/>
      <c r="AF47" s="77"/>
      <c r="AG47" s="78"/>
      <c r="AH47" s="78"/>
      <c r="AI47" s="78"/>
      <c r="AK47" s="75"/>
      <c r="AL47" s="75"/>
      <c r="AM47" s="76"/>
      <c r="AN47" s="77"/>
      <c r="AO47" s="77"/>
      <c r="AP47" s="78"/>
      <c r="AQ47" s="78"/>
    </row>
    <row r="48" spans="1:43" x14ac:dyDescent="0.25">
      <c r="A48" s="212"/>
      <c r="B48" s="69">
        <v>2003</v>
      </c>
      <c r="C48" s="194">
        <f t="shared" si="68"/>
        <v>0</v>
      </c>
      <c r="D48" s="194"/>
      <c r="E48" s="194"/>
      <c r="F48" s="192"/>
      <c r="G48" s="194"/>
      <c r="H48" s="194">
        <f t="shared" si="69"/>
        <v>0</v>
      </c>
      <c r="I48" s="194"/>
      <c r="J48" s="192"/>
      <c r="K48" s="194"/>
      <c r="L48" s="194">
        <f t="shared" ref="L48:L57" si="70">K21</f>
        <v>0</v>
      </c>
      <c r="M48" s="194"/>
      <c r="N48" s="211"/>
    </row>
    <row r="49" spans="1:16" x14ac:dyDescent="0.25">
      <c r="A49" s="212"/>
      <c r="B49" s="69">
        <v>2004</v>
      </c>
      <c r="C49" s="194">
        <f t="shared" si="68"/>
        <v>0</v>
      </c>
      <c r="D49" s="194"/>
      <c r="E49" s="194"/>
      <c r="F49" s="192"/>
      <c r="G49" s="194"/>
      <c r="H49" s="194">
        <f t="shared" si="69"/>
        <v>0</v>
      </c>
      <c r="I49" s="194"/>
      <c r="J49" s="192"/>
      <c r="K49" s="194"/>
      <c r="L49" s="194">
        <f t="shared" si="70"/>
        <v>0</v>
      </c>
      <c r="M49" s="194"/>
      <c r="N49" s="211"/>
    </row>
    <row r="50" spans="1:16" x14ac:dyDescent="0.25">
      <c r="A50" s="212"/>
      <c r="B50" s="69">
        <v>2005</v>
      </c>
      <c r="C50" s="194">
        <f t="shared" si="68"/>
        <v>0</v>
      </c>
      <c r="D50" s="194"/>
      <c r="E50" s="194"/>
      <c r="F50" s="192"/>
      <c r="G50" s="194"/>
      <c r="H50" s="194">
        <f t="shared" si="69"/>
        <v>0</v>
      </c>
      <c r="I50" s="194"/>
      <c r="J50" s="192"/>
      <c r="K50" s="194"/>
      <c r="L50" s="194">
        <f t="shared" si="70"/>
        <v>0</v>
      </c>
      <c r="M50" s="194"/>
      <c r="N50" s="211"/>
    </row>
    <row r="51" spans="1:16" x14ac:dyDescent="0.25">
      <c r="A51" s="212"/>
      <c r="B51" s="69">
        <v>2006</v>
      </c>
      <c r="C51" s="194">
        <f t="shared" si="68"/>
        <v>0.88438133874239355</v>
      </c>
      <c r="D51" s="194"/>
      <c r="E51" s="194"/>
      <c r="F51" s="192"/>
      <c r="G51" s="194"/>
      <c r="H51" s="194">
        <f t="shared" si="69"/>
        <v>0</v>
      </c>
      <c r="I51" s="194"/>
      <c r="J51" s="192"/>
      <c r="K51" s="194"/>
      <c r="L51" s="194">
        <f t="shared" si="70"/>
        <v>0</v>
      </c>
      <c r="M51" s="194"/>
      <c r="N51" s="211"/>
    </row>
    <row r="52" spans="1:16" x14ac:dyDescent="0.25">
      <c r="A52" s="212"/>
      <c r="B52" s="70">
        <v>2007</v>
      </c>
      <c r="C52" s="194">
        <f t="shared" si="68"/>
        <v>0.85526315789473684</v>
      </c>
      <c r="D52" s="194"/>
      <c r="E52" s="194"/>
      <c r="F52" s="192"/>
      <c r="G52" s="194"/>
      <c r="H52" s="194">
        <f t="shared" si="69"/>
        <v>0</v>
      </c>
      <c r="I52" s="194"/>
      <c r="J52" s="192"/>
      <c r="K52" s="194"/>
      <c r="L52" s="194">
        <f t="shared" si="70"/>
        <v>0</v>
      </c>
      <c r="M52" s="194"/>
      <c r="N52" s="211"/>
    </row>
    <row r="53" spans="1:16" x14ac:dyDescent="0.25">
      <c r="A53" s="212"/>
      <c r="B53" s="71">
        <v>2008</v>
      </c>
      <c r="C53" s="194">
        <f t="shared" si="68"/>
        <v>0.84615384615384615</v>
      </c>
      <c r="D53" s="194"/>
      <c r="E53" s="194"/>
      <c r="F53" s="192"/>
      <c r="G53" s="194"/>
      <c r="H53" s="194">
        <f t="shared" si="69"/>
        <v>0</v>
      </c>
      <c r="I53" s="194"/>
      <c r="J53" s="192"/>
      <c r="K53" s="194"/>
      <c r="L53" s="194">
        <f t="shared" si="70"/>
        <v>0</v>
      </c>
      <c r="M53" s="194"/>
      <c r="N53" s="211"/>
    </row>
    <row r="54" spans="1:16" x14ac:dyDescent="0.25">
      <c r="A54" s="212" t="s">
        <v>70</v>
      </c>
      <c r="B54" s="70">
        <v>2009</v>
      </c>
      <c r="C54" s="194">
        <f t="shared" si="68"/>
        <v>0.83246527777777779</v>
      </c>
      <c r="D54" s="194">
        <f t="shared" ref="D54:D57" si="71">J27</f>
        <v>0.73394495412844041</v>
      </c>
      <c r="E54" s="194">
        <f t="shared" ref="E54:E57" si="72">C54-D54</f>
        <v>9.8520323649337382E-2</v>
      </c>
      <c r="F54" s="192"/>
      <c r="G54" s="194"/>
      <c r="H54" s="194">
        <f t="shared" si="69"/>
        <v>1</v>
      </c>
      <c r="I54" s="194"/>
      <c r="J54" s="192"/>
      <c r="K54" s="194"/>
      <c r="L54" s="194">
        <f t="shared" si="70"/>
        <v>0</v>
      </c>
      <c r="M54" s="194"/>
      <c r="N54" s="211"/>
    </row>
    <row r="55" spans="1:16" x14ac:dyDescent="0.25">
      <c r="A55" s="212"/>
      <c r="B55" s="70">
        <v>2010</v>
      </c>
      <c r="C55" s="194">
        <f t="shared" si="68"/>
        <v>0.85</v>
      </c>
      <c r="D55" s="194">
        <f t="shared" si="71"/>
        <v>0.8</v>
      </c>
      <c r="E55" s="194">
        <f t="shared" si="72"/>
        <v>4.9999999999999933E-2</v>
      </c>
      <c r="F55" s="192"/>
      <c r="G55" s="194">
        <f>F12</f>
        <v>0.91176470588235292</v>
      </c>
      <c r="H55" s="194">
        <f t="shared" si="69"/>
        <v>0.93730407523510972</v>
      </c>
      <c r="I55" s="194">
        <f>G55-H54</f>
        <v>-8.8235294117647078E-2</v>
      </c>
      <c r="J55" s="192"/>
      <c r="K55" s="194">
        <f>G12</f>
        <v>0.77500000000000002</v>
      </c>
      <c r="L55" s="194">
        <f t="shared" si="70"/>
        <v>0.8</v>
      </c>
      <c r="M55" s="194">
        <f t="shared" ref="M55:M57" si="73">K55-L55</f>
        <v>-2.5000000000000022E-2</v>
      </c>
      <c r="N55" s="211"/>
    </row>
    <row r="56" spans="1:16" x14ac:dyDescent="0.25">
      <c r="A56" s="212"/>
      <c r="B56" s="70">
        <v>2011</v>
      </c>
      <c r="C56" s="194">
        <f t="shared" si="68"/>
        <v>0.68914017495199487</v>
      </c>
      <c r="D56" s="194">
        <f t="shared" si="71"/>
        <v>0.66320166320166318</v>
      </c>
      <c r="E56" s="194">
        <f t="shared" si="72"/>
        <v>2.5938511750331683E-2</v>
      </c>
      <c r="F56" s="192"/>
      <c r="G56" s="194">
        <f>F13</f>
        <v>0.96344169246646028</v>
      </c>
      <c r="H56" s="194">
        <f t="shared" si="69"/>
        <v>0.90476190476190477</v>
      </c>
      <c r="I56" s="194">
        <f>G56-H55</f>
        <v>2.6137617231350552E-2</v>
      </c>
      <c r="J56" s="192"/>
      <c r="K56" s="194">
        <f>G13</f>
        <v>0.66394637650238253</v>
      </c>
      <c r="L56" s="194">
        <f t="shared" si="70"/>
        <v>0.6216216216216216</v>
      </c>
      <c r="M56" s="194">
        <f t="shared" si="73"/>
        <v>4.2324754880760929E-2</v>
      </c>
      <c r="N56" s="211"/>
    </row>
    <row r="57" spans="1:16" x14ac:dyDescent="0.25">
      <c r="A57" s="212"/>
      <c r="B57" s="70">
        <v>2012</v>
      </c>
      <c r="C57" s="194">
        <f t="shared" si="68"/>
        <v>0.56910569105691056</v>
      </c>
      <c r="D57" s="194">
        <f t="shared" si="71"/>
        <v>0.56756756756756754</v>
      </c>
      <c r="E57" s="194">
        <f t="shared" si="72"/>
        <v>1.5381234893430129E-3</v>
      </c>
      <c r="F57" s="192"/>
      <c r="G57" s="194">
        <f>F14</f>
        <v>0.91428571428571426</v>
      </c>
      <c r="H57" s="192"/>
      <c r="I57" s="194">
        <f>G57-H56</f>
        <v>9.52380952380949E-3</v>
      </c>
      <c r="J57" s="192"/>
      <c r="K57" s="194">
        <f>G14</f>
        <v>0.52032520325203258</v>
      </c>
      <c r="L57" s="194">
        <f t="shared" si="70"/>
        <v>0.51351351351351349</v>
      </c>
      <c r="M57" s="194">
        <f t="shared" si="73"/>
        <v>6.8116897385190889E-3</v>
      </c>
      <c r="N57" s="211"/>
    </row>
    <row r="58" spans="1:16" ht="26.25" x14ac:dyDescent="0.25">
      <c r="A58" s="212"/>
      <c r="B58" s="72" t="s">
        <v>42</v>
      </c>
      <c r="C58" s="194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211"/>
    </row>
    <row r="59" spans="1:16" ht="16.5" thickBot="1" x14ac:dyDescent="0.3">
      <c r="A59" s="213"/>
      <c r="B59" s="214"/>
      <c r="C59" s="215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6"/>
    </row>
    <row r="60" spans="1:16" ht="16.5" thickBot="1" x14ac:dyDescent="0.3"/>
    <row r="61" spans="1:16" ht="16.5" thickBot="1" x14ac:dyDescent="0.3">
      <c r="B61" s="323" t="s">
        <v>82</v>
      </c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5"/>
    </row>
    <row r="62" spans="1:16" x14ac:dyDescent="0.25">
      <c r="B62" s="69"/>
      <c r="C62" s="192" t="s">
        <v>91</v>
      </c>
      <c r="E62" s="192"/>
      <c r="F62" s="192"/>
      <c r="G62" s="217"/>
      <c r="H62" s="217"/>
      <c r="I62" s="192"/>
      <c r="J62" s="192"/>
      <c r="K62" s="192"/>
      <c r="L62" s="192"/>
      <c r="M62" s="192"/>
      <c r="N62" s="192"/>
      <c r="O62" s="192"/>
      <c r="P62" s="211"/>
    </row>
    <row r="63" spans="1:16" x14ac:dyDescent="0.25">
      <c r="B63" s="69"/>
      <c r="C63" s="192" t="s">
        <v>52</v>
      </c>
      <c r="D63" s="197"/>
      <c r="E63" s="192"/>
      <c r="F63" s="192"/>
      <c r="G63" s="217"/>
      <c r="H63" s="217"/>
      <c r="I63" s="192"/>
      <c r="J63" s="192"/>
      <c r="K63" s="192"/>
      <c r="L63" s="192"/>
      <c r="M63" s="192"/>
      <c r="N63" s="192"/>
      <c r="O63" s="192"/>
      <c r="P63" s="211"/>
    </row>
    <row r="64" spans="1:16" x14ac:dyDescent="0.25">
      <c r="B64" s="69"/>
      <c r="C64" s="192"/>
      <c r="D64" s="197"/>
      <c r="E64" s="192"/>
      <c r="F64" s="192"/>
      <c r="G64" s="192" t="s">
        <v>71</v>
      </c>
      <c r="H64" s="217" t="s">
        <v>76</v>
      </c>
      <c r="I64" s="192"/>
      <c r="J64" s="192"/>
      <c r="K64" s="192"/>
      <c r="L64" s="192"/>
      <c r="M64" s="192"/>
      <c r="N64" s="192"/>
      <c r="O64" s="192"/>
      <c r="P64" s="211"/>
    </row>
    <row r="65" spans="2:16" x14ac:dyDescent="0.25">
      <c r="B65" s="69"/>
      <c r="C65" s="192" t="s">
        <v>64</v>
      </c>
      <c r="D65" s="197" t="s">
        <v>72</v>
      </c>
      <c r="E65" s="192" t="s">
        <v>73</v>
      </c>
      <c r="F65" s="192" t="s">
        <v>74</v>
      </c>
      <c r="G65" s="192" t="s">
        <v>75</v>
      </c>
      <c r="H65" s="218">
        <v>0.952774258961534</v>
      </c>
      <c r="I65" s="192"/>
      <c r="J65" s="192"/>
      <c r="K65" s="192"/>
      <c r="L65" s="192"/>
      <c r="M65" s="192"/>
      <c r="N65" s="192"/>
      <c r="O65" s="192"/>
      <c r="P65" s="211"/>
    </row>
    <row r="66" spans="2:16" x14ac:dyDescent="0.25">
      <c r="B66" s="69"/>
      <c r="C66" s="192">
        <v>2010</v>
      </c>
      <c r="D66" s="197" t="s">
        <v>77</v>
      </c>
      <c r="E66" s="192">
        <v>0.82930000000000004</v>
      </c>
      <c r="F66" s="192">
        <v>5.8799999999999998E-2</v>
      </c>
      <c r="G66" s="192">
        <v>0.72182732009321204</v>
      </c>
      <c r="H66" s="218">
        <v>1.0441465764227214</v>
      </c>
      <c r="I66" s="192"/>
      <c r="J66" s="192"/>
      <c r="K66" s="192"/>
      <c r="L66" s="192"/>
      <c r="M66" s="192"/>
      <c r="N66" s="192"/>
      <c r="O66" s="192"/>
      <c r="P66" s="211"/>
    </row>
    <row r="67" spans="2:16" x14ac:dyDescent="0.25">
      <c r="B67" s="219"/>
      <c r="C67" s="192">
        <v>2010</v>
      </c>
      <c r="D67" s="197" t="s">
        <v>78</v>
      </c>
      <c r="E67" s="192">
        <v>0.9819</v>
      </c>
      <c r="F67" s="192">
        <v>3.0800000000000001E-2</v>
      </c>
      <c r="G67" s="192">
        <v>0.92336424001228945</v>
      </c>
      <c r="H67" s="218">
        <v>1.0290576909835349</v>
      </c>
      <c r="I67" s="192"/>
      <c r="J67" s="192"/>
      <c r="K67" s="197"/>
      <c r="L67" s="192"/>
      <c r="M67" s="192"/>
      <c r="N67" s="192" t="s">
        <v>71</v>
      </c>
      <c r="O67" s="192"/>
      <c r="P67" s="211"/>
    </row>
    <row r="68" spans="2:16" x14ac:dyDescent="0.25">
      <c r="B68" s="69"/>
      <c r="C68" s="192">
        <v>2010</v>
      </c>
      <c r="D68" s="197" t="s">
        <v>79</v>
      </c>
      <c r="E68" s="192">
        <v>0.92859999999999998</v>
      </c>
      <c r="F68" s="192">
        <v>4.87E-2</v>
      </c>
      <c r="G68" s="192">
        <v>0.83794909416191021</v>
      </c>
      <c r="H68" s="218">
        <v>1.013202239686358</v>
      </c>
      <c r="I68" s="192"/>
      <c r="J68" s="192" t="s">
        <v>83</v>
      </c>
      <c r="K68" s="197" t="s">
        <v>72</v>
      </c>
      <c r="L68" s="192" t="s">
        <v>73</v>
      </c>
      <c r="M68" s="192" t="s">
        <v>74</v>
      </c>
      <c r="N68" s="192" t="s">
        <v>75</v>
      </c>
      <c r="O68" s="192"/>
      <c r="P68" s="211"/>
    </row>
    <row r="69" spans="2:16" x14ac:dyDescent="0.25">
      <c r="B69" s="69"/>
      <c r="C69" s="192">
        <v>2010</v>
      </c>
      <c r="D69" s="197" t="s">
        <v>80</v>
      </c>
      <c r="E69" s="192">
        <v>0.91200000000000003</v>
      </c>
      <c r="F69" s="192">
        <v>4.9000000000000002E-2</v>
      </c>
      <c r="G69" s="192">
        <v>0.82090619959295652</v>
      </c>
      <c r="H69" s="218">
        <v>0.89944020755628951</v>
      </c>
      <c r="I69" s="192"/>
      <c r="J69" s="192"/>
      <c r="K69" s="192"/>
      <c r="L69" s="192"/>
      <c r="M69" s="192"/>
      <c r="N69" s="192"/>
      <c r="O69" s="192"/>
      <c r="P69" s="211"/>
    </row>
    <row r="70" spans="2:16" x14ac:dyDescent="0.25">
      <c r="B70" s="69"/>
      <c r="C70" s="192">
        <v>2010</v>
      </c>
      <c r="D70" s="197" t="s">
        <v>81</v>
      </c>
      <c r="E70" s="192">
        <v>0.75609999999999999</v>
      </c>
      <c r="F70" s="192">
        <v>6.7100000000000007E-2</v>
      </c>
      <c r="G70" s="192">
        <v>0.6356033510590221</v>
      </c>
      <c r="H70" s="218">
        <v>0.7181951140709516</v>
      </c>
      <c r="I70" s="192"/>
      <c r="J70" s="192">
        <v>2002</v>
      </c>
      <c r="K70" s="192"/>
      <c r="L70" s="192"/>
      <c r="M70" s="192"/>
      <c r="N70" s="192"/>
      <c r="O70" s="192"/>
      <c r="P70" s="211"/>
    </row>
    <row r="71" spans="2:16" x14ac:dyDescent="0.25">
      <c r="B71" s="69"/>
      <c r="C71" s="192">
        <v>2011</v>
      </c>
      <c r="D71" s="197" t="s">
        <v>77</v>
      </c>
      <c r="E71" s="192">
        <v>0.67659999999999998</v>
      </c>
      <c r="F71" s="192">
        <v>2.06E-2</v>
      </c>
      <c r="G71" s="192">
        <v>0.63741391584400897</v>
      </c>
      <c r="H71" s="218">
        <v>1.0064264502087141</v>
      </c>
      <c r="I71" s="192"/>
      <c r="J71" s="192">
        <v>2003</v>
      </c>
      <c r="K71" s="192"/>
      <c r="L71" s="192"/>
      <c r="M71" s="192"/>
      <c r="N71" s="192"/>
      <c r="O71" s="192"/>
      <c r="P71" s="211"/>
    </row>
    <row r="72" spans="2:16" x14ac:dyDescent="0.25">
      <c r="B72" s="212"/>
      <c r="C72" s="192">
        <v>2011</v>
      </c>
      <c r="D72" s="192" t="s">
        <v>78</v>
      </c>
      <c r="E72" s="192">
        <v>0.99419999999999997</v>
      </c>
      <c r="F72" s="192">
        <v>6.1999999999999998E-3</v>
      </c>
      <c r="G72" s="192">
        <v>0.98212208134535528</v>
      </c>
      <c r="H72" s="218">
        <v>0.99653609749909422</v>
      </c>
      <c r="I72" s="192"/>
      <c r="J72" s="192">
        <v>2004</v>
      </c>
      <c r="K72" s="192"/>
      <c r="L72" s="192"/>
      <c r="M72" s="192"/>
      <c r="N72" s="192"/>
      <c r="O72" s="192"/>
      <c r="P72" s="211"/>
    </row>
    <row r="73" spans="2:16" x14ac:dyDescent="0.25">
      <c r="B73" s="212"/>
      <c r="C73" s="192">
        <v>2011</v>
      </c>
      <c r="D73" s="192" t="s">
        <v>79</v>
      </c>
      <c r="E73" s="192">
        <v>0.96809999999999996</v>
      </c>
      <c r="F73" s="192">
        <v>1.43E-2</v>
      </c>
      <c r="G73" s="192">
        <v>0.94047532482971774</v>
      </c>
      <c r="H73" s="218">
        <v>0.99083318984437918</v>
      </c>
      <c r="I73" s="192"/>
      <c r="J73" s="192">
        <v>2005</v>
      </c>
      <c r="K73" s="192"/>
      <c r="L73" s="192"/>
      <c r="M73" s="192"/>
      <c r="N73" s="192"/>
      <c r="O73" s="192"/>
      <c r="P73" s="211"/>
    </row>
    <row r="74" spans="2:16" x14ac:dyDescent="0.25">
      <c r="B74" s="212"/>
      <c r="C74" s="192">
        <v>2011</v>
      </c>
      <c r="D74" s="192" t="s">
        <v>80</v>
      </c>
      <c r="E74" s="192">
        <v>0.96299999999999997</v>
      </c>
      <c r="F74" s="192">
        <v>1.4E-2</v>
      </c>
      <c r="G74" s="192">
        <v>0.93594866371568863</v>
      </c>
      <c r="H74" s="218">
        <v>0.69576652307540343</v>
      </c>
      <c r="I74" s="192"/>
      <c r="J74" s="192">
        <v>2006</v>
      </c>
      <c r="K74" s="192"/>
      <c r="L74" s="192"/>
      <c r="M74" s="192"/>
      <c r="N74" s="192"/>
      <c r="O74" s="192"/>
      <c r="P74" s="211"/>
    </row>
    <row r="75" spans="2:16" x14ac:dyDescent="0.25">
      <c r="B75" s="212"/>
      <c r="C75" s="192">
        <v>2011</v>
      </c>
      <c r="D75" s="192" t="s">
        <v>81</v>
      </c>
      <c r="E75" s="192">
        <v>0.6512</v>
      </c>
      <c r="F75" s="192">
        <v>2.1999999999999999E-2</v>
      </c>
      <c r="G75" s="192">
        <v>0.60948813421717696</v>
      </c>
      <c r="H75" s="218">
        <v>0.67689443403730132</v>
      </c>
      <c r="I75" s="192"/>
      <c r="J75" s="192">
        <v>2007</v>
      </c>
      <c r="K75" s="192"/>
      <c r="L75" s="192"/>
      <c r="M75" s="192"/>
      <c r="N75" s="192"/>
      <c r="O75" s="192"/>
      <c r="P75" s="211"/>
    </row>
    <row r="76" spans="2:16" x14ac:dyDescent="0.25">
      <c r="B76" s="212"/>
      <c r="C76" s="192">
        <v>2012</v>
      </c>
      <c r="D76" s="192" t="s">
        <v>77</v>
      </c>
      <c r="E76" s="192">
        <v>0.58250000000000002</v>
      </c>
      <c r="F76" s="192">
        <v>4.4699999999999997E-2</v>
      </c>
      <c r="G76" s="192">
        <v>0.50126907969419354</v>
      </c>
      <c r="H76" s="218">
        <v>1.0172181054224592</v>
      </c>
      <c r="I76" s="192"/>
      <c r="J76" s="192">
        <v>2008</v>
      </c>
      <c r="K76" s="192"/>
      <c r="L76" s="192"/>
      <c r="M76" s="192"/>
      <c r="N76" s="192"/>
      <c r="O76" s="192"/>
      <c r="P76" s="211"/>
    </row>
    <row r="77" spans="2:16" x14ac:dyDescent="0.25">
      <c r="B77" s="212"/>
      <c r="C77" s="192">
        <v>2012</v>
      </c>
      <c r="D77" s="192" t="s">
        <v>78</v>
      </c>
      <c r="E77" s="192">
        <v>0.97599999999999998</v>
      </c>
      <c r="F77" s="192">
        <v>2.06E-2</v>
      </c>
      <c r="G77" s="192">
        <v>0.93645206954351956</v>
      </c>
      <c r="H77" s="218">
        <v>1.0317074079699717</v>
      </c>
      <c r="I77" s="192"/>
      <c r="J77" s="192">
        <v>2009</v>
      </c>
      <c r="K77" s="192"/>
      <c r="L77" s="192"/>
      <c r="M77" s="192"/>
      <c r="N77" s="192"/>
      <c r="O77" s="192"/>
      <c r="P77" s="211"/>
    </row>
    <row r="78" spans="2:16" x14ac:dyDescent="0.25">
      <c r="B78" s="212"/>
      <c r="C78" s="192">
        <v>2012</v>
      </c>
      <c r="D78" s="192" t="s">
        <v>79</v>
      </c>
      <c r="E78" s="192">
        <v>0.92579999999999996</v>
      </c>
      <c r="F78" s="192">
        <v>5.1200000000000002E-2</v>
      </c>
      <c r="G78" s="192">
        <v>0.83076425872183557</v>
      </c>
      <c r="H78" s="218">
        <v>1.0117933494423155</v>
      </c>
      <c r="I78" s="192"/>
      <c r="J78" s="192">
        <f>C66</f>
        <v>2010</v>
      </c>
      <c r="K78" s="192">
        <f>E66</f>
        <v>0.82930000000000004</v>
      </c>
      <c r="L78" s="192">
        <f>F66</f>
        <v>5.8799999999999998E-2</v>
      </c>
      <c r="M78" s="192">
        <f>G66</f>
        <v>0.72182732009321204</v>
      </c>
      <c r="N78" s="192">
        <f>H65</f>
        <v>0.952774258961534</v>
      </c>
      <c r="O78" s="192"/>
      <c r="P78" s="211"/>
    </row>
    <row r="79" spans="2:16" x14ac:dyDescent="0.25">
      <c r="B79" s="212"/>
      <c r="C79" s="192">
        <v>2012</v>
      </c>
      <c r="D79" s="192" t="s">
        <v>80</v>
      </c>
      <c r="E79" s="192">
        <v>0.90400000000000003</v>
      </c>
      <c r="F79" s="192">
        <v>5.1999999999999998E-2</v>
      </c>
      <c r="G79" s="192">
        <v>0.80769062225051835</v>
      </c>
      <c r="H79" s="218">
        <v>0.634925898848132</v>
      </c>
      <c r="I79" s="192"/>
      <c r="J79" s="192">
        <v>2011</v>
      </c>
      <c r="K79" s="192">
        <f>E71</f>
        <v>0.67659999999999998</v>
      </c>
      <c r="L79" s="192">
        <f>F71</f>
        <v>2.06E-2</v>
      </c>
      <c r="M79" s="192">
        <f>G71</f>
        <v>0.63741391584400897</v>
      </c>
      <c r="N79" s="192">
        <f>H70</f>
        <v>0.7181951140709516</v>
      </c>
      <c r="O79" s="192"/>
      <c r="P79" s="211"/>
    </row>
    <row r="80" spans="2:16" x14ac:dyDescent="0.25">
      <c r="B80" s="212"/>
      <c r="C80" s="192">
        <v>2012</v>
      </c>
      <c r="D80" s="192" t="s">
        <v>81</v>
      </c>
      <c r="E80" s="192">
        <v>0.52629999999999999</v>
      </c>
      <c r="F80" s="192">
        <v>5.0500000000000003E-2</v>
      </c>
      <c r="G80" s="192">
        <v>0.43625829486954609</v>
      </c>
      <c r="H80" s="192"/>
      <c r="I80" s="192"/>
      <c r="J80" s="192">
        <v>2012</v>
      </c>
      <c r="K80" s="192">
        <f>E76</f>
        <v>0.58250000000000002</v>
      </c>
      <c r="L80" s="192">
        <f>F76</f>
        <v>4.4699999999999997E-2</v>
      </c>
      <c r="M80" s="192">
        <f>G76</f>
        <v>0.50126907969419354</v>
      </c>
      <c r="N80" s="192">
        <f>H75</f>
        <v>0.67689443403730132</v>
      </c>
      <c r="O80" s="192"/>
      <c r="P80" s="211"/>
    </row>
    <row r="81" spans="2:16" x14ac:dyDescent="0.25">
      <c r="B81" s="21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211"/>
    </row>
    <row r="82" spans="2:16" ht="16.5" thickBot="1" x14ac:dyDescent="0.3">
      <c r="B82" s="213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6"/>
    </row>
  </sheetData>
  <mergeCells count="3">
    <mergeCell ref="A42:N42"/>
    <mergeCell ref="B61:P61"/>
    <mergeCell ref="S2:AQ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9"/>
  <sheetViews>
    <sheetView topLeftCell="A67" zoomScaleNormal="100" workbookViewId="0">
      <selection activeCell="A109" sqref="A109:M139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5" ht="16.5" thickBot="1" x14ac:dyDescent="0.3">
      <c r="A1" t="s">
        <v>105</v>
      </c>
      <c r="F1" t="s">
        <v>113</v>
      </c>
    </row>
    <row r="2" spans="1:45" ht="16.5" thickBot="1" x14ac:dyDescent="0.3">
      <c r="A2" t="s">
        <v>45</v>
      </c>
      <c r="S2" s="329" t="s">
        <v>61</v>
      </c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  <c r="AL2" s="330"/>
      <c r="AM2" s="330"/>
      <c r="AN2" s="330"/>
      <c r="AO2" s="330"/>
      <c r="AP2" s="330"/>
      <c r="AQ2" s="331"/>
      <c r="AR2" t="s">
        <v>62</v>
      </c>
    </row>
    <row r="3" spans="1:45" ht="51" x14ac:dyDescent="0.25">
      <c r="A3" s="136" t="s">
        <v>64</v>
      </c>
      <c r="B3" s="137" t="s">
        <v>29</v>
      </c>
      <c r="C3" s="138" t="s">
        <v>30</v>
      </c>
      <c r="D3" s="139" t="s">
        <v>31</v>
      </c>
      <c r="E3" s="137" t="s">
        <v>32</v>
      </c>
      <c r="F3" s="138" t="s">
        <v>33</v>
      </c>
      <c r="G3" s="139" t="s">
        <v>34</v>
      </c>
      <c r="H3" s="137" t="s">
        <v>35</v>
      </c>
      <c r="I3" s="140" t="s">
        <v>36</v>
      </c>
      <c r="J3" s="139" t="s">
        <v>37</v>
      </c>
      <c r="K3" s="137" t="s">
        <v>32</v>
      </c>
      <c r="L3" s="138" t="s">
        <v>33</v>
      </c>
      <c r="M3" s="138" t="s">
        <v>34</v>
      </c>
      <c r="N3" s="137" t="s">
        <v>38</v>
      </c>
      <c r="O3" s="138" t="s">
        <v>39</v>
      </c>
      <c r="P3" s="141" t="s">
        <v>40</v>
      </c>
      <c r="S3" s="250" t="s">
        <v>50</v>
      </c>
      <c r="T3" s="205" t="s">
        <v>51</v>
      </c>
      <c r="U3" s="206" t="s">
        <v>52</v>
      </c>
      <c r="V3" s="73" t="s">
        <v>53</v>
      </c>
      <c r="W3" s="74" t="s">
        <v>54</v>
      </c>
      <c r="X3" s="74" t="s">
        <v>55</v>
      </c>
      <c r="Y3" s="74" t="s">
        <v>56</v>
      </c>
      <c r="Z3" s="79" t="s">
        <v>60</v>
      </c>
      <c r="AA3" s="192"/>
      <c r="AB3" s="205" t="s">
        <v>57</v>
      </c>
      <c r="AC3" s="205" t="s">
        <v>58</v>
      </c>
      <c r="AD3" s="206" t="s">
        <v>52</v>
      </c>
      <c r="AE3" s="73" t="s">
        <v>53</v>
      </c>
      <c r="AF3" s="74" t="s">
        <v>54</v>
      </c>
      <c r="AG3" s="74" t="s">
        <v>55</v>
      </c>
      <c r="AH3" s="74" t="s">
        <v>56</v>
      </c>
      <c r="AI3" s="79" t="s">
        <v>60</v>
      </c>
      <c r="AJ3" s="192"/>
      <c r="AK3" s="205" t="s">
        <v>59</v>
      </c>
      <c r="AL3" s="205" t="s">
        <v>58</v>
      </c>
      <c r="AM3" s="206" t="s">
        <v>52</v>
      </c>
      <c r="AN3" s="73" t="s">
        <v>53</v>
      </c>
      <c r="AO3" s="74" t="s">
        <v>54</v>
      </c>
      <c r="AP3" s="74" t="s">
        <v>55</v>
      </c>
      <c r="AQ3" s="249" t="s">
        <v>56</v>
      </c>
    </row>
    <row r="4" spans="1:45" x14ac:dyDescent="0.25">
      <c r="A4" s="257" t="s">
        <v>41</v>
      </c>
      <c r="B4" s="88">
        <v>1136</v>
      </c>
      <c r="C4" s="91">
        <v>989</v>
      </c>
      <c r="D4" s="89">
        <v>963</v>
      </c>
      <c r="E4" s="96">
        <f t="shared" ref="E4:E14" si="0">C4/B4</f>
        <v>0.87059859154929575</v>
      </c>
      <c r="F4" s="94">
        <f t="shared" ref="F4:F14" si="1">G4/E4</f>
        <v>0.97371081900910006</v>
      </c>
      <c r="G4" s="93">
        <f t="shared" ref="G4:G14" si="2">D4/B4</f>
        <v>0.84771126760563376</v>
      </c>
      <c r="H4" s="111">
        <v>0.11379943595461402</v>
      </c>
      <c r="I4" s="110">
        <v>1.0574248594599035E-2</v>
      </c>
      <c r="J4" s="93">
        <v>0.02</v>
      </c>
      <c r="K4" s="94">
        <f>(C4/B4)/((1-H4)*(1-J4))</f>
        <v>1.0024434036567398</v>
      </c>
      <c r="L4" s="94">
        <f t="shared" ref="L4:L14" si="3">M4/K4</f>
        <v>0.98411711806168467</v>
      </c>
      <c r="M4" s="94">
        <f t="shared" ref="M4:M14" si="4">(D4/B4)/((1-H4)*(1-I4)*(1-J4))</f>
        <v>0.98652171342661676</v>
      </c>
      <c r="N4" s="96">
        <f t="shared" ref="N4:N14" si="5">K4^(1/3)</f>
        <v>1.000813805426652</v>
      </c>
      <c r="O4" s="94">
        <f t="shared" ref="O4:O14" si="6">L4^(1/4)</f>
        <v>0.99600540804520321</v>
      </c>
      <c r="P4" s="95">
        <f t="shared" ref="P4:P14" si="7">M4^(1/7)</f>
        <v>0.99806331448705299</v>
      </c>
      <c r="S4" s="222">
        <f>B4</f>
        <v>1136</v>
      </c>
      <c r="T4" s="75">
        <f>C4</f>
        <v>989</v>
      </c>
      <c r="U4" s="76">
        <f>T4/S4</f>
        <v>0.87059859154929575</v>
      </c>
      <c r="V4" s="203">
        <f>_xlfn.F.INV(0.05/2, 2*T4, 2*(S4-T4+1))</f>
        <v>0.84585654030747126</v>
      </c>
      <c r="W4" s="203">
        <f>_xlfn.F.INV(1-0.05/2, 2*(T4+1), 2*(S4-T4))</f>
        <v>1.1962140695885088</v>
      </c>
      <c r="X4" s="204">
        <f>IF(T4=0, 0, 1/(1 +(S4-T4+1)/(T4*V4)))</f>
        <v>0.84967784108177669</v>
      </c>
      <c r="Y4" s="204">
        <f>IF(T4=S4, 1, 1/(1 + (S4-T4)/(W4*(T4+1))))</f>
        <v>0.88957762478340285</v>
      </c>
      <c r="Z4" s="204">
        <f>Y4-X4</f>
        <v>3.9899783701626168E-2</v>
      </c>
      <c r="AA4" s="192"/>
      <c r="AB4" s="75">
        <f>C4</f>
        <v>989</v>
      </c>
      <c r="AC4" s="75">
        <f>D4</f>
        <v>963</v>
      </c>
      <c r="AD4" s="76">
        <f>AC4/AB4</f>
        <v>0.97371081900910006</v>
      </c>
      <c r="AE4" s="203">
        <f>_xlfn.F.INV(0.05/2, 2*AC4, 2*(AB4-AC4+1))</f>
        <v>0.70432145109619193</v>
      </c>
      <c r="AF4" s="203">
        <f>_xlfn.F.INV(1-0.05/2, 2*(AC4+1), 2*(AB4-AC4))</f>
        <v>1.5371761663853736</v>
      </c>
      <c r="AG4" s="204">
        <f>IF(AC4=0, 0, 1/(1 +(AB4-AC4+1)/(AC4*AE4)))</f>
        <v>0.96171633103139509</v>
      </c>
      <c r="AH4" s="204">
        <f>IF(AC4=AB4, 1, 1/(1 + (AB4-AC4)/(AF4*(AC4+1))))</f>
        <v>0.98275676629187658</v>
      </c>
      <c r="AI4" s="204">
        <f>AH4-AG4</f>
        <v>2.1040435260481494E-2</v>
      </c>
      <c r="AJ4" s="192"/>
      <c r="AK4" s="75">
        <f>B4</f>
        <v>1136</v>
      </c>
      <c r="AL4" s="75">
        <f>D4</f>
        <v>963</v>
      </c>
      <c r="AM4" s="76">
        <f>AL4/AK4</f>
        <v>0.84771126760563376</v>
      </c>
      <c r="AN4" s="203">
        <f>_xlfn.F.INV(0.05/2, 2*AL4, 2*(AK4-AL4+1))</f>
        <v>0.85464433993366384</v>
      </c>
      <c r="AO4" s="203">
        <f>_xlfn.F.INV(1-0.05/2, 2*(AL4+1), 2*(AK4-AL4))</f>
        <v>1.1813651208309559</v>
      </c>
      <c r="AP4" s="204">
        <f>IF(AL4=0, 0, 1/(1 +(AK4-AL4+1)/(AL4*AN4)))</f>
        <v>0.82548036768240429</v>
      </c>
      <c r="AQ4" s="223">
        <f>IF(AL4=AK4, 1, 1/(1 + (AK4-AL4)/(AO4*(AL4+1))))</f>
        <v>0.86812375700804689</v>
      </c>
    </row>
    <row r="5" spans="1:45" x14ac:dyDescent="0.25">
      <c r="A5" s="258">
        <v>2003</v>
      </c>
      <c r="B5" s="90">
        <v>913</v>
      </c>
      <c r="C5" s="92">
        <v>774</v>
      </c>
      <c r="D5" s="121">
        <v>749</v>
      </c>
      <c r="E5" s="96">
        <f t="shared" si="0"/>
        <v>0.84775465498357061</v>
      </c>
      <c r="F5" s="94">
        <f t="shared" si="1"/>
        <v>0.96770025839793283</v>
      </c>
      <c r="G5" s="93">
        <f t="shared" si="2"/>
        <v>0.8203723986856517</v>
      </c>
      <c r="H5" s="111">
        <v>8.5391657479989017E-2</v>
      </c>
      <c r="I5" s="101">
        <v>7.0751704937294067E-3</v>
      </c>
      <c r="J5" s="93">
        <v>0.02</v>
      </c>
      <c r="K5" s="96">
        <f t="shared" ref="K5:K14" si="8">(C5/B5)/((1-H5)*(1-J5))</f>
        <v>0.94582099263157748</v>
      </c>
      <c r="L5" s="94">
        <f t="shared" si="3"/>
        <v>0.97459568906048966</v>
      </c>
      <c r="M5" s="94">
        <f t="shared" si="4"/>
        <v>0.92179306204164857</v>
      </c>
      <c r="N5" s="96">
        <f t="shared" si="5"/>
        <v>0.98160399295164225</v>
      </c>
      <c r="O5" s="94">
        <f t="shared" si="6"/>
        <v>0.9935875053941382</v>
      </c>
      <c r="P5" s="95">
        <f t="shared" si="7"/>
        <v>0.98843390394635611</v>
      </c>
      <c r="S5" s="222">
        <f t="shared" ref="S5:T29" si="9">B5</f>
        <v>913</v>
      </c>
      <c r="T5" s="75">
        <f t="shared" si="9"/>
        <v>774</v>
      </c>
      <c r="U5" s="76">
        <f t="shared" ref="U5:U29" si="10">T5/S5</f>
        <v>0.84775465498357061</v>
      </c>
      <c r="V5" s="203">
        <f t="shared" ref="V5:V29" si="11">_xlfn.F.INV(0.05/2, 2*T5, 2*(S5-T5+1))</f>
        <v>0.83980119587103885</v>
      </c>
      <c r="W5" s="203">
        <f t="shared" ref="W5:W29" si="12">_xlfn.F.INV(1-0.05/2, 2*(T5+1), 2*(S5-T5))</f>
        <v>1.2051336199495588</v>
      </c>
      <c r="X5" s="204">
        <f t="shared" ref="X5:X29" si="13">IF(T5=0, 0, 1/(1 +(S5-T5+1)/(T5*V5)))</f>
        <v>0.82278618422998906</v>
      </c>
      <c r="Y5" s="204">
        <f t="shared" ref="Y5:Y29" si="14">IF(T5=S5, 1, 1/(1 + (S5-T5)/(W5*(T5+1))))</f>
        <v>0.87045407450823542</v>
      </c>
      <c r="Z5" s="204">
        <f t="shared" ref="Z5:Z29" si="15">Y5-X5</f>
        <v>4.7667890278246361E-2</v>
      </c>
      <c r="AA5" s="192"/>
      <c r="AB5" s="75">
        <f t="shared" ref="AB5:AC29" si="16">C5</f>
        <v>774</v>
      </c>
      <c r="AC5" s="75">
        <f t="shared" si="16"/>
        <v>749</v>
      </c>
      <c r="AD5" s="76">
        <f t="shared" ref="AD5:AD29" si="17">AC5/AB5</f>
        <v>0.96770025839793283</v>
      </c>
      <c r="AE5" s="203">
        <f t="shared" ref="AE5:AE29" si="18">_xlfn.F.INV(0.05/2, 2*AC5, 2*(AB5-AC5+1))</f>
        <v>0.69897194270448526</v>
      </c>
      <c r="AF5" s="203">
        <f t="shared" ref="AF5:AF29" si="19">_xlfn.F.INV(1-0.05/2, 2*(AC5+1), 2*(AB5-AC5))</f>
        <v>1.5532454727441409</v>
      </c>
      <c r="AG5" s="204">
        <f t="shared" ref="AG5:AG29" si="20">IF(AC5=0, 0, 1/(1 +(AB5-AC5+1)/(AC5*AE5)))</f>
        <v>0.95268684019863414</v>
      </c>
      <c r="AH5" s="204">
        <f t="shared" ref="AH5:AH29" si="21">IF(AC5=AB5, 1, 1/(1 + (AB5-AC5)/(AF5*(AC5+1))))</f>
        <v>0.97899043324816382</v>
      </c>
      <c r="AI5" s="204">
        <f t="shared" ref="AI5:AI29" si="22">AH5-AG5</f>
        <v>2.6303593049529672E-2</v>
      </c>
      <c r="AJ5" s="192"/>
      <c r="AK5" s="75">
        <f t="shared" ref="AK5:AK29" si="23">B5</f>
        <v>913</v>
      </c>
      <c r="AL5" s="75">
        <f t="shared" ref="AL5:AL29" si="24">D5</f>
        <v>749</v>
      </c>
      <c r="AM5" s="76">
        <f t="shared" ref="AM5:AM29" si="25">AL5/AK5</f>
        <v>0.8203723986856517</v>
      </c>
      <c r="AN5" s="203">
        <f t="shared" ref="AN5:AN29" si="26">_xlfn.F.INV(0.05/2, 2*AL5, 2*(AK5-AL5+1))</f>
        <v>0.84859331937050531</v>
      </c>
      <c r="AO5" s="203">
        <f t="shared" ref="AO5:AO29" si="27">_xlfn.F.INV(1-0.05/2, 2*(AL5+1), 2*(AK5-AL5))</f>
        <v>1.1898569778145998</v>
      </c>
      <c r="AP5" s="204">
        <f t="shared" ref="AP5:AP29" si="28">IF(AL5=0, 0, 1/(1 +(AK5-AL5+1)/(AL5*AN5)))</f>
        <v>0.79390364385673917</v>
      </c>
      <c r="AQ5" s="223">
        <f t="shared" ref="AQ5:AQ29" si="29">IF(AL5=AK5, 1, 1/(1 + (AK5-AL5)/(AO5*(AL5+1))))</f>
        <v>0.84475470644499007</v>
      </c>
    </row>
    <row r="6" spans="1:45" x14ac:dyDescent="0.25">
      <c r="A6" s="258">
        <v>2004</v>
      </c>
      <c r="B6" s="90">
        <v>1774</v>
      </c>
      <c r="C6" s="92">
        <v>1527</v>
      </c>
      <c r="D6" s="121">
        <v>1481</v>
      </c>
      <c r="E6" s="96">
        <f t="shared" si="0"/>
        <v>0.86076662908680945</v>
      </c>
      <c r="F6" s="94">
        <f t="shared" si="1"/>
        <v>0.96987557301899152</v>
      </c>
      <c r="G6" s="93">
        <f t="shared" si="2"/>
        <v>0.83483652762119509</v>
      </c>
      <c r="H6" s="111">
        <v>9.531324845581747E-2</v>
      </c>
      <c r="I6" s="101">
        <v>1.6315475727652073E-2</v>
      </c>
      <c r="J6" s="93">
        <v>0.02</v>
      </c>
      <c r="K6" s="96">
        <f t="shared" si="8"/>
        <v>0.97087007573321882</v>
      </c>
      <c r="L6" s="94">
        <f t="shared" si="3"/>
        <v>0.98596201229904368</v>
      </c>
      <c r="M6" s="94">
        <f t="shared" si="4"/>
        <v>0.95724101355084934</v>
      </c>
      <c r="N6" s="96">
        <f t="shared" si="5"/>
        <v>0.99019418553653349</v>
      </c>
      <c r="O6" s="94">
        <f t="shared" si="6"/>
        <v>0.99647187545876159</v>
      </c>
      <c r="P6" s="95">
        <f t="shared" si="7"/>
        <v>0.99377657814944376</v>
      </c>
      <c r="S6" s="222">
        <f t="shared" si="9"/>
        <v>1774</v>
      </c>
      <c r="T6" s="75">
        <f t="shared" si="9"/>
        <v>1527</v>
      </c>
      <c r="U6" s="76">
        <f t="shared" si="10"/>
        <v>0.86076662908680945</v>
      </c>
      <c r="V6" s="203">
        <f t="shared" si="11"/>
        <v>0.87720382611369718</v>
      </c>
      <c r="W6" s="203">
        <f t="shared" si="12"/>
        <v>1.1477965075928362</v>
      </c>
      <c r="X6" s="204">
        <f t="shared" si="13"/>
        <v>0.84377856734838519</v>
      </c>
      <c r="Y6" s="204">
        <f t="shared" si="14"/>
        <v>0.87655142025924127</v>
      </c>
      <c r="Z6" s="204">
        <f t="shared" si="15"/>
        <v>3.2772852910856076E-2</v>
      </c>
      <c r="AA6" s="192"/>
      <c r="AB6" s="75">
        <f t="shared" si="16"/>
        <v>1527</v>
      </c>
      <c r="AC6" s="75">
        <f t="shared" si="16"/>
        <v>1481</v>
      </c>
      <c r="AD6" s="76">
        <f t="shared" si="17"/>
        <v>0.96987557301899152</v>
      </c>
      <c r="AE6" s="203">
        <f t="shared" si="18"/>
        <v>0.7620660546798923</v>
      </c>
      <c r="AF6" s="203">
        <f t="shared" si="19"/>
        <v>1.3710684921831722</v>
      </c>
      <c r="AG6" s="204">
        <f t="shared" si="20"/>
        <v>0.96002108936806585</v>
      </c>
      <c r="AH6" s="204">
        <f t="shared" si="21"/>
        <v>0.97786251520803569</v>
      </c>
      <c r="AI6" s="204">
        <f t="shared" si="22"/>
        <v>1.7841425839969838E-2</v>
      </c>
      <c r="AJ6" s="192"/>
      <c r="AK6" s="75">
        <f t="shared" si="23"/>
        <v>1774</v>
      </c>
      <c r="AL6" s="75">
        <f t="shared" si="24"/>
        <v>1481</v>
      </c>
      <c r="AM6" s="76">
        <f t="shared" si="25"/>
        <v>0.83483652762119509</v>
      </c>
      <c r="AN6" s="203">
        <f t="shared" si="26"/>
        <v>0.88463553857743982</v>
      </c>
      <c r="AO6" s="203">
        <f t="shared" si="27"/>
        <v>1.1366397096286245</v>
      </c>
      <c r="AP6" s="204">
        <f t="shared" si="28"/>
        <v>0.81672482390051304</v>
      </c>
      <c r="AQ6" s="223">
        <f t="shared" si="29"/>
        <v>0.85183312635114661</v>
      </c>
    </row>
    <row r="7" spans="1:45" x14ac:dyDescent="0.25">
      <c r="A7" s="258">
        <v>2005</v>
      </c>
      <c r="B7" s="90">
        <v>608</v>
      </c>
      <c r="C7" s="92">
        <v>533</v>
      </c>
      <c r="D7" s="121">
        <v>509</v>
      </c>
      <c r="E7" s="96">
        <f t="shared" si="0"/>
        <v>0.87664473684210531</v>
      </c>
      <c r="F7" s="94">
        <f t="shared" si="1"/>
        <v>0.95497185741088175</v>
      </c>
      <c r="G7" s="93">
        <f t="shared" si="2"/>
        <v>0.83717105263157898</v>
      </c>
      <c r="H7" s="111">
        <v>6.7887101245418233E-2</v>
      </c>
      <c r="I7" s="101">
        <v>3.0314918506366131E-3</v>
      </c>
      <c r="J7" s="93">
        <v>0.02</v>
      </c>
      <c r="K7" s="96">
        <f t="shared" si="8"/>
        <v>0.95968572793323681</v>
      </c>
      <c r="L7" s="94">
        <f t="shared" si="3"/>
        <v>0.95787564963667848</v>
      </c>
      <c r="M7" s="94">
        <f t="shared" si="4"/>
        <v>0.91925959009109792</v>
      </c>
      <c r="N7" s="96">
        <f t="shared" si="5"/>
        <v>0.9863771705436436</v>
      </c>
      <c r="O7" s="94">
        <f t="shared" si="6"/>
        <v>0.98929834666495731</v>
      </c>
      <c r="P7" s="95">
        <f t="shared" si="7"/>
        <v>0.98804535621161471</v>
      </c>
      <c r="S7" s="222">
        <f t="shared" si="9"/>
        <v>608</v>
      </c>
      <c r="T7" s="75">
        <f t="shared" si="9"/>
        <v>533</v>
      </c>
      <c r="U7" s="76">
        <f t="shared" si="10"/>
        <v>0.87664473684210531</v>
      </c>
      <c r="V7" s="203">
        <f t="shared" si="11"/>
        <v>0.79451693160759407</v>
      </c>
      <c r="W7" s="203">
        <f t="shared" si="12"/>
        <v>1.2886917405009595</v>
      </c>
      <c r="X7" s="204">
        <f t="shared" si="13"/>
        <v>0.84784100131642315</v>
      </c>
      <c r="Y7" s="204">
        <f t="shared" si="14"/>
        <v>0.9017245879586997</v>
      </c>
      <c r="Z7" s="204">
        <f t="shared" si="15"/>
        <v>5.3883586642276549E-2</v>
      </c>
      <c r="AA7" s="192"/>
      <c r="AB7" s="75">
        <f t="shared" si="16"/>
        <v>533</v>
      </c>
      <c r="AC7" s="75">
        <f t="shared" si="16"/>
        <v>509</v>
      </c>
      <c r="AD7" s="76">
        <f t="shared" si="17"/>
        <v>0.95497185741088175</v>
      </c>
      <c r="AE7" s="203">
        <f t="shared" si="18"/>
        <v>0.6921466671686316</v>
      </c>
      <c r="AF7" s="203">
        <f t="shared" si="19"/>
        <v>1.5722993677891628</v>
      </c>
      <c r="AG7" s="204">
        <f t="shared" si="20"/>
        <v>0.93374019566996258</v>
      </c>
      <c r="AH7" s="204">
        <f t="shared" si="21"/>
        <v>0.97093983049476307</v>
      </c>
      <c r="AI7" s="204">
        <f t="shared" si="22"/>
        <v>3.7199634824800487E-2</v>
      </c>
      <c r="AJ7" s="192"/>
      <c r="AK7" s="75">
        <f t="shared" si="23"/>
        <v>608</v>
      </c>
      <c r="AL7" s="75">
        <f t="shared" si="24"/>
        <v>509</v>
      </c>
      <c r="AM7" s="76">
        <f t="shared" si="25"/>
        <v>0.83717105263157898</v>
      </c>
      <c r="AN7" s="203">
        <f t="shared" si="26"/>
        <v>0.81299791145004774</v>
      </c>
      <c r="AO7" s="203">
        <f t="shared" si="27"/>
        <v>1.2506912664444745</v>
      </c>
      <c r="AP7" s="204">
        <f t="shared" si="28"/>
        <v>0.805377776723188</v>
      </c>
      <c r="AQ7" s="223">
        <f t="shared" si="29"/>
        <v>0.8656447608783524</v>
      </c>
    </row>
    <row r="8" spans="1:45" x14ac:dyDescent="0.25">
      <c r="A8" s="258">
        <v>2006</v>
      </c>
      <c r="B8" s="90">
        <v>267</v>
      </c>
      <c r="C8" s="92">
        <v>213</v>
      </c>
      <c r="D8" s="121">
        <v>198</v>
      </c>
      <c r="E8" s="96">
        <f t="shared" si="0"/>
        <v>0.797752808988764</v>
      </c>
      <c r="F8" s="94">
        <f t="shared" si="1"/>
        <v>0.92957746478873249</v>
      </c>
      <c r="G8" s="93">
        <f t="shared" si="2"/>
        <v>0.7415730337078652</v>
      </c>
      <c r="H8" s="111">
        <v>7.1727516289097792E-2</v>
      </c>
      <c r="I8" s="101">
        <v>7.9028072658645903E-3</v>
      </c>
      <c r="J8" s="93">
        <v>0.02</v>
      </c>
      <c r="K8" s="96">
        <f t="shared" si="8"/>
        <v>0.87693375904642545</v>
      </c>
      <c r="L8" s="94">
        <f t="shared" si="3"/>
        <v>0.93698225496122634</v>
      </c>
      <c r="M8" s="94">
        <f t="shared" si="4"/>
        <v>0.82167137100294441</v>
      </c>
      <c r="N8" s="96">
        <f t="shared" si="5"/>
        <v>0.95716967258028363</v>
      </c>
      <c r="O8" s="94">
        <f t="shared" si="6"/>
        <v>0.98385895190307171</v>
      </c>
      <c r="P8" s="95">
        <f t="shared" si="7"/>
        <v>0.97233075368730304</v>
      </c>
      <c r="S8" s="222">
        <f t="shared" si="9"/>
        <v>267</v>
      </c>
      <c r="T8" s="75">
        <f t="shared" si="9"/>
        <v>213</v>
      </c>
      <c r="U8" s="76">
        <f t="shared" si="10"/>
        <v>0.797752808988764</v>
      </c>
      <c r="V8" s="203">
        <f t="shared" si="11"/>
        <v>0.75242420314963143</v>
      </c>
      <c r="W8" s="203">
        <f t="shared" si="12"/>
        <v>1.3679017209493609</v>
      </c>
      <c r="X8" s="204">
        <f t="shared" si="13"/>
        <v>0.7445025724953952</v>
      </c>
      <c r="Y8" s="204">
        <f t="shared" si="14"/>
        <v>0.84425965679563975</v>
      </c>
      <c r="Z8" s="204">
        <f t="shared" si="15"/>
        <v>9.9757084300244547E-2</v>
      </c>
      <c r="AA8" s="192"/>
      <c r="AB8" s="75">
        <f t="shared" si="16"/>
        <v>213</v>
      </c>
      <c r="AC8" s="75">
        <f t="shared" si="16"/>
        <v>198</v>
      </c>
      <c r="AD8" s="76">
        <f t="shared" si="17"/>
        <v>0.92957746478873238</v>
      </c>
      <c r="AE8" s="203">
        <f t="shared" si="18"/>
        <v>0.63120936594816113</v>
      </c>
      <c r="AF8" s="203">
        <f t="shared" si="19"/>
        <v>1.8114914618143734</v>
      </c>
      <c r="AG8" s="204">
        <f t="shared" si="20"/>
        <v>0.88650828546937932</v>
      </c>
      <c r="AH8" s="204">
        <f t="shared" si="21"/>
        <v>0.96005185811057991</v>
      </c>
      <c r="AI8" s="204">
        <f t="shared" si="22"/>
        <v>7.3543572641200594E-2</v>
      </c>
      <c r="AJ8" s="192"/>
      <c r="AK8" s="75">
        <f t="shared" si="23"/>
        <v>267</v>
      </c>
      <c r="AL8" s="75">
        <f t="shared" si="24"/>
        <v>198</v>
      </c>
      <c r="AM8" s="76">
        <f t="shared" si="25"/>
        <v>0.7415730337078652</v>
      </c>
      <c r="AN8" s="203">
        <f t="shared" si="26"/>
        <v>0.76767722917124603</v>
      </c>
      <c r="AO8" s="203">
        <f t="shared" si="27"/>
        <v>1.3283988101493089</v>
      </c>
      <c r="AP8" s="204">
        <f t="shared" si="28"/>
        <v>0.68468481446941887</v>
      </c>
      <c r="AQ8" s="223">
        <f t="shared" si="29"/>
        <v>0.79301119595385605</v>
      </c>
    </row>
    <row r="9" spans="1:45" x14ac:dyDescent="0.25">
      <c r="A9" s="258">
        <v>2007</v>
      </c>
      <c r="B9" s="90">
        <v>168</v>
      </c>
      <c r="C9" s="92">
        <v>142</v>
      </c>
      <c r="D9" s="121">
        <v>133</v>
      </c>
      <c r="E9" s="96">
        <f t="shared" si="0"/>
        <v>0.84523809523809523</v>
      </c>
      <c r="F9" s="94">
        <f t="shared" si="1"/>
        <v>0.93661971830985913</v>
      </c>
      <c r="G9" s="93">
        <f t="shared" si="2"/>
        <v>0.79166666666666663</v>
      </c>
      <c r="H9" s="111">
        <v>8.3571490430414827E-2</v>
      </c>
      <c r="I9" s="101">
        <v>1.0339418140330861E-2</v>
      </c>
      <c r="J9" s="93">
        <v>0.02</v>
      </c>
      <c r="K9" s="96">
        <f t="shared" si="8"/>
        <v>0.94114035440566046</v>
      </c>
      <c r="L9" s="94">
        <f t="shared" si="3"/>
        <v>0.94640499528622124</v>
      </c>
      <c r="M9" s="94">
        <f t="shared" si="4"/>
        <v>0.89069993267496173</v>
      </c>
      <c r="N9" s="96">
        <f t="shared" si="5"/>
        <v>0.9799820746428537</v>
      </c>
      <c r="O9" s="94">
        <f t="shared" si="6"/>
        <v>0.98632321677772472</v>
      </c>
      <c r="P9" s="95">
        <f t="shared" si="7"/>
        <v>0.98360057559582348</v>
      </c>
      <c r="S9" s="222">
        <f t="shared" si="9"/>
        <v>168</v>
      </c>
      <c r="T9" s="75">
        <f t="shared" si="9"/>
        <v>142</v>
      </c>
      <c r="U9" s="76">
        <f t="shared" si="10"/>
        <v>0.84523809523809523</v>
      </c>
      <c r="V9" s="203">
        <f t="shared" si="11"/>
        <v>0.68014073437886657</v>
      </c>
      <c r="W9" s="203">
        <f t="shared" si="12"/>
        <v>1.5722512239711366</v>
      </c>
      <c r="X9" s="204">
        <f t="shared" si="13"/>
        <v>0.7815180172022681</v>
      </c>
      <c r="Y9" s="204">
        <f t="shared" si="14"/>
        <v>0.89634493297808537</v>
      </c>
      <c r="Z9" s="204">
        <f t="shared" si="15"/>
        <v>0.11482691577581727</v>
      </c>
      <c r="AA9" s="192"/>
      <c r="AB9" s="75">
        <f t="shared" si="16"/>
        <v>142</v>
      </c>
      <c r="AC9" s="75">
        <f t="shared" si="16"/>
        <v>133</v>
      </c>
      <c r="AD9" s="76">
        <f t="shared" si="17"/>
        <v>0.93661971830985913</v>
      </c>
      <c r="AE9" s="203">
        <f t="shared" si="18"/>
        <v>0.56796696701896565</v>
      </c>
      <c r="AF9" s="203">
        <f t="shared" si="19"/>
        <v>2.2182315498621548</v>
      </c>
      <c r="AG9" s="204">
        <f t="shared" si="20"/>
        <v>0.88309509014717436</v>
      </c>
      <c r="AH9" s="204">
        <f t="shared" si="21"/>
        <v>0.97061157581892976</v>
      </c>
      <c r="AI9" s="204">
        <f t="shared" si="22"/>
        <v>8.7516485671755406E-2</v>
      </c>
      <c r="AJ9" s="192"/>
      <c r="AK9" s="75">
        <f t="shared" si="23"/>
        <v>168</v>
      </c>
      <c r="AL9" s="75">
        <f t="shared" si="24"/>
        <v>133</v>
      </c>
      <c r="AM9" s="76">
        <f t="shared" si="25"/>
        <v>0.79166666666666663</v>
      </c>
      <c r="AN9" s="203">
        <f t="shared" si="26"/>
        <v>0.7042386482720624</v>
      </c>
      <c r="AO9" s="203">
        <f t="shared" si="27"/>
        <v>1.4846520953732958</v>
      </c>
      <c r="AP9" s="204">
        <f t="shared" si="28"/>
        <v>0.7223587724766557</v>
      </c>
      <c r="AQ9" s="223">
        <f t="shared" si="29"/>
        <v>0.85039115069936222</v>
      </c>
    </row>
    <row r="10" spans="1:45" s="81" customFormat="1" x14ac:dyDescent="0.25">
      <c r="A10" s="181">
        <v>2008</v>
      </c>
      <c r="B10" s="182">
        <v>1115</v>
      </c>
      <c r="C10" s="182">
        <v>829</v>
      </c>
      <c r="D10" s="182">
        <v>794</v>
      </c>
      <c r="E10" s="183">
        <f t="shared" si="0"/>
        <v>0.74349775784753358</v>
      </c>
      <c r="F10" s="184">
        <f t="shared" si="1"/>
        <v>0.95778045838359471</v>
      </c>
      <c r="G10" s="185">
        <f t="shared" si="2"/>
        <v>0.71210762331838562</v>
      </c>
      <c r="H10" s="183">
        <v>0.159</v>
      </c>
      <c r="I10" s="184">
        <v>1.0010914154529375E-2</v>
      </c>
      <c r="J10" s="185">
        <v>0.02</v>
      </c>
      <c r="K10" s="183">
        <f t="shared" si="8"/>
        <v>0.90210604218439372</v>
      </c>
      <c r="L10" s="184">
        <f t="shared" si="3"/>
        <v>0.96746567419541885</v>
      </c>
      <c r="M10" s="184">
        <f t="shared" si="4"/>
        <v>0.87275663029768547</v>
      </c>
      <c r="N10" s="183">
        <f t="shared" si="5"/>
        <v>0.9662418947454906</v>
      </c>
      <c r="O10" s="184">
        <f t="shared" si="6"/>
        <v>0.99176525937514626</v>
      </c>
      <c r="P10" s="186">
        <f t="shared" si="7"/>
        <v>0.98074514127001688</v>
      </c>
      <c r="S10" s="224">
        <f t="shared" si="9"/>
        <v>1115</v>
      </c>
      <c r="T10" s="178">
        <f t="shared" si="9"/>
        <v>829</v>
      </c>
      <c r="U10" s="179">
        <f t="shared" si="10"/>
        <v>0.74349775784753358</v>
      </c>
      <c r="V10" s="225">
        <f t="shared" si="11"/>
        <v>0.87623710770434238</v>
      </c>
      <c r="W10" s="225">
        <f t="shared" si="12"/>
        <v>1.1465145752558854</v>
      </c>
      <c r="X10" s="225">
        <f t="shared" si="13"/>
        <v>0.71679510483757891</v>
      </c>
      <c r="Y10" s="225">
        <f t="shared" si="14"/>
        <v>0.76890888830031734</v>
      </c>
      <c r="Z10" s="225">
        <f t="shared" si="15"/>
        <v>5.2113783462738428E-2</v>
      </c>
      <c r="AA10" s="226"/>
      <c r="AB10" s="178">
        <f t="shared" si="16"/>
        <v>829</v>
      </c>
      <c r="AC10" s="178">
        <f t="shared" si="16"/>
        <v>794</v>
      </c>
      <c r="AD10" s="179">
        <f t="shared" si="17"/>
        <v>0.95778045838359471</v>
      </c>
      <c r="AE10" s="225">
        <f t="shared" si="18"/>
        <v>0.7332898668247213</v>
      </c>
      <c r="AF10" s="225">
        <f t="shared" si="19"/>
        <v>1.4442819430884646</v>
      </c>
      <c r="AG10" s="225">
        <f t="shared" si="20"/>
        <v>0.94176944736373536</v>
      </c>
      <c r="AH10" s="225">
        <f t="shared" si="21"/>
        <v>0.97041930578493907</v>
      </c>
      <c r="AI10" s="225">
        <f t="shared" si="22"/>
        <v>2.8649858421203711E-2</v>
      </c>
      <c r="AJ10" s="226"/>
      <c r="AK10" s="178">
        <f t="shared" si="23"/>
        <v>1115</v>
      </c>
      <c r="AL10" s="178">
        <f t="shared" si="24"/>
        <v>794</v>
      </c>
      <c r="AM10" s="179">
        <f t="shared" si="25"/>
        <v>0.71210762331838562</v>
      </c>
      <c r="AN10" s="225">
        <f t="shared" si="26"/>
        <v>0.8800439082443412</v>
      </c>
      <c r="AO10" s="225">
        <f t="shared" si="27"/>
        <v>1.1405530731865599</v>
      </c>
      <c r="AP10" s="225">
        <f t="shared" si="28"/>
        <v>0.68454718010592353</v>
      </c>
      <c r="AQ10" s="227">
        <f t="shared" si="29"/>
        <v>0.73854392606000796</v>
      </c>
      <c r="AR10" s="180">
        <f>AP10</f>
        <v>0.68454718010592353</v>
      </c>
      <c r="AS10" s="180">
        <f>AQ10</f>
        <v>0.73854392606000796</v>
      </c>
    </row>
    <row r="11" spans="1:45" x14ac:dyDescent="0.25">
      <c r="A11" s="123">
        <v>2009</v>
      </c>
      <c r="B11" s="122">
        <v>916</v>
      </c>
      <c r="C11" s="122">
        <v>711</v>
      </c>
      <c r="D11" s="122">
        <v>659</v>
      </c>
      <c r="E11" s="94">
        <f t="shared" si="0"/>
        <v>0.77620087336244536</v>
      </c>
      <c r="F11" s="94">
        <f t="shared" si="1"/>
        <v>0.92686357243319284</v>
      </c>
      <c r="G11" s="94">
        <f t="shared" si="2"/>
        <v>0.71943231441048039</v>
      </c>
      <c r="H11" s="100">
        <v>0.10199999999999999</v>
      </c>
      <c r="I11" s="100">
        <v>8.0000000000000002E-3</v>
      </c>
      <c r="J11" s="94">
        <v>0.02</v>
      </c>
      <c r="K11" s="104">
        <f t="shared" si="8"/>
        <v>0.8820063558047877</v>
      </c>
      <c r="L11" s="102">
        <f t="shared" si="3"/>
        <v>0.93433827866249264</v>
      </c>
      <c r="M11" s="102">
        <f t="shared" si="4"/>
        <v>0.8240923002520234</v>
      </c>
      <c r="N11" s="104">
        <f t="shared" si="5"/>
        <v>0.9590116984081295</v>
      </c>
      <c r="O11" s="102">
        <f t="shared" si="6"/>
        <v>0.98316415301380755</v>
      </c>
      <c r="P11" s="112">
        <f t="shared" si="7"/>
        <v>0.97273949843465146</v>
      </c>
      <c r="S11" s="222">
        <f t="shared" si="9"/>
        <v>916</v>
      </c>
      <c r="T11" s="75">
        <f t="shared" si="9"/>
        <v>711</v>
      </c>
      <c r="U11" s="76">
        <f t="shared" si="10"/>
        <v>0.77620087336244536</v>
      </c>
      <c r="V11" s="203">
        <f t="shared" si="11"/>
        <v>0.85908273997850748</v>
      </c>
      <c r="W11" s="203">
        <f t="shared" si="12"/>
        <v>1.1722307603142985</v>
      </c>
      <c r="X11" s="204">
        <f t="shared" si="13"/>
        <v>0.74779869522927034</v>
      </c>
      <c r="Y11" s="204">
        <f t="shared" si="14"/>
        <v>0.80281414065486145</v>
      </c>
      <c r="Z11" s="204">
        <f t="shared" si="15"/>
        <v>5.5015445425591114E-2</v>
      </c>
      <c r="AA11" s="192"/>
      <c r="AB11" s="75">
        <f t="shared" si="16"/>
        <v>711</v>
      </c>
      <c r="AC11" s="75">
        <f t="shared" si="16"/>
        <v>659</v>
      </c>
      <c r="AD11" s="76">
        <f t="shared" si="17"/>
        <v>0.92686357243319273</v>
      </c>
      <c r="AE11" s="203">
        <f t="shared" si="18"/>
        <v>0.76789124611147219</v>
      </c>
      <c r="AF11" s="203">
        <f t="shared" si="19"/>
        <v>1.3510938272754982</v>
      </c>
      <c r="AG11" s="204">
        <f t="shared" si="20"/>
        <v>0.90519467551219002</v>
      </c>
      <c r="AH11" s="204">
        <f t="shared" si="21"/>
        <v>0.944899023147313</v>
      </c>
      <c r="AI11" s="204">
        <f t="shared" si="22"/>
        <v>3.9704347635122983E-2</v>
      </c>
      <c r="AJ11" s="192"/>
      <c r="AK11" s="75">
        <f t="shared" si="23"/>
        <v>916</v>
      </c>
      <c r="AL11" s="75">
        <f t="shared" si="24"/>
        <v>659</v>
      </c>
      <c r="AM11" s="76">
        <f t="shared" si="25"/>
        <v>0.71943231441048039</v>
      </c>
      <c r="AN11" s="203">
        <f t="shared" si="26"/>
        <v>0.86782396815732865</v>
      </c>
      <c r="AO11" s="203">
        <f t="shared" si="27"/>
        <v>1.1578361091374885</v>
      </c>
      <c r="AP11" s="204">
        <f t="shared" si="28"/>
        <v>0.68911767070869467</v>
      </c>
      <c r="AQ11" s="223">
        <f t="shared" si="29"/>
        <v>0.74832834990275854</v>
      </c>
      <c r="AR11" s="148">
        <f t="shared" ref="AR11:AR14" si="30">AP11</f>
        <v>0.68911767070869467</v>
      </c>
      <c r="AS11" s="148">
        <f t="shared" ref="AS11:AS14" si="31">AQ11</f>
        <v>0.74832834990275854</v>
      </c>
    </row>
    <row r="12" spans="1:45" x14ac:dyDescent="0.25">
      <c r="A12" s="124">
        <v>2010</v>
      </c>
      <c r="B12" s="125">
        <v>840</v>
      </c>
      <c r="C12" s="125">
        <v>634</v>
      </c>
      <c r="D12" s="125">
        <v>587</v>
      </c>
      <c r="E12" s="102">
        <f t="shared" si="0"/>
        <v>0.75476190476190474</v>
      </c>
      <c r="F12" s="102">
        <f t="shared" si="1"/>
        <v>0.92586750788643535</v>
      </c>
      <c r="G12" s="102">
        <f t="shared" si="2"/>
        <v>0.69880952380952377</v>
      </c>
      <c r="H12" s="120">
        <v>0.16700000000000001</v>
      </c>
      <c r="I12" s="126">
        <v>6.0000000000000001E-3</v>
      </c>
      <c r="J12" s="94">
        <v>0.02</v>
      </c>
      <c r="K12" s="102">
        <f t="shared" si="8"/>
        <v>0.92456807796004703</v>
      </c>
      <c r="L12" s="102">
        <f t="shared" si="3"/>
        <v>0.93145624535858695</v>
      </c>
      <c r="M12" s="102">
        <f t="shared" si="4"/>
        <v>0.86119471047507068</v>
      </c>
      <c r="N12" s="104">
        <f t="shared" si="5"/>
        <v>0.97419590173164405</v>
      </c>
      <c r="O12" s="102">
        <f t="shared" si="6"/>
        <v>0.98240511440575706</v>
      </c>
      <c r="P12" s="103">
        <f t="shared" si="7"/>
        <v>0.97887844366402588</v>
      </c>
      <c r="S12" s="222">
        <f t="shared" si="9"/>
        <v>840</v>
      </c>
      <c r="T12" s="75">
        <f t="shared" si="9"/>
        <v>634</v>
      </c>
      <c r="U12" s="76">
        <f t="shared" si="10"/>
        <v>0.75476190476190474</v>
      </c>
      <c r="V12" s="203">
        <f t="shared" si="11"/>
        <v>0.85736190236739729</v>
      </c>
      <c r="W12" s="203">
        <f t="shared" si="12"/>
        <v>1.1741250244175852</v>
      </c>
      <c r="X12" s="204">
        <f t="shared" si="13"/>
        <v>0.72420866229233649</v>
      </c>
      <c r="Y12" s="204">
        <f t="shared" si="14"/>
        <v>0.78351552492599696</v>
      </c>
      <c r="Z12" s="204">
        <f t="shared" si="15"/>
        <v>5.9306862633660473E-2</v>
      </c>
      <c r="AA12" s="192"/>
      <c r="AB12" s="75">
        <f t="shared" si="16"/>
        <v>634</v>
      </c>
      <c r="AC12" s="75">
        <f t="shared" si="16"/>
        <v>587</v>
      </c>
      <c r="AD12" s="76">
        <f t="shared" si="17"/>
        <v>0.92586750788643535</v>
      </c>
      <c r="AE12" s="203">
        <f t="shared" si="18"/>
        <v>0.75808959486038263</v>
      </c>
      <c r="AF12" s="203">
        <f t="shared" si="19"/>
        <v>1.3740311350530861</v>
      </c>
      <c r="AG12" s="204">
        <f t="shared" si="20"/>
        <v>0.90263663880366996</v>
      </c>
      <c r="AH12" s="204">
        <f t="shared" si="21"/>
        <v>0.94502475863521662</v>
      </c>
      <c r="AI12" s="204">
        <f t="shared" si="22"/>
        <v>4.2388119831546667E-2</v>
      </c>
      <c r="AJ12" s="192"/>
      <c r="AK12" s="75">
        <f t="shared" si="23"/>
        <v>840</v>
      </c>
      <c r="AL12" s="75">
        <f t="shared" si="24"/>
        <v>587</v>
      </c>
      <c r="AM12" s="76">
        <f t="shared" si="25"/>
        <v>0.69880952380952377</v>
      </c>
      <c r="AN12" s="203">
        <f t="shared" si="26"/>
        <v>0.86488801544031402</v>
      </c>
      <c r="AO12" s="203">
        <f t="shared" si="27"/>
        <v>1.1614785672514136</v>
      </c>
      <c r="AP12" s="204">
        <f t="shared" si="28"/>
        <v>0.66653068166998963</v>
      </c>
      <c r="AQ12" s="223">
        <f t="shared" si="29"/>
        <v>0.72968624087591039</v>
      </c>
      <c r="AR12" s="148">
        <f t="shared" si="30"/>
        <v>0.66653068166998963</v>
      </c>
      <c r="AS12" s="148">
        <f t="shared" si="31"/>
        <v>0.72968624087591039</v>
      </c>
    </row>
    <row r="13" spans="1:45" x14ac:dyDescent="0.25">
      <c r="A13" s="124">
        <v>2011</v>
      </c>
      <c r="B13" s="125">
        <v>1874</v>
      </c>
      <c r="C13" s="125">
        <v>1363</v>
      </c>
      <c r="D13" s="125">
        <v>1259</v>
      </c>
      <c r="E13" s="102">
        <f t="shared" si="0"/>
        <v>0.7273212379935966</v>
      </c>
      <c r="F13" s="102">
        <f t="shared" si="1"/>
        <v>0.9236977256052824</v>
      </c>
      <c r="G13" s="102">
        <f t="shared" si="2"/>
        <v>0.67182497331910351</v>
      </c>
      <c r="H13" s="120">
        <v>8.7999999999999995E-2</v>
      </c>
      <c r="I13" s="126">
        <v>0</v>
      </c>
      <c r="J13" s="94">
        <v>0.02</v>
      </c>
      <c r="K13" s="102">
        <f t="shared" si="8"/>
        <v>0.81377689535624398</v>
      </c>
      <c r="L13" s="102">
        <f t="shared" si="3"/>
        <v>0.9236977256052824</v>
      </c>
      <c r="M13" s="102">
        <f t="shared" si="4"/>
        <v>0.75168386739069049</v>
      </c>
      <c r="N13" s="104">
        <f t="shared" si="5"/>
        <v>0.93361635655165154</v>
      </c>
      <c r="O13" s="102">
        <f t="shared" si="6"/>
        <v>0.98035296929608606</v>
      </c>
      <c r="P13" s="103">
        <f t="shared" si="7"/>
        <v>0.96004313639033456</v>
      </c>
      <c r="S13" s="222">
        <f t="shared" si="9"/>
        <v>1874</v>
      </c>
      <c r="T13" s="75">
        <f t="shared" si="9"/>
        <v>1363</v>
      </c>
      <c r="U13" s="76">
        <f t="shared" si="10"/>
        <v>0.7273212379935966</v>
      </c>
      <c r="V13" s="203">
        <f t="shared" si="11"/>
        <v>0.904430163655078</v>
      </c>
      <c r="W13" s="203">
        <f t="shared" si="12"/>
        <v>1.1083723932099416</v>
      </c>
      <c r="X13" s="204">
        <f t="shared" si="13"/>
        <v>0.70654625042222952</v>
      </c>
      <c r="Y13" s="204">
        <f t="shared" si="14"/>
        <v>0.74738236023911564</v>
      </c>
      <c r="Z13" s="204">
        <f t="shared" si="15"/>
        <v>4.0836109816886124E-2</v>
      </c>
      <c r="AA13" s="192"/>
      <c r="AB13" s="75">
        <f t="shared" si="16"/>
        <v>1363</v>
      </c>
      <c r="AC13" s="75">
        <f t="shared" si="16"/>
        <v>1259</v>
      </c>
      <c r="AD13" s="76">
        <f t="shared" si="17"/>
        <v>0.92369772560528252</v>
      </c>
      <c r="AE13" s="203">
        <f t="shared" si="18"/>
        <v>0.82612064302698518</v>
      </c>
      <c r="AF13" s="203">
        <f t="shared" si="19"/>
        <v>1.2324773066589814</v>
      </c>
      <c r="AG13" s="204">
        <f t="shared" si="20"/>
        <v>0.90830382161172218</v>
      </c>
      <c r="AH13" s="204">
        <f t="shared" si="21"/>
        <v>0.93723299149923522</v>
      </c>
      <c r="AI13" s="204">
        <f t="shared" si="22"/>
        <v>2.892916988751304E-2</v>
      </c>
      <c r="AJ13" s="192"/>
      <c r="AK13" s="75">
        <f t="shared" si="23"/>
        <v>1874</v>
      </c>
      <c r="AL13" s="75">
        <f t="shared" si="24"/>
        <v>1259</v>
      </c>
      <c r="AM13" s="76">
        <f t="shared" si="25"/>
        <v>0.67182497331910351</v>
      </c>
      <c r="AN13" s="203">
        <f t="shared" si="26"/>
        <v>0.90882821329891994</v>
      </c>
      <c r="AO13" s="203">
        <f t="shared" si="27"/>
        <v>1.1021444721461509</v>
      </c>
      <c r="AP13" s="204">
        <f t="shared" si="28"/>
        <v>0.65004269489925981</v>
      </c>
      <c r="AQ13" s="223">
        <f t="shared" si="29"/>
        <v>0.69306813623642427</v>
      </c>
      <c r="AR13" s="148">
        <f t="shared" si="30"/>
        <v>0.65004269489925981</v>
      </c>
      <c r="AS13" s="148">
        <f t="shared" si="31"/>
        <v>0.69306813623642427</v>
      </c>
    </row>
    <row r="14" spans="1:45" x14ac:dyDescent="0.25">
      <c r="A14" s="124">
        <v>2012</v>
      </c>
      <c r="B14" s="125">
        <v>1691</v>
      </c>
      <c r="C14" s="125">
        <v>1352</v>
      </c>
      <c r="D14" s="125">
        <v>1279</v>
      </c>
      <c r="E14" s="102">
        <f t="shared" si="0"/>
        <v>0.79952690715552932</v>
      </c>
      <c r="F14" s="102">
        <f t="shared" si="1"/>
        <v>0.94600591715976334</v>
      </c>
      <c r="G14" s="102">
        <f t="shared" si="2"/>
        <v>0.75635718509757544</v>
      </c>
      <c r="H14" s="120">
        <v>0.106</v>
      </c>
      <c r="I14" s="126"/>
      <c r="J14" s="94">
        <v>0.02</v>
      </c>
      <c r="K14" s="102">
        <f t="shared" si="8"/>
        <v>0.91257693826819308</v>
      </c>
      <c r="L14" s="102">
        <f t="shared" si="3"/>
        <v>0.94600591715976334</v>
      </c>
      <c r="M14" s="102">
        <f t="shared" si="4"/>
        <v>0.8633031834652507</v>
      </c>
      <c r="N14" s="104">
        <f t="shared" si="5"/>
        <v>0.96996596694573589</v>
      </c>
      <c r="O14" s="102">
        <f t="shared" si="6"/>
        <v>0.98621922264161432</v>
      </c>
      <c r="P14" s="103">
        <f t="shared" si="7"/>
        <v>0.97922045631366239</v>
      </c>
      <c r="S14" s="222">
        <f t="shared" ref="S14" si="32">B14</f>
        <v>1691</v>
      </c>
      <c r="T14" s="75">
        <f t="shared" ref="T14" si="33">C14</f>
        <v>1352</v>
      </c>
      <c r="U14" s="76">
        <f t="shared" ref="U14" si="34">T14/S14</f>
        <v>0.79952690715552932</v>
      </c>
      <c r="V14" s="203">
        <f t="shared" ref="V14" si="35">_xlfn.F.INV(0.05/2, 2*T14, 2*(S14-T14+1))</f>
        <v>0.88972410176873828</v>
      </c>
      <c r="W14" s="203">
        <f t="shared" ref="W14" si="36">_xlfn.F.INV(1-0.05/2, 2*(T14+1), 2*(S14-T14))</f>
        <v>1.1289352795404315</v>
      </c>
      <c r="X14" s="204">
        <f t="shared" ref="X14" si="37">IF(T14=0, 0, 1/(1 +(S14-T14+1)/(T14*V14)))</f>
        <v>0.77963674856933018</v>
      </c>
      <c r="Y14" s="204">
        <f t="shared" ref="Y14" si="38">IF(T14=S14, 1, 1/(1 + (S14-T14)/(W14*(T14+1))))</f>
        <v>0.81837172014058635</v>
      </c>
      <c r="Z14" s="204">
        <f t="shared" ref="Z14" si="39">Y14-X14</f>
        <v>3.873497157125616E-2</v>
      </c>
      <c r="AA14" s="192"/>
      <c r="AB14" s="75">
        <f t="shared" ref="AB14" si="40">C14</f>
        <v>1352</v>
      </c>
      <c r="AC14" s="75">
        <f t="shared" ref="AC14" si="41">D14</f>
        <v>1279</v>
      </c>
      <c r="AD14" s="76">
        <f t="shared" ref="AD14" si="42">AC14/AB14</f>
        <v>0.94600591715976334</v>
      </c>
      <c r="AE14" s="203">
        <f t="shared" ref="AE14" si="43">_xlfn.F.INV(0.05/2, 2*AC14, 2*(AB14-AC14+1))</f>
        <v>0.80039071220605662</v>
      </c>
      <c r="AF14" s="203">
        <f t="shared" ref="AF14" si="44">_xlfn.F.INV(1-0.05/2, 2*(AC14+1), 2*(AB14-AC14))</f>
        <v>1.2830438527666461</v>
      </c>
      <c r="AG14" s="204">
        <f t="shared" ref="AG14" si="45">IF(AC14=0, 0, 1/(1 +(AB14-AC14+1)/(AC14*AE14)))</f>
        <v>0.93258629970448625</v>
      </c>
      <c r="AH14" s="204">
        <f t="shared" ref="AH14" si="46">IF(AC14=AB14, 1, 1/(1 + (AB14-AC14)/(AF14*(AC14+1))))</f>
        <v>0.95744175092705153</v>
      </c>
      <c r="AI14" s="204">
        <f t="shared" ref="AI14" si="47">AH14-AG14</f>
        <v>2.4855451222565272E-2</v>
      </c>
      <c r="AJ14" s="192"/>
      <c r="AK14" s="75">
        <f t="shared" ref="AK14" si="48">B14</f>
        <v>1691</v>
      </c>
      <c r="AL14" s="75">
        <f t="shared" ref="AL14" si="49">D14</f>
        <v>1279</v>
      </c>
      <c r="AM14" s="76">
        <f t="shared" ref="AM14" si="50">AL14/AK14</f>
        <v>0.75635718509757544</v>
      </c>
      <c r="AN14" s="203">
        <f t="shared" ref="AN14" si="51">_xlfn.F.INV(0.05/2, 2*AL14, 2*(AK14-AL14+1))</f>
        <v>0.89638069598756631</v>
      </c>
      <c r="AO14" s="203">
        <f t="shared" ref="AO14" si="52">_xlfn.F.INV(1-0.05/2, 2*(AL14+1), 2*(AK14-AL14))</f>
        <v>1.1192764779514015</v>
      </c>
      <c r="AP14" s="204">
        <f t="shared" ref="AP14" si="53">IF(AL14=0, 0, 1/(1 +(AK14-AL14+1)/(AL14*AN14)))</f>
        <v>0.73516658931747425</v>
      </c>
      <c r="AQ14" s="223">
        <f t="shared" ref="AQ14" si="54">IF(AL14=AK14, 1, 1/(1 + (AK14-AL14)/(AO14*(AL14+1))))</f>
        <v>0.77665429004205322</v>
      </c>
      <c r="AR14" s="148">
        <f t="shared" si="30"/>
        <v>0.73516658931747425</v>
      </c>
      <c r="AS14" s="148">
        <f t="shared" si="31"/>
        <v>0.77665429004205322</v>
      </c>
    </row>
    <row r="15" spans="1:45" ht="26.25" x14ac:dyDescent="0.25">
      <c r="A15" s="127" t="s">
        <v>42</v>
      </c>
      <c r="B15" s="90"/>
      <c r="C15" s="92"/>
      <c r="D15" s="121"/>
      <c r="E15" s="97">
        <f>AVERAGE(E10:E14)</f>
        <v>0.76026173622420201</v>
      </c>
      <c r="F15" s="97">
        <f t="shared" ref="F15:P15" si="55">AVERAGE(F10:F14)</f>
        <v>0.93604303629365371</v>
      </c>
      <c r="G15" s="97">
        <f t="shared" si="55"/>
        <v>0.71170632399101375</v>
      </c>
      <c r="H15" s="97">
        <f t="shared" si="55"/>
        <v>0.1244</v>
      </c>
      <c r="I15" s="97">
        <f t="shared" si="55"/>
        <v>6.0027285386323442E-3</v>
      </c>
      <c r="J15" s="97">
        <f t="shared" si="55"/>
        <v>0.02</v>
      </c>
      <c r="K15" s="97">
        <f t="shared" si="55"/>
        <v>0.88700686191473321</v>
      </c>
      <c r="L15" s="97">
        <f t="shared" si="55"/>
        <v>0.94059276819630888</v>
      </c>
      <c r="M15" s="97">
        <f t="shared" si="55"/>
        <v>0.83460613837614406</v>
      </c>
      <c r="N15" s="97">
        <f t="shared" si="55"/>
        <v>0.96060636367653029</v>
      </c>
      <c r="O15" s="97">
        <f t="shared" si="55"/>
        <v>0.98478134374648219</v>
      </c>
      <c r="P15" s="97">
        <f t="shared" si="55"/>
        <v>0.97432533521453824</v>
      </c>
      <c r="S15" s="222"/>
      <c r="T15" s="75"/>
      <c r="U15" s="76"/>
      <c r="V15" s="203"/>
      <c r="W15" s="203"/>
      <c r="X15" s="204"/>
      <c r="Y15" s="204"/>
      <c r="Z15" s="204"/>
      <c r="AA15" s="192"/>
      <c r="AB15" s="75"/>
      <c r="AC15" s="75"/>
      <c r="AD15" s="76"/>
      <c r="AE15" s="203"/>
      <c r="AF15" s="203"/>
      <c r="AG15" s="204"/>
      <c r="AH15" s="204"/>
      <c r="AI15" s="204"/>
      <c r="AJ15" s="192"/>
      <c r="AK15" s="75"/>
      <c r="AL15" s="75"/>
      <c r="AM15" s="76"/>
      <c r="AN15" s="203"/>
      <c r="AO15" s="203"/>
      <c r="AP15" s="204"/>
      <c r="AQ15" s="223"/>
    </row>
    <row r="16" spans="1:45" ht="16.5" thickBot="1" x14ac:dyDescent="0.3">
      <c r="A16" s="128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13">
        <f>O15^7</f>
        <v>0.89821165767967059</v>
      </c>
      <c r="N16" s="129"/>
      <c r="O16" s="129"/>
      <c r="P16" s="130"/>
      <c r="S16" s="222"/>
      <c r="T16" s="75"/>
      <c r="U16" s="76"/>
      <c r="V16" s="203"/>
      <c r="W16" s="203"/>
      <c r="X16" s="204"/>
      <c r="Y16" s="204"/>
      <c r="Z16" s="204"/>
      <c r="AA16" s="192"/>
      <c r="AB16" s="75"/>
      <c r="AC16" s="75"/>
      <c r="AD16" s="76"/>
      <c r="AE16" s="203"/>
      <c r="AF16" s="203"/>
      <c r="AG16" s="204"/>
      <c r="AH16" s="204"/>
      <c r="AI16" s="204"/>
      <c r="AJ16" s="192"/>
      <c r="AK16" s="75"/>
      <c r="AL16" s="75"/>
      <c r="AM16" s="76"/>
      <c r="AN16" s="203"/>
      <c r="AO16" s="203"/>
      <c r="AP16" s="204"/>
      <c r="AQ16" s="223"/>
    </row>
    <row r="17" spans="1:43" ht="15.75" customHeight="1" x14ac:dyDescent="0.25">
      <c r="A17" s="131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3"/>
      <c r="S17" s="222"/>
      <c r="T17" s="75"/>
      <c r="U17" s="76"/>
      <c r="V17" s="203"/>
      <c r="W17" s="203"/>
      <c r="X17" s="204"/>
      <c r="Y17" s="204"/>
      <c r="Z17" s="204"/>
      <c r="AA17" s="192"/>
      <c r="AB17" s="75"/>
      <c r="AC17" s="75"/>
      <c r="AD17" s="76"/>
      <c r="AE17" s="203"/>
      <c r="AF17" s="203"/>
      <c r="AG17" s="204"/>
      <c r="AH17" s="204"/>
      <c r="AI17" s="204"/>
      <c r="AJ17" s="192"/>
      <c r="AK17" s="75"/>
      <c r="AL17" s="75"/>
      <c r="AM17" s="76"/>
      <c r="AN17" s="203"/>
      <c r="AO17" s="203"/>
      <c r="AP17" s="204"/>
      <c r="AQ17" s="223"/>
    </row>
    <row r="18" spans="1:43" ht="15.75" customHeight="1" x14ac:dyDescent="0.25">
      <c r="A18" s="134"/>
      <c r="B18" s="280" t="s">
        <v>23</v>
      </c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2"/>
      <c r="S18" s="222"/>
      <c r="T18" s="75"/>
      <c r="U18" s="76"/>
      <c r="V18" s="203"/>
      <c r="W18" s="203"/>
      <c r="X18" s="204"/>
      <c r="Y18" s="204"/>
      <c r="Z18" s="204"/>
      <c r="AA18" s="192"/>
      <c r="AB18" s="75"/>
      <c r="AC18" s="75"/>
      <c r="AD18" s="76"/>
      <c r="AE18" s="203"/>
      <c r="AF18" s="203"/>
      <c r="AG18" s="204"/>
      <c r="AH18" s="204"/>
      <c r="AI18" s="204"/>
      <c r="AJ18" s="192"/>
      <c r="AK18" s="75"/>
      <c r="AL18" s="75"/>
      <c r="AM18" s="76"/>
      <c r="AN18" s="203"/>
      <c r="AO18" s="203"/>
      <c r="AP18" s="204"/>
      <c r="AQ18" s="223"/>
    </row>
    <row r="19" spans="1:43" ht="15.75" customHeight="1" x14ac:dyDescent="0.25">
      <c r="A19" s="135"/>
      <c r="B19" s="289" t="s">
        <v>24</v>
      </c>
      <c r="C19" s="290"/>
      <c r="D19" s="290"/>
      <c r="E19" s="289" t="s">
        <v>25</v>
      </c>
      <c r="F19" s="291"/>
      <c r="G19" s="292"/>
      <c r="H19" s="293" t="s">
        <v>26</v>
      </c>
      <c r="I19" s="294"/>
      <c r="J19" s="295"/>
      <c r="K19" s="296" t="s">
        <v>27</v>
      </c>
      <c r="L19" s="297"/>
      <c r="M19" s="298"/>
      <c r="N19" s="289" t="s">
        <v>28</v>
      </c>
      <c r="O19" s="291"/>
      <c r="P19" s="299"/>
      <c r="S19" s="222"/>
      <c r="T19" s="75"/>
      <c r="U19" s="76"/>
      <c r="V19" s="203"/>
      <c r="W19" s="203"/>
      <c r="X19" s="204"/>
      <c r="Y19" s="204"/>
      <c r="Z19" s="204"/>
      <c r="AA19" s="192"/>
      <c r="AB19" s="75"/>
      <c r="AC19" s="75"/>
      <c r="AD19" s="76"/>
      <c r="AE19" s="203"/>
      <c r="AF19" s="203"/>
      <c r="AG19" s="204"/>
      <c r="AH19" s="204"/>
      <c r="AI19" s="204"/>
      <c r="AJ19" s="192"/>
      <c r="AK19" s="75"/>
      <c r="AL19" s="75"/>
      <c r="AM19" s="76"/>
      <c r="AN19" s="203"/>
      <c r="AO19" s="203"/>
      <c r="AP19" s="204"/>
      <c r="AQ19" s="223"/>
    </row>
    <row r="20" spans="1:43" ht="51" x14ac:dyDescent="0.25">
      <c r="A20" s="136" t="s">
        <v>64</v>
      </c>
      <c r="B20" s="137" t="s">
        <v>29</v>
      </c>
      <c r="C20" s="138" t="s">
        <v>30</v>
      </c>
      <c r="D20" s="139" t="s">
        <v>31</v>
      </c>
      <c r="E20" s="137" t="s">
        <v>32</v>
      </c>
      <c r="F20" s="138" t="s">
        <v>33</v>
      </c>
      <c r="G20" s="139" t="s">
        <v>34</v>
      </c>
      <c r="H20" s="137" t="s">
        <v>35</v>
      </c>
      <c r="I20" s="140" t="s">
        <v>36</v>
      </c>
      <c r="J20" s="139" t="s">
        <v>37</v>
      </c>
      <c r="K20" s="137" t="s">
        <v>32</v>
      </c>
      <c r="L20" s="138" t="s">
        <v>33</v>
      </c>
      <c r="M20" s="138" t="s">
        <v>34</v>
      </c>
      <c r="N20" s="137" t="s">
        <v>38</v>
      </c>
      <c r="O20" s="138" t="s">
        <v>39</v>
      </c>
      <c r="P20" s="141" t="s">
        <v>40</v>
      </c>
      <c r="S20" s="222"/>
      <c r="T20" s="75"/>
      <c r="U20" s="76"/>
      <c r="V20" s="203"/>
      <c r="W20" s="203"/>
      <c r="X20" s="204"/>
      <c r="Y20" s="204"/>
      <c r="Z20" s="204"/>
      <c r="AA20" s="192"/>
      <c r="AB20" s="75"/>
      <c r="AC20" s="75"/>
      <c r="AD20" s="76"/>
      <c r="AE20" s="203"/>
      <c r="AF20" s="203"/>
      <c r="AG20" s="204"/>
      <c r="AH20" s="204"/>
      <c r="AI20" s="204"/>
      <c r="AJ20" s="192"/>
      <c r="AK20" s="75"/>
      <c r="AL20" s="75"/>
      <c r="AM20" s="76"/>
      <c r="AN20" s="203"/>
      <c r="AO20" s="203"/>
      <c r="AP20" s="204"/>
      <c r="AQ20" s="223"/>
    </row>
    <row r="21" spans="1:43" x14ac:dyDescent="0.25">
      <c r="A21" s="257" t="s">
        <v>41</v>
      </c>
      <c r="B21" s="142">
        <v>1142</v>
      </c>
      <c r="C21" s="91">
        <v>901</v>
      </c>
      <c r="D21" s="89">
        <v>863</v>
      </c>
      <c r="E21" s="96">
        <f t="shared" ref="E21:E31" si="56">C21/B21</f>
        <v>0.78896672504378285</v>
      </c>
      <c r="F21" s="94">
        <f t="shared" ref="F21:F31" si="57">G21/E21</f>
        <v>0.95782463928967809</v>
      </c>
      <c r="G21" s="93">
        <f t="shared" ref="G21:G31" si="58">D21/B21</f>
        <v>0.75569176882661993</v>
      </c>
      <c r="H21" s="111">
        <v>0.11379943595461402</v>
      </c>
      <c r="I21" s="110">
        <v>1.0574248594599035E-2</v>
      </c>
      <c r="J21" s="93">
        <v>0.02</v>
      </c>
      <c r="K21" s="94">
        <f t="shared" ref="K21:K31" si="59">(C21/B21)/((1-H21)*(1-J21))</f>
        <v>0.90844907963536281</v>
      </c>
      <c r="L21" s="94">
        <f t="shared" ref="L21:L31" si="60">M21/K21</f>
        <v>0.96806115863586928</v>
      </c>
      <c r="M21" s="94">
        <f t="shared" ref="M21:M31" si="61">(D21/B21)/((1-H21)*(1-I21)*(1-J21))</f>
        <v>0.87943426859349838</v>
      </c>
      <c r="N21" s="96">
        <f t="shared" ref="N21:N31" si="62">K21^(1/3)</f>
        <v>0.96850127417742371</v>
      </c>
      <c r="O21" s="94">
        <f t="shared" ref="O21:O31" si="63">L21^(1/4)</f>
        <v>0.99191783443017123</v>
      </c>
      <c r="P21" s="95">
        <f t="shared" ref="P21:P31" si="64">M21^(1/7)</f>
        <v>0.98181362560826779</v>
      </c>
      <c r="S21" s="222">
        <f t="shared" si="9"/>
        <v>1142</v>
      </c>
      <c r="T21" s="75">
        <f t="shared" si="9"/>
        <v>901</v>
      </c>
      <c r="U21" s="76">
        <f t="shared" si="10"/>
        <v>0.78896672504378285</v>
      </c>
      <c r="V21" s="203">
        <f t="shared" si="11"/>
        <v>0.87014841134811394</v>
      </c>
      <c r="W21" s="203">
        <f t="shared" si="12"/>
        <v>1.156291498283968</v>
      </c>
      <c r="X21" s="204">
        <f t="shared" si="13"/>
        <v>0.7641334084788709</v>
      </c>
      <c r="Y21" s="204">
        <f t="shared" si="14"/>
        <v>0.81230163136640376</v>
      </c>
      <c r="Z21" s="204">
        <f t="shared" si="15"/>
        <v>4.8168222887532863E-2</v>
      </c>
      <c r="AA21" s="192"/>
      <c r="AB21" s="75">
        <f t="shared" si="16"/>
        <v>901</v>
      </c>
      <c r="AC21" s="75">
        <f t="shared" si="16"/>
        <v>863</v>
      </c>
      <c r="AD21" s="76">
        <f t="shared" si="17"/>
        <v>0.95782463928967809</v>
      </c>
      <c r="AE21" s="203">
        <f t="shared" si="18"/>
        <v>0.7416744337169513</v>
      </c>
      <c r="AF21" s="203">
        <f t="shared" si="19"/>
        <v>1.4212991651484346</v>
      </c>
      <c r="AG21" s="204">
        <f t="shared" si="20"/>
        <v>0.94256809301708633</v>
      </c>
      <c r="AH21" s="204">
        <f t="shared" si="21"/>
        <v>0.96998426097919388</v>
      </c>
      <c r="AI21" s="204">
        <f t="shared" si="22"/>
        <v>2.7416167962107552E-2</v>
      </c>
      <c r="AJ21" s="192"/>
      <c r="AK21" s="75">
        <f t="shared" si="23"/>
        <v>1142</v>
      </c>
      <c r="AL21" s="75">
        <f t="shared" si="24"/>
        <v>863</v>
      </c>
      <c r="AM21" s="76">
        <f t="shared" si="25"/>
        <v>0.75569176882661993</v>
      </c>
      <c r="AN21" s="203">
        <f t="shared" si="26"/>
        <v>0.87585436486059443</v>
      </c>
      <c r="AO21" s="203">
        <f t="shared" si="27"/>
        <v>1.1473285056384639</v>
      </c>
      <c r="AP21" s="204">
        <f t="shared" si="28"/>
        <v>0.72969380636918058</v>
      </c>
      <c r="AQ21" s="223">
        <f t="shared" si="29"/>
        <v>0.78036542969198786</v>
      </c>
    </row>
    <row r="22" spans="1:43" x14ac:dyDescent="0.25">
      <c r="A22" s="258">
        <v>2003</v>
      </c>
      <c r="B22" s="143">
        <v>1196</v>
      </c>
      <c r="C22" s="92">
        <v>952</v>
      </c>
      <c r="D22" s="121">
        <v>903</v>
      </c>
      <c r="E22" s="96">
        <f t="shared" si="56"/>
        <v>0.79598662207357862</v>
      </c>
      <c r="F22" s="94">
        <f t="shared" si="57"/>
        <v>0.94852941176470584</v>
      </c>
      <c r="G22" s="93">
        <f t="shared" si="58"/>
        <v>0.75501672240802675</v>
      </c>
      <c r="H22" s="111">
        <v>8.5391657479989017E-2</v>
      </c>
      <c r="I22" s="101">
        <v>7.0751704937294067E-3</v>
      </c>
      <c r="J22" s="93">
        <v>0.02</v>
      </c>
      <c r="K22" s="96">
        <f t="shared" si="59"/>
        <v>0.88806455097044412</v>
      </c>
      <c r="L22" s="94">
        <f t="shared" si="60"/>
        <v>0.9552882389257602</v>
      </c>
      <c r="M22" s="94">
        <f t="shared" si="61"/>
        <v>0.84835762094895162</v>
      </c>
      <c r="N22" s="96">
        <f t="shared" si="62"/>
        <v>0.96120239635847182</v>
      </c>
      <c r="O22" s="94">
        <f t="shared" si="63"/>
        <v>0.98862959647302706</v>
      </c>
      <c r="P22" s="95">
        <f t="shared" si="64"/>
        <v>0.97678053173642954</v>
      </c>
      <c r="S22" s="222">
        <f t="shared" si="9"/>
        <v>1196</v>
      </c>
      <c r="T22" s="75">
        <f t="shared" si="9"/>
        <v>952</v>
      </c>
      <c r="U22" s="76">
        <f t="shared" si="10"/>
        <v>0.79598662207357862</v>
      </c>
      <c r="V22" s="203">
        <f t="shared" si="11"/>
        <v>0.87146245314316884</v>
      </c>
      <c r="W22" s="203">
        <f t="shared" si="12"/>
        <v>1.1545651646843624</v>
      </c>
      <c r="X22" s="204">
        <f t="shared" si="13"/>
        <v>0.77201503233256086</v>
      </c>
      <c r="Y22" s="204">
        <f t="shared" si="14"/>
        <v>0.81849297720531067</v>
      </c>
      <c r="Z22" s="204">
        <f t="shared" si="15"/>
        <v>4.647794487274981E-2</v>
      </c>
      <c r="AA22" s="192"/>
      <c r="AB22" s="75">
        <f t="shared" si="16"/>
        <v>952</v>
      </c>
      <c r="AC22" s="75">
        <f t="shared" si="16"/>
        <v>903</v>
      </c>
      <c r="AD22" s="76">
        <f t="shared" si="17"/>
        <v>0.94852941176470584</v>
      </c>
      <c r="AE22" s="203">
        <f t="shared" si="18"/>
        <v>0.76519627842283133</v>
      </c>
      <c r="AF22" s="203">
        <f t="shared" si="19"/>
        <v>1.3603893529981839</v>
      </c>
      <c r="AG22" s="204">
        <f t="shared" si="20"/>
        <v>0.93252108872604977</v>
      </c>
      <c r="AH22" s="204">
        <f t="shared" si="21"/>
        <v>0.96168258719658339</v>
      </c>
      <c r="AI22" s="204">
        <f t="shared" si="22"/>
        <v>2.916149847053362E-2</v>
      </c>
      <c r="AJ22" s="192"/>
      <c r="AK22" s="75">
        <f t="shared" si="23"/>
        <v>1196</v>
      </c>
      <c r="AL22" s="75">
        <f t="shared" si="24"/>
        <v>903</v>
      </c>
      <c r="AM22" s="76">
        <f t="shared" si="25"/>
        <v>0.75501672240802675</v>
      </c>
      <c r="AN22" s="203">
        <f t="shared" si="26"/>
        <v>0.87855982360658669</v>
      </c>
      <c r="AO22" s="203">
        <f t="shared" si="27"/>
        <v>1.1435154549640794</v>
      </c>
      <c r="AP22" s="204">
        <f t="shared" si="28"/>
        <v>0.72961527250825731</v>
      </c>
      <c r="AQ22" s="223">
        <f t="shared" si="29"/>
        <v>0.77915759830431375</v>
      </c>
    </row>
    <row r="23" spans="1:43" x14ac:dyDescent="0.25">
      <c r="A23" s="258">
        <v>2004</v>
      </c>
      <c r="B23" s="143">
        <v>525</v>
      </c>
      <c r="C23" s="92">
        <v>424</v>
      </c>
      <c r="D23" s="121">
        <v>403</v>
      </c>
      <c r="E23" s="96">
        <f t="shared" si="56"/>
        <v>0.80761904761904757</v>
      </c>
      <c r="F23" s="94">
        <f t="shared" si="57"/>
        <v>0.95047169811320764</v>
      </c>
      <c r="G23" s="93">
        <f t="shared" si="58"/>
        <v>0.76761904761904765</v>
      </c>
      <c r="H23" s="111">
        <v>9.531324845581747E-2</v>
      </c>
      <c r="I23" s="101">
        <v>1.6315475727652073E-2</v>
      </c>
      <c r="J23" s="93">
        <v>0.02</v>
      </c>
      <c r="K23" s="96">
        <f t="shared" si="59"/>
        <v>0.91092421503066656</v>
      </c>
      <c r="L23" s="94">
        <f t="shared" si="60"/>
        <v>0.96623630306300834</v>
      </c>
      <c r="M23" s="94">
        <f t="shared" si="61"/>
        <v>0.88016804590180409</v>
      </c>
      <c r="N23" s="96">
        <f t="shared" si="62"/>
        <v>0.96938006053897441</v>
      </c>
      <c r="O23" s="94">
        <f t="shared" si="63"/>
        <v>0.99145004689882898</v>
      </c>
      <c r="P23" s="95">
        <f t="shared" si="64"/>
        <v>0.98193061235424894</v>
      </c>
      <c r="S23" s="222">
        <f t="shared" si="9"/>
        <v>525</v>
      </c>
      <c r="T23" s="75">
        <f t="shared" si="9"/>
        <v>424</v>
      </c>
      <c r="U23" s="76">
        <f t="shared" si="10"/>
        <v>0.80761904761904757</v>
      </c>
      <c r="V23" s="203">
        <f t="shared" si="11"/>
        <v>0.81110452569281399</v>
      </c>
      <c r="W23" s="203">
        <f t="shared" si="12"/>
        <v>1.2520938150515293</v>
      </c>
      <c r="X23" s="204">
        <f t="shared" si="13"/>
        <v>0.77125342659439455</v>
      </c>
      <c r="Y23" s="204">
        <f t="shared" si="14"/>
        <v>0.84047758708172471</v>
      </c>
      <c r="Z23" s="204">
        <f t="shared" si="15"/>
        <v>6.9224160487330155E-2</v>
      </c>
      <c r="AA23" s="192"/>
      <c r="AB23" s="75">
        <f t="shared" si="16"/>
        <v>424</v>
      </c>
      <c r="AC23" s="75">
        <f t="shared" si="16"/>
        <v>403</v>
      </c>
      <c r="AD23" s="76">
        <f t="shared" si="17"/>
        <v>0.95047169811320753</v>
      </c>
      <c r="AE23" s="203">
        <f t="shared" si="18"/>
        <v>0.67605859344534969</v>
      </c>
      <c r="AF23" s="203">
        <f t="shared" si="19"/>
        <v>1.6293187627725805</v>
      </c>
      <c r="AG23" s="204">
        <f t="shared" si="20"/>
        <v>0.92528483792629312</v>
      </c>
      <c r="AH23" s="204">
        <f t="shared" si="21"/>
        <v>0.96908331044509521</v>
      </c>
      <c r="AI23" s="204">
        <f t="shared" si="22"/>
        <v>4.379847251880209E-2</v>
      </c>
      <c r="AJ23" s="192"/>
      <c r="AK23" s="75">
        <f t="shared" si="23"/>
        <v>525</v>
      </c>
      <c r="AL23" s="75">
        <f t="shared" si="24"/>
        <v>403</v>
      </c>
      <c r="AM23" s="76">
        <f t="shared" si="25"/>
        <v>0.76761904761904765</v>
      </c>
      <c r="AN23" s="203">
        <f t="shared" si="26"/>
        <v>0.82139215001247012</v>
      </c>
      <c r="AO23" s="203">
        <f t="shared" si="27"/>
        <v>1.2317448729387774</v>
      </c>
      <c r="AP23" s="204">
        <f t="shared" si="28"/>
        <v>0.72908744281899773</v>
      </c>
      <c r="AQ23" s="223">
        <f t="shared" si="29"/>
        <v>0.8031066951060114</v>
      </c>
    </row>
    <row r="24" spans="1:43" x14ac:dyDescent="0.25">
      <c r="A24" s="258">
        <v>2005</v>
      </c>
      <c r="B24" s="143">
        <v>502</v>
      </c>
      <c r="C24" s="92">
        <v>416</v>
      </c>
      <c r="D24" s="121">
        <v>403</v>
      </c>
      <c r="E24" s="96">
        <f t="shared" si="56"/>
        <v>0.82868525896414347</v>
      </c>
      <c r="F24" s="94">
        <f t="shared" si="57"/>
        <v>0.96874999999999989</v>
      </c>
      <c r="G24" s="93">
        <f t="shared" si="58"/>
        <v>0.8027888446215139</v>
      </c>
      <c r="H24" s="111">
        <v>6.7887101245418233E-2</v>
      </c>
      <c r="I24" s="101">
        <v>3.0314918506366131E-3</v>
      </c>
      <c r="J24" s="93">
        <v>0.02</v>
      </c>
      <c r="K24" s="96">
        <f t="shared" si="59"/>
        <v>0.90718324374060133</v>
      </c>
      <c r="L24" s="94">
        <f t="shared" si="60"/>
        <v>0.97169568755813107</v>
      </c>
      <c r="M24" s="94">
        <f t="shared" si="61"/>
        <v>0.88150604576773917</v>
      </c>
      <c r="N24" s="96">
        <f t="shared" si="62"/>
        <v>0.96805122747465477</v>
      </c>
      <c r="O24" s="94">
        <f t="shared" si="63"/>
        <v>0.99284755084347931</v>
      </c>
      <c r="P24" s="95">
        <f t="shared" si="64"/>
        <v>0.98214371579579685</v>
      </c>
      <c r="S24" s="222">
        <f t="shared" si="9"/>
        <v>502</v>
      </c>
      <c r="T24" s="75">
        <f t="shared" si="9"/>
        <v>416</v>
      </c>
      <c r="U24" s="76">
        <f t="shared" si="10"/>
        <v>0.82868525896414347</v>
      </c>
      <c r="V24" s="203">
        <f t="shared" si="11"/>
        <v>0.80029001037846326</v>
      </c>
      <c r="W24" s="203">
        <f t="shared" si="12"/>
        <v>1.2734734690534708</v>
      </c>
      <c r="X24" s="204">
        <f t="shared" si="13"/>
        <v>0.79281799745422366</v>
      </c>
      <c r="Y24" s="204">
        <f t="shared" si="14"/>
        <v>0.86062456583007707</v>
      </c>
      <c r="Z24" s="204">
        <f t="shared" si="15"/>
        <v>6.7806568375853415E-2</v>
      </c>
      <c r="AA24" s="192"/>
      <c r="AB24" s="75">
        <f t="shared" si="16"/>
        <v>416</v>
      </c>
      <c r="AC24" s="75">
        <f t="shared" si="16"/>
        <v>403</v>
      </c>
      <c r="AD24" s="76">
        <f t="shared" si="17"/>
        <v>0.96875</v>
      </c>
      <c r="AE24" s="203">
        <f t="shared" si="18"/>
        <v>0.6226363930017601</v>
      </c>
      <c r="AF24" s="203">
        <f t="shared" si="19"/>
        <v>1.8898126794497485</v>
      </c>
      <c r="AG24" s="204">
        <f t="shared" si="20"/>
        <v>0.94715434975630186</v>
      </c>
      <c r="AH24" s="204">
        <f t="shared" si="21"/>
        <v>0.9832578718934295</v>
      </c>
      <c r="AI24" s="204">
        <f t="shared" si="22"/>
        <v>3.6103522137127642E-2</v>
      </c>
      <c r="AJ24" s="192"/>
      <c r="AK24" s="75">
        <f t="shared" si="23"/>
        <v>502</v>
      </c>
      <c r="AL24" s="75">
        <f t="shared" si="24"/>
        <v>403</v>
      </c>
      <c r="AM24" s="76">
        <f t="shared" si="25"/>
        <v>0.8027888446215139</v>
      </c>
      <c r="AN24" s="203">
        <f t="shared" si="26"/>
        <v>0.80886926787121216</v>
      </c>
      <c r="AO24" s="203">
        <f t="shared" si="27"/>
        <v>1.2557644605084941</v>
      </c>
      <c r="AP24" s="204">
        <f t="shared" si="28"/>
        <v>0.76524406169596138</v>
      </c>
      <c r="AQ24" s="223">
        <f t="shared" si="29"/>
        <v>0.83672226499068303</v>
      </c>
    </row>
    <row r="25" spans="1:43" x14ac:dyDescent="0.25">
      <c r="A25" s="258">
        <v>2006</v>
      </c>
      <c r="B25" s="143">
        <v>396</v>
      </c>
      <c r="C25" s="92">
        <v>297</v>
      </c>
      <c r="D25" s="121">
        <v>265</v>
      </c>
      <c r="E25" s="96">
        <f t="shared" si="56"/>
        <v>0.75</v>
      </c>
      <c r="F25" s="94">
        <f t="shared" si="57"/>
        <v>0.8922558922558923</v>
      </c>
      <c r="G25" s="93">
        <f t="shared" si="58"/>
        <v>0.66919191919191923</v>
      </c>
      <c r="H25" s="111">
        <v>7.1727516289097792E-2</v>
      </c>
      <c r="I25" s="101">
        <v>7.9028072658645903E-3</v>
      </c>
      <c r="J25" s="93">
        <v>0.02</v>
      </c>
      <c r="K25" s="96">
        <f t="shared" si="59"/>
        <v>0.82444124530068885</v>
      </c>
      <c r="L25" s="94">
        <f t="shared" si="60"/>
        <v>0.89936338777142477</v>
      </c>
      <c r="M25" s="94">
        <f t="shared" si="61"/>
        <v>0.7414722713921198</v>
      </c>
      <c r="N25" s="96">
        <f t="shared" si="62"/>
        <v>0.93767694259749113</v>
      </c>
      <c r="O25" s="94">
        <f t="shared" si="63"/>
        <v>0.97383146108131335</v>
      </c>
      <c r="P25" s="95">
        <f t="shared" si="64"/>
        <v>0.95816903261776609</v>
      </c>
      <c r="S25" s="222">
        <f t="shared" si="9"/>
        <v>396</v>
      </c>
      <c r="T25" s="75">
        <f t="shared" si="9"/>
        <v>297</v>
      </c>
      <c r="U25" s="76">
        <f t="shared" si="10"/>
        <v>0.75</v>
      </c>
      <c r="V25" s="203">
        <f t="shared" si="11"/>
        <v>0.80201060099119792</v>
      </c>
      <c r="W25" s="203">
        <f t="shared" si="12"/>
        <v>1.2642342779242788</v>
      </c>
      <c r="X25" s="204">
        <f t="shared" si="13"/>
        <v>0.70431447915753187</v>
      </c>
      <c r="Y25" s="204">
        <f t="shared" si="14"/>
        <v>0.79190393420187655</v>
      </c>
      <c r="Z25" s="204">
        <f t="shared" si="15"/>
        <v>8.7589455044344677E-2</v>
      </c>
      <c r="AA25" s="192"/>
      <c r="AB25" s="75">
        <f t="shared" si="16"/>
        <v>297</v>
      </c>
      <c r="AC25" s="75">
        <f t="shared" si="16"/>
        <v>265</v>
      </c>
      <c r="AD25" s="76">
        <f t="shared" si="17"/>
        <v>0.8922558922558923</v>
      </c>
      <c r="AE25" s="203">
        <f t="shared" si="18"/>
        <v>0.71297619709640103</v>
      </c>
      <c r="AF25" s="203">
        <f t="shared" si="19"/>
        <v>1.4864254324563304</v>
      </c>
      <c r="AG25" s="204">
        <f t="shared" si="20"/>
        <v>0.85131028903369343</v>
      </c>
      <c r="AH25" s="204">
        <f t="shared" si="21"/>
        <v>0.92512678697060446</v>
      </c>
      <c r="AI25" s="204">
        <f t="shared" si="22"/>
        <v>7.381649793691103E-2</v>
      </c>
      <c r="AJ25" s="192"/>
      <c r="AK25" s="75">
        <f t="shared" si="23"/>
        <v>396</v>
      </c>
      <c r="AL25" s="75">
        <f t="shared" si="24"/>
        <v>265</v>
      </c>
      <c r="AM25" s="76">
        <f t="shared" si="25"/>
        <v>0.66919191919191923</v>
      </c>
      <c r="AN25" s="203">
        <f t="shared" si="26"/>
        <v>0.81427666875714999</v>
      </c>
      <c r="AO25" s="203">
        <f t="shared" si="27"/>
        <v>1.2378220452430784</v>
      </c>
      <c r="AP25" s="204">
        <f t="shared" si="28"/>
        <v>0.62045332980634316</v>
      </c>
      <c r="AQ25" s="223">
        <f t="shared" si="29"/>
        <v>0.71537867509326114</v>
      </c>
    </row>
    <row r="26" spans="1:43" x14ac:dyDescent="0.25">
      <c r="A26" s="258">
        <v>2007</v>
      </c>
      <c r="B26" s="143">
        <v>416</v>
      </c>
      <c r="C26" s="92">
        <v>341</v>
      </c>
      <c r="D26" s="121">
        <v>314</v>
      </c>
      <c r="E26" s="96">
        <f t="shared" si="56"/>
        <v>0.81971153846153844</v>
      </c>
      <c r="F26" s="94">
        <f t="shared" si="57"/>
        <v>0.92082111436950143</v>
      </c>
      <c r="G26" s="93">
        <f t="shared" si="58"/>
        <v>0.75480769230769229</v>
      </c>
      <c r="H26" s="111">
        <v>8.3571490430414827E-2</v>
      </c>
      <c r="I26" s="101">
        <v>1.0339418140330861E-2</v>
      </c>
      <c r="J26" s="93">
        <v>0.02</v>
      </c>
      <c r="K26" s="96">
        <f t="shared" si="59"/>
        <v>0.91271750784113415</v>
      </c>
      <c r="L26" s="94">
        <f t="shared" si="60"/>
        <v>0.93044133640160587</v>
      </c>
      <c r="M26" s="94">
        <f t="shared" si="61"/>
        <v>0.84923009775284808</v>
      </c>
      <c r="N26" s="96">
        <f t="shared" si="62"/>
        <v>0.97001576756922692</v>
      </c>
      <c r="O26" s="94">
        <f t="shared" si="63"/>
        <v>0.9821373993608673</v>
      </c>
      <c r="P26" s="95">
        <f t="shared" si="64"/>
        <v>0.97692397578712786</v>
      </c>
      <c r="S26" s="222">
        <f t="shared" si="9"/>
        <v>416</v>
      </c>
      <c r="T26" s="75">
        <f t="shared" si="9"/>
        <v>341</v>
      </c>
      <c r="U26" s="76">
        <f t="shared" si="10"/>
        <v>0.81971153846153844</v>
      </c>
      <c r="V26" s="203">
        <f t="shared" si="11"/>
        <v>0.78712973239932615</v>
      </c>
      <c r="W26" s="203">
        <f t="shared" si="12"/>
        <v>1.2980072072041611</v>
      </c>
      <c r="X26" s="204">
        <f t="shared" si="13"/>
        <v>0.77933356566342948</v>
      </c>
      <c r="Y26" s="204">
        <f t="shared" si="14"/>
        <v>0.85546862353475539</v>
      </c>
      <c r="Z26" s="204">
        <f t="shared" si="15"/>
        <v>7.6135057871325906E-2</v>
      </c>
      <c r="AA26" s="192"/>
      <c r="AB26" s="75">
        <f t="shared" si="16"/>
        <v>341</v>
      </c>
      <c r="AC26" s="75">
        <f t="shared" si="16"/>
        <v>314</v>
      </c>
      <c r="AD26" s="76">
        <f t="shared" si="17"/>
        <v>0.92082111436950143</v>
      </c>
      <c r="AE26" s="203">
        <f t="shared" si="18"/>
        <v>0.69918341610467893</v>
      </c>
      <c r="AF26" s="203">
        <f t="shared" si="19"/>
        <v>1.536862124268751</v>
      </c>
      <c r="AG26" s="204">
        <f t="shared" si="20"/>
        <v>0.8868886093981353</v>
      </c>
      <c r="AH26" s="204">
        <f t="shared" si="21"/>
        <v>0.94717396038367041</v>
      </c>
      <c r="AI26" s="204">
        <f t="shared" si="22"/>
        <v>6.0285350985535113E-2</v>
      </c>
      <c r="AJ26" s="192"/>
      <c r="AK26" s="75">
        <f t="shared" si="23"/>
        <v>416</v>
      </c>
      <c r="AL26" s="75">
        <f t="shared" si="24"/>
        <v>314</v>
      </c>
      <c r="AM26" s="76">
        <f t="shared" si="25"/>
        <v>0.75480769230769229</v>
      </c>
      <c r="AN26" s="203">
        <f t="shared" si="26"/>
        <v>0.80519840912164564</v>
      </c>
      <c r="AO26" s="203">
        <f t="shared" si="27"/>
        <v>1.2589171264127512</v>
      </c>
      <c r="AP26" s="204">
        <f t="shared" si="28"/>
        <v>0.71053780147099466</v>
      </c>
      <c r="AQ26" s="223">
        <f t="shared" si="29"/>
        <v>0.79541032953223567</v>
      </c>
    </row>
    <row r="27" spans="1:43" s="81" customFormat="1" x14ac:dyDescent="0.25">
      <c r="A27" s="181">
        <v>2008</v>
      </c>
      <c r="B27" s="182">
        <v>859</v>
      </c>
      <c r="C27" s="182">
        <v>655</v>
      </c>
      <c r="D27" s="182">
        <v>618</v>
      </c>
      <c r="E27" s="183">
        <f t="shared" si="56"/>
        <v>0.76251455180442373</v>
      </c>
      <c r="F27" s="184">
        <f t="shared" si="57"/>
        <v>0.94351145038167938</v>
      </c>
      <c r="G27" s="185">
        <f t="shared" si="58"/>
        <v>0.71944121071012801</v>
      </c>
      <c r="H27" s="183">
        <v>0.159</v>
      </c>
      <c r="I27" s="184">
        <v>1.0010914154529375E-2</v>
      </c>
      <c r="J27" s="185">
        <v>0.02</v>
      </c>
      <c r="K27" s="183">
        <f t="shared" si="59"/>
        <v>0.92517963527921543</v>
      </c>
      <c r="L27" s="184">
        <f t="shared" si="60"/>
        <v>0.95305237590160052</v>
      </c>
      <c r="M27" s="184">
        <f t="shared" si="61"/>
        <v>0.88174464953863252</v>
      </c>
      <c r="N27" s="183">
        <f t="shared" si="62"/>
        <v>0.97441064896957408</v>
      </c>
      <c r="O27" s="184">
        <f t="shared" si="63"/>
        <v>0.98805061334322619</v>
      </c>
      <c r="P27" s="186">
        <f t="shared" si="64"/>
        <v>0.98218168912158377</v>
      </c>
      <c r="S27" s="224">
        <f t="shared" si="9"/>
        <v>859</v>
      </c>
      <c r="T27" s="178">
        <f t="shared" si="9"/>
        <v>655</v>
      </c>
      <c r="U27" s="179">
        <f t="shared" si="10"/>
        <v>0.76251455180442373</v>
      </c>
      <c r="V27" s="225">
        <f t="shared" si="11"/>
        <v>0.8574783731296316</v>
      </c>
      <c r="W27" s="225">
        <f t="shared" si="12"/>
        <v>1.1741985676067141</v>
      </c>
      <c r="X27" s="225">
        <f t="shared" si="13"/>
        <v>0.73260230173138896</v>
      </c>
      <c r="Y27" s="225">
        <f t="shared" si="14"/>
        <v>0.79061337417791</v>
      </c>
      <c r="Z27" s="225">
        <f t="shared" si="15"/>
        <v>5.8011072446521039E-2</v>
      </c>
      <c r="AA27" s="226"/>
      <c r="AB27" s="178">
        <f t="shared" si="16"/>
        <v>655</v>
      </c>
      <c r="AC27" s="178">
        <f t="shared" si="16"/>
        <v>618</v>
      </c>
      <c r="AD27" s="179">
        <f t="shared" si="17"/>
        <v>0.94351145038167938</v>
      </c>
      <c r="AE27" s="225">
        <f t="shared" si="18"/>
        <v>0.73681181845490629</v>
      </c>
      <c r="AF27" s="225">
        <f t="shared" si="19"/>
        <v>1.4315392807568401</v>
      </c>
      <c r="AG27" s="225">
        <f t="shared" si="20"/>
        <v>0.92297552890594292</v>
      </c>
      <c r="AH27" s="225">
        <f t="shared" si="21"/>
        <v>0.95991865935143428</v>
      </c>
      <c r="AI27" s="225">
        <f t="shared" si="22"/>
        <v>3.6943130445491357E-2</v>
      </c>
      <c r="AJ27" s="226"/>
      <c r="AK27" s="178">
        <f t="shared" si="23"/>
        <v>859</v>
      </c>
      <c r="AL27" s="178">
        <f t="shared" si="24"/>
        <v>618</v>
      </c>
      <c r="AM27" s="179">
        <f t="shared" si="25"/>
        <v>0.71944121071012801</v>
      </c>
      <c r="AN27" s="225">
        <f t="shared" si="26"/>
        <v>0.86388653041600183</v>
      </c>
      <c r="AO27" s="225">
        <f t="shared" si="27"/>
        <v>1.1634895562884968</v>
      </c>
      <c r="AP27" s="225">
        <f t="shared" si="28"/>
        <v>0.68809685140359111</v>
      </c>
      <c r="AQ27" s="227">
        <f t="shared" si="29"/>
        <v>0.74927175287284964</v>
      </c>
    </row>
    <row r="28" spans="1:43" x14ac:dyDescent="0.25">
      <c r="A28" s="144">
        <v>2009</v>
      </c>
      <c r="B28" s="122">
        <v>357</v>
      </c>
      <c r="C28" s="122">
        <v>287</v>
      </c>
      <c r="D28" s="122">
        <v>270</v>
      </c>
      <c r="E28" s="94">
        <f t="shared" si="56"/>
        <v>0.80392156862745101</v>
      </c>
      <c r="F28" s="94">
        <f t="shared" si="57"/>
        <v>0.94076655052264802</v>
      </c>
      <c r="G28" s="94">
        <f t="shared" si="58"/>
        <v>0.75630252100840334</v>
      </c>
      <c r="H28" s="100">
        <v>0.10199999999999999</v>
      </c>
      <c r="I28" s="100">
        <v>8.0000000000000002E-3</v>
      </c>
      <c r="J28" s="94">
        <v>0.02</v>
      </c>
      <c r="K28" s="94">
        <f t="shared" si="59"/>
        <v>0.91350571408964476</v>
      </c>
      <c r="L28" s="94">
        <f t="shared" si="60"/>
        <v>0.94835337754299187</v>
      </c>
      <c r="M28" s="94">
        <f t="shared" si="61"/>
        <v>0.86632622936173731</v>
      </c>
      <c r="N28" s="94">
        <f t="shared" si="62"/>
        <v>0.97029491655666122</v>
      </c>
      <c r="O28" s="94">
        <f t="shared" si="63"/>
        <v>0.98683046600682245</v>
      </c>
      <c r="P28" s="94">
        <f t="shared" si="64"/>
        <v>0.97970957358199817</v>
      </c>
      <c r="S28" s="222">
        <f t="shared" si="9"/>
        <v>357</v>
      </c>
      <c r="T28" s="75">
        <f t="shared" si="9"/>
        <v>287</v>
      </c>
      <c r="U28" s="76">
        <f t="shared" si="10"/>
        <v>0.80392156862745101</v>
      </c>
      <c r="V28" s="203">
        <f t="shared" si="11"/>
        <v>0.77860767506093609</v>
      </c>
      <c r="W28" s="203">
        <f t="shared" si="12"/>
        <v>1.3133696516226241</v>
      </c>
      <c r="X28" s="204">
        <f t="shared" si="13"/>
        <v>0.75888099269465825</v>
      </c>
      <c r="Y28" s="204">
        <f t="shared" si="14"/>
        <v>0.84383730459093587</v>
      </c>
      <c r="Z28" s="204">
        <f t="shared" si="15"/>
        <v>8.4956311896277614E-2</v>
      </c>
      <c r="AA28" s="192"/>
      <c r="AB28" s="75">
        <f t="shared" si="16"/>
        <v>287</v>
      </c>
      <c r="AC28" s="75">
        <f t="shared" si="16"/>
        <v>270</v>
      </c>
      <c r="AD28" s="76">
        <f t="shared" si="17"/>
        <v>0.94076655052264813</v>
      </c>
      <c r="AE28" s="203">
        <f t="shared" si="18"/>
        <v>0.64905217613151134</v>
      </c>
      <c r="AF28" s="203">
        <f t="shared" si="19"/>
        <v>1.7357028540541939</v>
      </c>
      <c r="AG28" s="204">
        <f t="shared" si="20"/>
        <v>0.90685355382565269</v>
      </c>
      <c r="AH28" s="204">
        <f t="shared" si="21"/>
        <v>0.96511929523308304</v>
      </c>
      <c r="AI28" s="204">
        <f t="shared" si="22"/>
        <v>5.8265741407430349E-2</v>
      </c>
      <c r="AJ28" s="192"/>
      <c r="AK28" s="75">
        <f t="shared" si="23"/>
        <v>357</v>
      </c>
      <c r="AL28" s="75">
        <f t="shared" si="24"/>
        <v>270</v>
      </c>
      <c r="AM28" s="76">
        <f t="shared" si="25"/>
        <v>0.75630252100840334</v>
      </c>
      <c r="AN28" s="203">
        <f t="shared" si="26"/>
        <v>0.79158868324645471</v>
      </c>
      <c r="AO28" s="203">
        <f t="shared" si="27"/>
        <v>1.283724339846724</v>
      </c>
      <c r="AP28" s="204">
        <f t="shared" si="28"/>
        <v>0.70834750324445139</v>
      </c>
      <c r="AQ28" s="223">
        <f t="shared" si="29"/>
        <v>0.79994908869796011</v>
      </c>
    </row>
    <row r="29" spans="1:43" x14ac:dyDescent="0.25">
      <c r="A29" s="132">
        <v>2010</v>
      </c>
      <c r="B29" s="125">
        <v>3487</v>
      </c>
      <c r="C29" s="125">
        <v>2696</v>
      </c>
      <c r="D29" s="125">
        <v>2524</v>
      </c>
      <c r="E29" s="102">
        <f t="shared" si="56"/>
        <v>0.77315744192715796</v>
      </c>
      <c r="F29" s="102">
        <f t="shared" si="57"/>
        <v>0.93620178041543023</v>
      </c>
      <c r="G29" s="102">
        <f t="shared" si="58"/>
        <v>0.72383137367364492</v>
      </c>
      <c r="H29" s="120">
        <v>0.16700000000000001</v>
      </c>
      <c r="I29" s="126">
        <v>6.0000000000000001E-3</v>
      </c>
      <c r="J29" s="94">
        <v>0.02</v>
      </c>
      <c r="K29" s="102">
        <f t="shared" si="59"/>
        <v>0.94710223917382219</v>
      </c>
      <c r="L29" s="102">
        <f t="shared" si="60"/>
        <v>0.94185289780224368</v>
      </c>
      <c r="M29" s="102">
        <f t="shared" si="61"/>
        <v>0.89203098848085816</v>
      </c>
      <c r="N29" s="104">
        <f t="shared" si="62"/>
        <v>0.98204703282883832</v>
      </c>
      <c r="O29" s="102">
        <f t="shared" si="63"/>
        <v>0.98513504664850293</v>
      </c>
      <c r="P29" s="103">
        <f t="shared" si="64"/>
        <v>0.98381042493270732</v>
      </c>
      <c r="S29" s="222">
        <f t="shared" si="9"/>
        <v>3487</v>
      </c>
      <c r="T29" s="75">
        <f t="shared" si="9"/>
        <v>2696</v>
      </c>
      <c r="U29" s="76">
        <f t="shared" si="10"/>
        <v>0.77315744192715796</v>
      </c>
      <c r="V29" s="203">
        <f t="shared" si="11"/>
        <v>0.92462216447831225</v>
      </c>
      <c r="W29" s="203">
        <f t="shared" si="12"/>
        <v>1.0834432470460027</v>
      </c>
      <c r="X29" s="204">
        <f t="shared" si="13"/>
        <v>0.75888806154786803</v>
      </c>
      <c r="Y29" s="204">
        <f t="shared" si="14"/>
        <v>0.78696738288606083</v>
      </c>
      <c r="Z29" s="204">
        <f t="shared" si="15"/>
        <v>2.8079321338192798E-2</v>
      </c>
      <c r="AA29" s="192"/>
      <c r="AB29" s="75">
        <f t="shared" si="16"/>
        <v>2696</v>
      </c>
      <c r="AC29" s="75">
        <f t="shared" si="16"/>
        <v>2524</v>
      </c>
      <c r="AD29" s="76">
        <f t="shared" si="17"/>
        <v>0.93620178041543023</v>
      </c>
      <c r="AE29" s="203">
        <f t="shared" si="18"/>
        <v>0.86157237225753003</v>
      </c>
      <c r="AF29" s="203">
        <f t="shared" si="19"/>
        <v>1.1734484180651437</v>
      </c>
      <c r="AG29" s="204">
        <f t="shared" si="20"/>
        <v>0.92630799059943758</v>
      </c>
      <c r="AH29" s="204">
        <f t="shared" si="21"/>
        <v>0.94513481812488509</v>
      </c>
      <c r="AI29" s="204">
        <f t="shared" si="22"/>
        <v>1.8826827525447509E-2</v>
      </c>
      <c r="AJ29" s="192"/>
      <c r="AK29" s="75">
        <f t="shared" si="23"/>
        <v>3487</v>
      </c>
      <c r="AL29" s="75">
        <f t="shared" si="24"/>
        <v>2524</v>
      </c>
      <c r="AM29" s="76">
        <f t="shared" si="25"/>
        <v>0.72383137367364492</v>
      </c>
      <c r="AN29" s="203">
        <f t="shared" si="26"/>
        <v>0.92904198629867663</v>
      </c>
      <c r="AO29" s="203">
        <f t="shared" si="27"/>
        <v>1.0777496775123994</v>
      </c>
      <c r="AP29" s="204">
        <f t="shared" si="28"/>
        <v>0.70866468461613064</v>
      </c>
      <c r="AQ29" s="223">
        <f t="shared" si="29"/>
        <v>0.73862190592622701</v>
      </c>
    </row>
    <row r="30" spans="1:43" x14ac:dyDescent="0.25">
      <c r="A30" s="132">
        <v>2011</v>
      </c>
      <c r="B30">
        <v>949</v>
      </c>
      <c r="C30">
        <v>712</v>
      </c>
      <c r="D30">
        <v>627</v>
      </c>
      <c r="E30" s="102">
        <f t="shared" si="56"/>
        <v>0.7502634351949421</v>
      </c>
      <c r="F30" s="102">
        <f t="shared" si="57"/>
        <v>0.8806179775280899</v>
      </c>
      <c r="G30" s="102">
        <f t="shared" si="58"/>
        <v>0.66069546891464703</v>
      </c>
      <c r="H30" s="120">
        <v>8.7999999999999995E-2</v>
      </c>
      <c r="I30" s="126">
        <v>0</v>
      </c>
      <c r="J30" s="94">
        <v>0.02</v>
      </c>
      <c r="K30" s="102">
        <f t="shared" si="59"/>
        <v>0.83944619942148013</v>
      </c>
      <c r="L30" s="102">
        <f t="shared" si="60"/>
        <v>0.88061797752808979</v>
      </c>
      <c r="M30" s="102">
        <f t="shared" si="61"/>
        <v>0.7392314143781854</v>
      </c>
      <c r="N30" s="104">
        <f t="shared" si="62"/>
        <v>0.94333139637838026</v>
      </c>
      <c r="O30" s="102">
        <f t="shared" si="63"/>
        <v>0.96871692319639391</v>
      </c>
      <c r="P30" s="103">
        <f t="shared" si="64"/>
        <v>0.95775481695525888</v>
      </c>
      <c r="S30" s="222">
        <f t="shared" ref="S30" si="65">B30</f>
        <v>949</v>
      </c>
      <c r="T30" s="75">
        <f t="shared" ref="T30" si="66">C30</f>
        <v>712</v>
      </c>
      <c r="U30" s="76">
        <f t="shared" ref="U30" si="67">T30/S30</f>
        <v>0.7502634351949421</v>
      </c>
      <c r="V30" s="203">
        <f t="shared" ref="V30" si="68">_xlfn.F.INV(0.05/2, 2*T30, 2*(S30-T30+1))</f>
        <v>0.86574696620275104</v>
      </c>
      <c r="W30" s="203">
        <f t="shared" ref="W30" si="69">_xlfn.F.INV(1-0.05/2, 2*(T30+1), 2*(S30-T30))</f>
        <v>1.1616514610188597</v>
      </c>
      <c r="X30" s="204">
        <f t="shared" ref="X30" si="70">IF(T30=0, 0, 1/(1 +(S30-T30+1)/(T30*V30)))</f>
        <v>0.72144580765907051</v>
      </c>
      <c r="Y30" s="204">
        <f t="shared" ref="Y30" si="71">IF(T30=S30, 1, 1/(1 + (S30-T30)/(W30*(T30+1))))</f>
        <v>0.77751857945598934</v>
      </c>
      <c r="Z30" s="204">
        <f t="shared" ref="Z30" si="72">Y30-X30</f>
        <v>5.607277179691883E-2</v>
      </c>
      <c r="AA30" s="192"/>
      <c r="AB30" s="75">
        <f t="shared" ref="AB30" si="73">C30</f>
        <v>712</v>
      </c>
      <c r="AC30" s="75">
        <f t="shared" ref="AC30" si="74">D30</f>
        <v>627</v>
      </c>
      <c r="AD30" s="76">
        <f t="shared" ref="AD30" si="75">AC30/AB30</f>
        <v>0.8806179775280899</v>
      </c>
      <c r="AE30" s="203">
        <f t="shared" ref="AE30" si="76">_xlfn.F.INV(0.05/2, 2*AC30, 2*(AB30-AC30+1))</f>
        <v>0.80558948572387978</v>
      </c>
      <c r="AF30" s="203">
        <f t="shared" ref="AF30" si="77">_xlfn.F.INV(1-0.05/2, 2*(AC30+1), 2*(AB30-AC30))</f>
        <v>1.2675262351138668</v>
      </c>
      <c r="AG30" s="204">
        <f t="shared" ref="AG30" si="78">IF(AC30=0, 0, 1/(1 +(AB30-AC30+1)/(AC30*AE30)))</f>
        <v>0.85450967747212236</v>
      </c>
      <c r="AH30" s="204">
        <f t="shared" ref="AH30" si="79">IF(AC30=AB30, 1, 1/(1 + (AB30-AC30)/(AF30*(AC30+1))))</f>
        <v>0.90351943788251721</v>
      </c>
      <c r="AI30" s="204">
        <f t="shared" ref="AI30" si="80">AH30-AG30</f>
        <v>4.9009760410394843E-2</v>
      </c>
      <c r="AJ30" s="192"/>
      <c r="AK30" s="75">
        <f t="shared" ref="AK30" si="81">B30</f>
        <v>949</v>
      </c>
      <c r="AL30" s="75">
        <f t="shared" ref="AL30" si="82">D30</f>
        <v>627</v>
      </c>
      <c r="AM30" s="76">
        <f t="shared" ref="AM30" si="83">AL30/AK30</f>
        <v>0.66069546891464703</v>
      </c>
      <c r="AN30" s="203">
        <f t="shared" ref="AN30" si="84">_xlfn.F.INV(0.05/2, 2*AL30, 2*(AK30-AL30+1))</f>
        <v>0.87557788865598007</v>
      </c>
      <c r="AO30" s="203">
        <f t="shared" ref="AO30" si="85">_xlfn.F.INV(1-0.05/2, 2*(AL30+1), 2*(AK30-AL30))</f>
        <v>1.1455795900587513</v>
      </c>
      <c r="AP30" s="204">
        <f t="shared" ref="AP30" si="86">IF(AL30=0, 0, 1/(1 +(AK30-AL30+1)/(AL30*AN30)))</f>
        <v>0.62958177648279423</v>
      </c>
      <c r="AQ30" s="223">
        <f t="shared" ref="AQ30" si="87">IF(AL30=AK30, 1, 1/(1 + (AK30-AL30)/(AO30*(AL30+1))))</f>
        <v>0.69080796544609224</v>
      </c>
    </row>
    <row r="31" spans="1:43" x14ac:dyDescent="0.25">
      <c r="A31" s="132">
        <v>2012</v>
      </c>
      <c r="B31" s="125">
        <v>453</v>
      </c>
      <c r="C31" s="125">
        <v>350</v>
      </c>
      <c r="D31" s="125">
        <v>298</v>
      </c>
      <c r="E31" s="102">
        <f t="shared" si="56"/>
        <v>0.77262693156732887</v>
      </c>
      <c r="F31" s="102">
        <f t="shared" si="57"/>
        <v>0.85142857142857153</v>
      </c>
      <c r="G31" s="102">
        <f t="shared" si="58"/>
        <v>0.65783664459161151</v>
      </c>
      <c r="H31" s="120">
        <v>0.106</v>
      </c>
      <c r="I31" s="126">
        <v>0</v>
      </c>
      <c r="J31" s="94">
        <v>0.02</v>
      </c>
      <c r="K31" s="102">
        <f t="shared" si="59"/>
        <v>0.88187340954130577</v>
      </c>
      <c r="L31" s="102">
        <f t="shared" si="60"/>
        <v>0.85142857142857153</v>
      </c>
      <c r="M31" s="102">
        <f t="shared" si="61"/>
        <v>0.75085221726659757</v>
      </c>
      <c r="N31" s="104">
        <f t="shared" si="62"/>
        <v>0.95896351151862802</v>
      </c>
      <c r="O31" s="102">
        <f t="shared" si="63"/>
        <v>0.96058777428807751</v>
      </c>
      <c r="P31" s="103">
        <f t="shared" si="64"/>
        <v>0.95989132507144337</v>
      </c>
      <c r="S31" s="222"/>
      <c r="T31" s="75"/>
      <c r="U31" s="76"/>
      <c r="V31" s="203"/>
      <c r="W31" s="203"/>
      <c r="X31" s="204"/>
      <c r="Y31" s="204"/>
      <c r="Z31" s="204"/>
      <c r="AA31" s="192"/>
      <c r="AB31" s="75"/>
      <c r="AC31" s="75"/>
      <c r="AD31" s="76"/>
      <c r="AE31" s="203"/>
      <c r="AF31" s="203"/>
      <c r="AG31" s="204"/>
      <c r="AH31" s="204"/>
      <c r="AI31" s="204"/>
      <c r="AJ31" s="192"/>
      <c r="AK31" s="75"/>
      <c r="AL31" s="75"/>
      <c r="AM31" s="76"/>
      <c r="AN31" s="203"/>
      <c r="AO31" s="203"/>
      <c r="AP31" s="204"/>
      <c r="AQ31" s="223"/>
    </row>
    <row r="32" spans="1:43" x14ac:dyDescent="0.25">
      <c r="S32" s="222"/>
      <c r="T32" s="75"/>
      <c r="U32" s="76"/>
      <c r="V32" s="203"/>
      <c r="W32" s="203"/>
      <c r="X32" s="204"/>
      <c r="Y32" s="204"/>
      <c r="Z32" s="204"/>
      <c r="AA32" s="192"/>
      <c r="AB32" s="75"/>
      <c r="AC32" s="75"/>
      <c r="AD32" s="76"/>
      <c r="AE32" s="203"/>
      <c r="AF32" s="203"/>
      <c r="AG32" s="204"/>
      <c r="AH32" s="204"/>
      <c r="AI32" s="204"/>
      <c r="AJ32" s="192"/>
      <c r="AK32" s="75"/>
      <c r="AL32" s="75"/>
      <c r="AM32" s="76"/>
      <c r="AN32" s="203"/>
      <c r="AO32" s="203"/>
      <c r="AP32" s="204"/>
      <c r="AQ32" s="223"/>
    </row>
    <row r="33" spans="1:45" x14ac:dyDescent="0.25">
      <c r="S33" s="222"/>
      <c r="T33" s="75"/>
      <c r="U33" s="76"/>
      <c r="V33" s="203"/>
      <c r="W33" s="203"/>
      <c r="X33" s="204"/>
      <c r="Y33" s="204"/>
      <c r="Z33" s="204"/>
      <c r="AA33" s="192"/>
      <c r="AB33" s="75"/>
      <c r="AC33" s="75"/>
      <c r="AD33" s="76"/>
      <c r="AE33" s="203"/>
      <c r="AF33" s="203"/>
      <c r="AG33" s="204"/>
      <c r="AH33" s="204"/>
      <c r="AI33" s="204"/>
      <c r="AJ33" s="192"/>
      <c r="AK33" s="75"/>
      <c r="AL33" s="75"/>
      <c r="AM33" s="76"/>
      <c r="AN33" s="203"/>
      <c r="AO33" s="203"/>
      <c r="AP33" s="204"/>
      <c r="AQ33" s="223"/>
    </row>
    <row r="34" spans="1:45" x14ac:dyDescent="0.25">
      <c r="A34" t="s">
        <v>99</v>
      </c>
      <c r="S34" s="222"/>
      <c r="T34" s="75"/>
      <c r="U34" s="76"/>
      <c r="V34" s="203"/>
      <c r="W34" s="203"/>
      <c r="X34" s="204"/>
      <c r="Y34" s="204"/>
      <c r="Z34" s="204"/>
      <c r="AA34" s="192"/>
      <c r="AB34" s="75"/>
      <c r="AC34" s="75"/>
      <c r="AD34" s="76"/>
      <c r="AE34" s="203"/>
      <c r="AF34" s="203"/>
      <c r="AG34" s="204"/>
      <c r="AH34" s="204"/>
      <c r="AI34" s="204"/>
      <c r="AJ34" s="192"/>
      <c r="AK34" s="75"/>
      <c r="AL34" s="75"/>
      <c r="AM34" s="76"/>
      <c r="AN34" s="203"/>
      <c r="AO34" s="203"/>
      <c r="AP34" s="204"/>
      <c r="AQ34" s="223"/>
    </row>
    <row r="35" spans="1:45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s="1" t="s">
        <v>6</v>
      </c>
      <c r="H35" s="1" t="s">
        <v>7</v>
      </c>
      <c r="I35" s="1" t="s">
        <v>8</v>
      </c>
      <c r="J35" s="2" t="s">
        <v>9</v>
      </c>
      <c r="K35" s="2" t="s">
        <v>10</v>
      </c>
      <c r="L35" s="2" t="s">
        <v>11</v>
      </c>
      <c r="S35" s="222"/>
      <c r="T35" s="75"/>
      <c r="U35" s="76"/>
      <c r="V35" s="203"/>
      <c r="W35" s="203"/>
      <c r="X35" s="204"/>
      <c r="Y35" s="204"/>
      <c r="Z35" s="204"/>
      <c r="AA35" s="192"/>
      <c r="AB35" s="75"/>
      <c r="AC35" s="75"/>
      <c r="AD35" s="76"/>
      <c r="AE35" s="203"/>
      <c r="AF35" s="203"/>
      <c r="AG35" s="204"/>
      <c r="AH35" s="204"/>
      <c r="AI35" s="204"/>
      <c r="AJ35" s="192"/>
      <c r="AK35" s="75"/>
      <c r="AL35" s="75"/>
      <c r="AM35" s="76"/>
      <c r="AN35" s="203"/>
      <c r="AO35" s="203"/>
      <c r="AP35" s="204"/>
      <c r="AQ35" s="223"/>
    </row>
    <row r="36" spans="1:45" x14ac:dyDescent="0.25">
      <c r="A36" s="84" t="s">
        <v>12</v>
      </c>
      <c r="B36" s="84" t="s">
        <v>17</v>
      </c>
      <c r="C36" s="84">
        <v>2002</v>
      </c>
      <c r="D36" s="84" t="s">
        <v>14</v>
      </c>
      <c r="E36" s="84" t="s">
        <v>22</v>
      </c>
      <c r="F36" s="84" t="s">
        <v>15</v>
      </c>
      <c r="G36" s="85">
        <v>1136</v>
      </c>
      <c r="H36" s="85">
        <v>989</v>
      </c>
      <c r="I36" s="85">
        <v>963</v>
      </c>
      <c r="J36" s="86">
        <v>0.87060000000000004</v>
      </c>
      <c r="K36" s="86">
        <v>0.84770000000000001</v>
      </c>
      <c r="L36" s="86">
        <v>0.97370000000000001</v>
      </c>
      <c r="M36" s="84"/>
      <c r="N36" s="84"/>
      <c r="S36" s="228">
        <f>G36</f>
        <v>1136</v>
      </c>
      <c r="T36" s="80">
        <f>H36</f>
        <v>989</v>
      </c>
      <c r="U36" s="76">
        <f t="shared" ref="U36:U59" si="88">T36/S36</f>
        <v>0.87059859154929575</v>
      </c>
      <c r="V36" s="203">
        <f t="shared" ref="V36:V59" si="89">_xlfn.F.INV(0.05/2, 2*T36, 2*(S36-T36+1))</f>
        <v>0.84585654030747126</v>
      </c>
      <c r="W36" s="203">
        <f t="shared" ref="W36:W59" si="90">_xlfn.F.INV(1-0.05/2, 2*(T36+1), 2*(S36-T36))</f>
        <v>1.1962140695885088</v>
      </c>
      <c r="X36" s="204">
        <f t="shared" ref="X36:X59" si="91">IF(T36=0, 0, 1/(1 +(S36-T36+1)/(T36*V36)))</f>
        <v>0.84967784108177669</v>
      </c>
      <c r="Y36" s="204">
        <f t="shared" ref="Y36:Y59" si="92">IF(T36=S36, 1, 1/(1 + (S36-T36)/(W36*(T36+1))))</f>
        <v>0.88957762478340285</v>
      </c>
      <c r="Z36" s="204">
        <f t="shared" ref="Z36:Z59" si="93">Y36-X36</f>
        <v>3.9899783701626168E-2</v>
      </c>
      <c r="AA36" s="192"/>
      <c r="AB36" s="80">
        <f>H36</f>
        <v>989</v>
      </c>
      <c r="AC36" s="80">
        <f>I36</f>
        <v>963</v>
      </c>
      <c r="AD36" s="76">
        <f t="shared" ref="AD36:AD59" si="94">AC36/AB36</f>
        <v>0.97371081900910006</v>
      </c>
      <c r="AE36" s="203">
        <f t="shared" ref="AE36:AE59" si="95">_xlfn.F.INV(0.05/2, 2*AC36, 2*(AB36-AC36+1))</f>
        <v>0.70432145109619193</v>
      </c>
      <c r="AF36" s="203">
        <f t="shared" ref="AF36:AF59" si="96">_xlfn.F.INV(1-0.05/2, 2*(AC36+1), 2*(AB36-AC36))</f>
        <v>1.5371761663853736</v>
      </c>
      <c r="AG36" s="204">
        <f t="shared" ref="AG36:AG59" si="97">IF(AC36=0, 0, 1/(1 +(AB36-AC36+1)/(AC36*AE36)))</f>
        <v>0.96171633103139509</v>
      </c>
      <c r="AH36" s="204">
        <f t="shared" ref="AH36:AH59" si="98">IF(AC36=AB36, 1, 1/(1 + (AB36-AC36)/(AF36*(AC36+1))))</f>
        <v>0.98275676629187658</v>
      </c>
      <c r="AI36" s="204">
        <f t="shared" ref="AI36:AI59" si="99">AH36-AG36</f>
        <v>2.1040435260481494E-2</v>
      </c>
      <c r="AJ36" s="192"/>
      <c r="AK36" s="80">
        <f>G36</f>
        <v>1136</v>
      </c>
      <c r="AL36" s="80">
        <f>I36</f>
        <v>963</v>
      </c>
      <c r="AM36" s="76">
        <f t="shared" ref="AM36:AM59" si="100">AL36/AK36</f>
        <v>0.84771126760563376</v>
      </c>
      <c r="AN36" s="203">
        <f t="shared" ref="AN36:AN59" si="101">_xlfn.F.INV(0.05/2, 2*AL36, 2*(AK36-AL36+1))</f>
        <v>0.85464433993366384</v>
      </c>
      <c r="AO36" s="203">
        <f t="shared" ref="AO36:AO59" si="102">_xlfn.F.INV(1-0.05/2, 2*(AL36+1), 2*(AK36-AL36))</f>
        <v>1.1813651208309559</v>
      </c>
      <c r="AP36" s="204">
        <f t="shared" ref="AP36:AP59" si="103">IF(AL36=0, 0, 1/(1 +(AK36-AL36+1)/(AL36*AN36)))</f>
        <v>0.82548036768240429</v>
      </c>
      <c r="AQ36" s="223">
        <f t="shared" ref="AQ36:AQ59" si="104">IF(AL36=AK36, 1, 1/(1 + (AK36-AL36)/(AO36*(AL36+1))))</f>
        <v>0.86812375700804689</v>
      </c>
    </row>
    <row r="37" spans="1:45" x14ac:dyDescent="0.25">
      <c r="A37" s="84" t="s">
        <v>12</v>
      </c>
      <c r="B37" s="84" t="s">
        <v>17</v>
      </c>
      <c r="C37" s="84">
        <v>2003</v>
      </c>
      <c r="D37" s="84" t="s">
        <v>14</v>
      </c>
      <c r="E37" s="84" t="s">
        <v>22</v>
      </c>
      <c r="F37" s="84" t="s">
        <v>15</v>
      </c>
      <c r="G37" s="85">
        <v>914</v>
      </c>
      <c r="H37" s="85">
        <v>775</v>
      </c>
      <c r="I37" s="85">
        <v>750</v>
      </c>
      <c r="J37" s="86">
        <v>0.84789999999999999</v>
      </c>
      <c r="K37" s="86">
        <v>0.8206</v>
      </c>
      <c r="L37" s="86">
        <v>0.9677</v>
      </c>
      <c r="M37" s="84"/>
      <c r="N37" s="84"/>
      <c r="S37" s="228">
        <f t="shared" ref="S37:T46" si="105">G37</f>
        <v>914</v>
      </c>
      <c r="T37" s="80">
        <f t="shared" si="105"/>
        <v>775</v>
      </c>
      <c r="U37" s="76">
        <f t="shared" si="88"/>
        <v>0.84792122538293213</v>
      </c>
      <c r="V37" s="203">
        <f t="shared" si="89"/>
        <v>0.83981751078952738</v>
      </c>
      <c r="W37" s="203">
        <f t="shared" si="90"/>
        <v>1.2051142351384314</v>
      </c>
      <c r="X37" s="204">
        <f t="shared" si="91"/>
        <v>0.82297719825249305</v>
      </c>
      <c r="Y37" s="204">
        <f t="shared" si="92"/>
        <v>0.87059760079841841</v>
      </c>
      <c r="Z37" s="204">
        <f t="shared" si="93"/>
        <v>4.7620402545925367E-2</v>
      </c>
      <c r="AA37" s="192"/>
      <c r="AB37" s="80">
        <f t="shared" ref="AB37:AC59" si="106">H37</f>
        <v>775</v>
      </c>
      <c r="AC37" s="80">
        <f t="shared" si="106"/>
        <v>750</v>
      </c>
      <c r="AD37" s="76">
        <f t="shared" si="94"/>
        <v>0.967741935483871</v>
      </c>
      <c r="AE37" s="203">
        <f t="shared" si="95"/>
        <v>0.69897925469317046</v>
      </c>
      <c r="AF37" s="203">
        <f t="shared" si="96"/>
        <v>1.553234889499383</v>
      </c>
      <c r="AG37" s="204">
        <f t="shared" si="97"/>
        <v>0.95274741444427191</v>
      </c>
      <c r="AH37" s="204">
        <f t="shared" si="98"/>
        <v>0.97901768175115678</v>
      </c>
      <c r="AI37" s="204">
        <f t="shared" si="99"/>
        <v>2.6270267306884865E-2</v>
      </c>
      <c r="AJ37" s="192"/>
      <c r="AK37" s="80">
        <f t="shared" ref="AK37:AK59" si="107">G37</f>
        <v>914</v>
      </c>
      <c r="AL37" s="80">
        <f t="shared" ref="AL37:AL59" si="108">I37</f>
        <v>750</v>
      </c>
      <c r="AM37" s="76">
        <f t="shared" si="100"/>
        <v>0.8205689277899344</v>
      </c>
      <c r="AN37" s="203">
        <f t="shared" si="101"/>
        <v>0.84861202178594386</v>
      </c>
      <c r="AO37" s="203">
        <f t="shared" si="102"/>
        <v>1.1898349973495248</v>
      </c>
      <c r="AP37" s="204">
        <f t="shared" si="103"/>
        <v>0.79412546788279648</v>
      </c>
      <c r="AQ37" s="223">
        <f t="shared" si="104"/>
        <v>0.84492694817395353</v>
      </c>
    </row>
    <row r="38" spans="1:45" x14ac:dyDescent="0.25">
      <c r="A38" s="84" t="s">
        <v>12</v>
      </c>
      <c r="B38" s="84" t="s">
        <v>17</v>
      </c>
      <c r="C38" s="84">
        <v>2004</v>
      </c>
      <c r="D38" s="84" t="s">
        <v>14</v>
      </c>
      <c r="E38" s="84" t="s">
        <v>22</v>
      </c>
      <c r="F38" s="84" t="s">
        <v>15</v>
      </c>
      <c r="G38" s="85">
        <v>1774</v>
      </c>
      <c r="H38" s="85">
        <v>1527</v>
      </c>
      <c r="I38" s="85">
        <v>1481</v>
      </c>
      <c r="J38" s="86">
        <v>0.86080000000000001</v>
      </c>
      <c r="K38" s="86">
        <v>0.83479999999999999</v>
      </c>
      <c r="L38" s="86">
        <v>0.96989999999999998</v>
      </c>
      <c r="M38" s="84"/>
      <c r="N38" s="84"/>
      <c r="S38" s="228">
        <f t="shared" si="105"/>
        <v>1774</v>
      </c>
      <c r="T38" s="80">
        <f t="shared" si="105"/>
        <v>1527</v>
      </c>
      <c r="U38" s="76">
        <f t="shared" si="88"/>
        <v>0.86076662908680945</v>
      </c>
      <c r="V38" s="203">
        <f t="shared" si="89"/>
        <v>0.87720382611369718</v>
      </c>
      <c r="W38" s="203">
        <f t="shared" si="90"/>
        <v>1.1477965075928362</v>
      </c>
      <c r="X38" s="204">
        <f t="shared" si="91"/>
        <v>0.84377856734838519</v>
      </c>
      <c r="Y38" s="204">
        <f t="shared" si="92"/>
        <v>0.87655142025924127</v>
      </c>
      <c r="Z38" s="204">
        <f t="shared" si="93"/>
        <v>3.2772852910856076E-2</v>
      </c>
      <c r="AA38" s="192"/>
      <c r="AB38" s="80">
        <f t="shared" si="106"/>
        <v>1527</v>
      </c>
      <c r="AC38" s="80">
        <f t="shared" si="106"/>
        <v>1481</v>
      </c>
      <c r="AD38" s="76">
        <f t="shared" si="94"/>
        <v>0.96987557301899152</v>
      </c>
      <c r="AE38" s="203">
        <f t="shared" si="95"/>
        <v>0.7620660546798923</v>
      </c>
      <c r="AF38" s="203">
        <f t="shared" si="96"/>
        <v>1.3710684921831722</v>
      </c>
      <c r="AG38" s="204">
        <f t="shared" si="97"/>
        <v>0.96002108936806585</v>
      </c>
      <c r="AH38" s="204">
        <f t="shared" si="98"/>
        <v>0.97786251520803569</v>
      </c>
      <c r="AI38" s="204">
        <f t="shared" si="99"/>
        <v>1.7841425839969838E-2</v>
      </c>
      <c r="AJ38" s="192"/>
      <c r="AK38" s="80">
        <f t="shared" si="107"/>
        <v>1774</v>
      </c>
      <c r="AL38" s="80">
        <f t="shared" si="108"/>
        <v>1481</v>
      </c>
      <c r="AM38" s="76">
        <f t="shared" si="100"/>
        <v>0.83483652762119509</v>
      </c>
      <c r="AN38" s="203">
        <f t="shared" si="101"/>
        <v>0.88463553857743982</v>
      </c>
      <c r="AO38" s="203">
        <f t="shared" si="102"/>
        <v>1.1366397096286245</v>
      </c>
      <c r="AP38" s="204">
        <f t="shared" si="103"/>
        <v>0.81672482390051304</v>
      </c>
      <c r="AQ38" s="223">
        <f t="shared" si="104"/>
        <v>0.85183312635114661</v>
      </c>
    </row>
    <row r="39" spans="1:45" x14ac:dyDescent="0.25">
      <c r="A39" s="84" t="s">
        <v>12</v>
      </c>
      <c r="B39" s="84" t="s">
        <v>17</v>
      </c>
      <c r="C39" s="84">
        <v>2005</v>
      </c>
      <c r="D39" s="84" t="s">
        <v>14</v>
      </c>
      <c r="E39" s="84" t="s">
        <v>22</v>
      </c>
      <c r="F39" s="84" t="s">
        <v>15</v>
      </c>
      <c r="G39" s="85">
        <v>608</v>
      </c>
      <c r="H39" s="85">
        <v>533</v>
      </c>
      <c r="I39" s="85">
        <v>509</v>
      </c>
      <c r="J39" s="86">
        <v>0.87660000000000005</v>
      </c>
      <c r="K39" s="86">
        <v>0.83720000000000006</v>
      </c>
      <c r="L39" s="86">
        <v>0.95499999999999996</v>
      </c>
      <c r="M39" s="84"/>
      <c r="N39" s="84"/>
      <c r="S39" s="228">
        <f t="shared" si="105"/>
        <v>608</v>
      </c>
      <c r="T39" s="80">
        <f t="shared" si="105"/>
        <v>533</v>
      </c>
      <c r="U39" s="76">
        <f t="shared" si="88"/>
        <v>0.87664473684210531</v>
      </c>
      <c r="V39" s="203">
        <f t="shared" si="89"/>
        <v>0.79451693160759407</v>
      </c>
      <c r="W39" s="203">
        <f t="shared" si="90"/>
        <v>1.2886917405009595</v>
      </c>
      <c r="X39" s="204">
        <f t="shared" si="91"/>
        <v>0.84784100131642315</v>
      </c>
      <c r="Y39" s="204">
        <f t="shared" si="92"/>
        <v>0.9017245879586997</v>
      </c>
      <c r="Z39" s="204">
        <f t="shared" si="93"/>
        <v>5.3883586642276549E-2</v>
      </c>
      <c r="AA39" s="192"/>
      <c r="AB39" s="80">
        <f t="shared" si="106"/>
        <v>533</v>
      </c>
      <c r="AC39" s="80">
        <f t="shared" si="106"/>
        <v>509</v>
      </c>
      <c r="AD39" s="76">
        <f t="shared" si="94"/>
        <v>0.95497185741088175</v>
      </c>
      <c r="AE39" s="203">
        <f t="shared" si="95"/>
        <v>0.6921466671686316</v>
      </c>
      <c r="AF39" s="203">
        <f t="shared" si="96"/>
        <v>1.5722993677891628</v>
      </c>
      <c r="AG39" s="204">
        <f t="shared" si="97"/>
        <v>0.93374019566996258</v>
      </c>
      <c r="AH39" s="204">
        <f t="shared" si="98"/>
        <v>0.97093983049476307</v>
      </c>
      <c r="AI39" s="204">
        <f t="shared" si="99"/>
        <v>3.7199634824800487E-2</v>
      </c>
      <c r="AJ39" s="192"/>
      <c r="AK39" s="80">
        <f t="shared" si="107"/>
        <v>608</v>
      </c>
      <c r="AL39" s="80">
        <f t="shared" si="108"/>
        <v>509</v>
      </c>
      <c r="AM39" s="76">
        <f t="shared" si="100"/>
        <v>0.83717105263157898</v>
      </c>
      <c r="AN39" s="203">
        <f t="shared" si="101"/>
        <v>0.81299791145004774</v>
      </c>
      <c r="AO39" s="203">
        <f t="shared" si="102"/>
        <v>1.2506912664444745</v>
      </c>
      <c r="AP39" s="204">
        <f t="shared" si="103"/>
        <v>0.805377776723188</v>
      </c>
      <c r="AQ39" s="223">
        <f t="shared" si="104"/>
        <v>0.8656447608783524</v>
      </c>
    </row>
    <row r="40" spans="1:45" x14ac:dyDescent="0.25">
      <c r="A40" s="84" t="s">
        <v>12</v>
      </c>
      <c r="B40" s="84" t="s">
        <v>17</v>
      </c>
      <c r="C40" s="84">
        <v>2006</v>
      </c>
      <c r="D40" s="84" t="s">
        <v>14</v>
      </c>
      <c r="E40" s="84" t="s">
        <v>22</v>
      </c>
      <c r="F40" s="84" t="s">
        <v>15</v>
      </c>
      <c r="G40" s="85">
        <v>269</v>
      </c>
      <c r="H40" s="85">
        <v>215</v>
      </c>
      <c r="I40" s="85">
        <v>200</v>
      </c>
      <c r="J40" s="86">
        <v>0.79930000000000001</v>
      </c>
      <c r="K40" s="86">
        <v>0.74350000000000005</v>
      </c>
      <c r="L40" s="86">
        <v>0.93020000000000003</v>
      </c>
      <c r="M40" s="84"/>
      <c r="N40" s="84"/>
      <c r="S40" s="228">
        <f t="shared" si="105"/>
        <v>269</v>
      </c>
      <c r="T40" s="80">
        <f t="shared" si="105"/>
        <v>215</v>
      </c>
      <c r="U40" s="76">
        <f t="shared" si="88"/>
        <v>0.7992565055762082</v>
      </c>
      <c r="V40" s="203">
        <f t="shared" si="89"/>
        <v>0.7526700342875875</v>
      </c>
      <c r="W40" s="203">
        <f t="shared" si="90"/>
        <v>1.3675771807784998</v>
      </c>
      <c r="X40" s="204">
        <f t="shared" si="91"/>
        <v>0.74633811087816437</v>
      </c>
      <c r="Y40" s="204">
        <f t="shared" si="92"/>
        <v>0.84544786921407911</v>
      </c>
      <c r="Z40" s="204">
        <f t="shared" si="93"/>
        <v>9.9109758335914733E-2</v>
      </c>
      <c r="AA40" s="192"/>
      <c r="AB40" s="80">
        <f t="shared" si="106"/>
        <v>215</v>
      </c>
      <c r="AC40" s="80">
        <f t="shared" si="106"/>
        <v>200</v>
      </c>
      <c r="AD40" s="76">
        <f t="shared" si="94"/>
        <v>0.93023255813953487</v>
      </c>
      <c r="AE40" s="203">
        <f t="shared" si="95"/>
        <v>0.63136069146815332</v>
      </c>
      <c r="AF40" s="203">
        <f t="shared" si="96"/>
        <v>1.8112482080856851</v>
      </c>
      <c r="AG40" s="204">
        <f t="shared" si="97"/>
        <v>0.88753947053935367</v>
      </c>
      <c r="AH40" s="204">
        <f t="shared" si="98"/>
        <v>0.96042852110932309</v>
      </c>
      <c r="AI40" s="204">
        <f t="shared" si="99"/>
        <v>7.2889050569969416E-2</v>
      </c>
      <c r="AJ40" s="192"/>
      <c r="AK40" s="80">
        <f t="shared" si="107"/>
        <v>269</v>
      </c>
      <c r="AL40" s="80">
        <f t="shared" si="108"/>
        <v>200</v>
      </c>
      <c r="AM40" s="76">
        <f t="shared" si="100"/>
        <v>0.74349442379182151</v>
      </c>
      <c r="AN40" s="203">
        <f t="shared" si="101"/>
        <v>0.76798963807577347</v>
      </c>
      <c r="AO40" s="203">
        <f t="shared" si="102"/>
        <v>1.3279956261214536</v>
      </c>
      <c r="AP40" s="204">
        <f t="shared" si="103"/>
        <v>0.68693806446864558</v>
      </c>
      <c r="AQ40" s="223">
        <f t="shared" si="104"/>
        <v>0.79459830505699003</v>
      </c>
    </row>
    <row r="41" spans="1:45" x14ac:dyDescent="0.25">
      <c r="A41" s="84" t="s">
        <v>12</v>
      </c>
      <c r="B41" s="84" t="s">
        <v>17</v>
      </c>
      <c r="C41" s="84">
        <v>2007</v>
      </c>
      <c r="D41" s="84" t="s">
        <v>14</v>
      </c>
      <c r="E41" s="84" t="s">
        <v>22</v>
      </c>
      <c r="F41" s="84" t="s">
        <v>15</v>
      </c>
      <c r="G41" s="85">
        <v>167</v>
      </c>
      <c r="H41" s="85">
        <v>141</v>
      </c>
      <c r="I41" s="85">
        <v>132</v>
      </c>
      <c r="J41" s="86">
        <v>0.84430000000000005</v>
      </c>
      <c r="K41" s="86">
        <v>0.79039999999999999</v>
      </c>
      <c r="L41" s="86">
        <v>0.93620000000000003</v>
      </c>
      <c r="M41" s="84"/>
      <c r="N41" s="84"/>
      <c r="S41" s="228">
        <f t="shared" si="105"/>
        <v>167</v>
      </c>
      <c r="T41" s="80">
        <f t="shared" si="105"/>
        <v>141</v>
      </c>
      <c r="U41" s="76">
        <f t="shared" si="88"/>
        <v>0.84431137724550898</v>
      </c>
      <c r="V41" s="203">
        <f t="shared" si="89"/>
        <v>0.67994838112534206</v>
      </c>
      <c r="W41" s="203">
        <f t="shared" si="90"/>
        <v>1.5725329815272733</v>
      </c>
      <c r="X41" s="204">
        <f t="shared" si="91"/>
        <v>0.78026042218366554</v>
      </c>
      <c r="Y41" s="204">
        <f t="shared" si="92"/>
        <v>0.8957078498944776</v>
      </c>
      <c r="Z41" s="204">
        <f t="shared" si="93"/>
        <v>0.11544742771081207</v>
      </c>
      <c r="AA41" s="192"/>
      <c r="AB41" s="80">
        <f t="shared" si="106"/>
        <v>141</v>
      </c>
      <c r="AC41" s="80">
        <f t="shared" si="106"/>
        <v>132</v>
      </c>
      <c r="AD41" s="76">
        <f t="shared" si="94"/>
        <v>0.93617021276595747</v>
      </c>
      <c r="AE41" s="203">
        <f t="shared" si="95"/>
        <v>0.56783879998463727</v>
      </c>
      <c r="AF41" s="203">
        <f t="shared" si="96"/>
        <v>2.2184640932318942</v>
      </c>
      <c r="AG41" s="204">
        <f t="shared" si="97"/>
        <v>0.88229023870712431</v>
      </c>
      <c r="AH41" s="204">
        <f t="shared" si="98"/>
        <v>0.97040016260912498</v>
      </c>
      <c r="AI41" s="204">
        <f t="shared" si="99"/>
        <v>8.8109923902000675E-2</v>
      </c>
      <c r="AJ41" s="192"/>
      <c r="AK41" s="80">
        <f t="shared" si="107"/>
        <v>167</v>
      </c>
      <c r="AL41" s="80">
        <f t="shared" si="108"/>
        <v>132</v>
      </c>
      <c r="AM41" s="76">
        <f t="shared" si="100"/>
        <v>0.79041916167664672</v>
      </c>
      <c r="AN41" s="203">
        <f t="shared" si="101"/>
        <v>0.70398918321246962</v>
      </c>
      <c r="AO41" s="203">
        <f t="shared" si="102"/>
        <v>1.4850030148544342</v>
      </c>
      <c r="AP41" s="204">
        <f t="shared" si="103"/>
        <v>0.72077129337923396</v>
      </c>
      <c r="AQ41" s="223">
        <f t="shared" si="104"/>
        <v>0.84946586249982614</v>
      </c>
    </row>
    <row r="42" spans="1:45" x14ac:dyDescent="0.25">
      <c r="A42" s="84" t="s">
        <v>12</v>
      </c>
      <c r="B42" s="84" t="s">
        <v>17</v>
      </c>
      <c r="C42" s="84">
        <v>2008</v>
      </c>
      <c r="D42" s="84" t="s">
        <v>14</v>
      </c>
      <c r="E42" s="84" t="s">
        <v>22</v>
      </c>
      <c r="F42" s="84" t="s">
        <v>15</v>
      </c>
      <c r="G42" s="85">
        <v>1115</v>
      </c>
      <c r="H42" s="85">
        <v>830</v>
      </c>
      <c r="I42" s="85">
        <v>795</v>
      </c>
      <c r="J42" s="86">
        <v>0.74439999999999995</v>
      </c>
      <c r="K42" s="86">
        <v>0.71299999999999997</v>
      </c>
      <c r="L42" s="86">
        <v>0.95779999999999998</v>
      </c>
      <c r="M42" s="84"/>
      <c r="N42" s="84"/>
      <c r="S42" s="228">
        <f t="shared" si="105"/>
        <v>1115</v>
      </c>
      <c r="T42" s="80">
        <f t="shared" si="105"/>
        <v>830</v>
      </c>
      <c r="U42" s="76">
        <f t="shared" si="88"/>
        <v>0.74439461883408076</v>
      </c>
      <c r="V42" s="203">
        <f t="shared" si="89"/>
        <v>0.87611390141402234</v>
      </c>
      <c r="W42" s="203">
        <f t="shared" si="90"/>
        <v>1.1467076553486439</v>
      </c>
      <c r="X42" s="204">
        <f t="shared" si="91"/>
        <v>0.71771892282691263</v>
      </c>
      <c r="Y42" s="204">
        <f t="shared" si="92"/>
        <v>0.76977400221720294</v>
      </c>
      <c r="Z42" s="204">
        <f t="shared" si="93"/>
        <v>5.2055079390290304E-2</v>
      </c>
      <c r="AA42" s="192"/>
      <c r="AB42" s="80">
        <f t="shared" si="106"/>
        <v>830</v>
      </c>
      <c r="AC42" s="80">
        <f t="shared" si="106"/>
        <v>795</v>
      </c>
      <c r="AD42" s="76">
        <f t="shared" si="94"/>
        <v>0.95783132530120485</v>
      </c>
      <c r="AE42" s="203">
        <f t="shared" si="95"/>
        <v>0.73329767179685312</v>
      </c>
      <c r="AF42" s="203">
        <f t="shared" si="96"/>
        <v>1.4442712283264543</v>
      </c>
      <c r="AG42" s="204">
        <f t="shared" si="97"/>
        <v>0.94183901628839473</v>
      </c>
      <c r="AH42" s="204">
        <f t="shared" si="98"/>
        <v>0.97045515682314998</v>
      </c>
      <c r="AI42" s="204">
        <f t="shared" si="99"/>
        <v>2.8616140534755252E-2</v>
      </c>
      <c r="AJ42" s="192"/>
      <c r="AK42" s="80">
        <f t="shared" si="107"/>
        <v>1115</v>
      </c>
      <c r="AL42" s="80">
        <f t="shared" si="108"/>
        <v>795</v>
      </c>
      <c r="AM42" s="76">
        <f t="shared" si="100"/>
        <v>0.71300448430493268</v>
      </c>
      <c r="AN42" s="203">
        <f t="shared" si="101"/>
        <v>0.87994771107828651</v>
      </c>
      <c r="AO42" s="203">
        <f t="shared" si="102"/>
        <v>1.1407038302098318</v>
      </c>
      <c r="AP42" s="204">
        <f t="shared" si="103"/>
        <v>0.68546631876494968</v>
      </c>
      <c r="AQ42" s="223">
        <f t="shared" si="104"/>
        <v>0.73941373358804352</v>
      </c>
      <c r="AR42" s="148">
        <f>AP42</f>
        <v>0.68546631876494968</v>
      </c>
      <c r="AS42" s="148">
        <f>AQ42</f>
        <v>0.73941373358804352</v>
      </c>
    </row>
    <row r="43" spans="1:45" x14ac:dyDescent="0.25">
      <c r="A43" s="84" t="s">
        <v>12</v>
      </c>
      <c r="B43" s="84" t="s">
        <v>17</v>
      </c>
      <c r="C43" s="84">
        <v>2009</v>
      </c>
      <c r="D43" s="84" t="s">
        <v>14</v>
      </c>
      <c r="E43" s="84" t="s">
        <v>22</v>
      </c>
      <c r="F43" s="84" t="s">
        <v>15</v>
      </c>
      <c r="G43" s="85">
        <v>1268</v>
      </c>
      <c r="H43" s="85">
        <v>1014</v>
      </c>
      <c r="I43" s="85">
        <v>954</v>
      </c>
      <c r="J43" s="86">
        <v>0.79969999999999997</v>
      </c>
      <c r="K43" s="86">
        <v>0.75239999999999996</v>
      </c>
      <c r="L43" s="86">
        <v>0.94079999999999997</v>
      </c>
      <c r="M43" s="84"/>
      <c r="N43" s="84"/>
      <c r="S43" s="228">
        <f t="shared" si="105"/>
        <v>1268</v>
      </c>
      <c r="T43" s="80">
        <f t="shared" si="105"/>
        <v>1014</v>
      </c>
      <c r="U43" s="76">
        <f t="shared" si="88"/>
        <v>0.79968454258675081</v>
      </c>
      <c r="V43" s="203">
        <f t="shared" si="89"/>
        <v>0.87409530533382995</v>
      </c>
      <c r="W43" s="203">
        <f t="shared" si="90"/>
        <v>1.1508573565550002</v>
      </c>
      <c r="X43" s="204">
        <f t="shared" si="91"/>
        <v>0.77657696700282808</v>
      </c>
      <c r="Y43" s="204">
        <f t="shared" si="92"/>
        <v>0.82139343989280567</v>
      </c>
      <c r="Z43" s="204">
        <f t="shared" si="93"/>
        <v>4.4816472889977588E-2</v>
      </c>
      <c r="AA43" s="192"/>
      <c r="AB43" s="80">
        <f t="shared" si="106"/>
        <v>1014</v>
      </c>
      <c r="AC43" s="80">
        <f t="shared" si="106"/>
        <v>954</v>
      </c>
      <c r="AD43" s="76">
        <f t="shared" si="94"/>
        <v>0.94082840236686394</v>
      </c>
      <c r="AE43" s="203">
        <f t="shared" si="95"/>
        <v>0.78282126594606949</v>
      </c>
      <c r="AF43" s="203">
        <f t="shared" si="96"/>
        <v>1.3193784229114125</v>
      </c>
      <c r="AG43" s="204">
        <f t="shared" si="97"/>
        <v>0.92448733283958195</v>
      </c>
      <c r="AH43" s="204">
        <f t="shared" si="98"/>
        <v>0.95454567471933294</v>
      </c>
      <c r="AI43" s="204">
        <f t="shared" si="99"/>
        <v>3.0058341879750983E-2</v>
      </c>
      <c r="AJ43" s="192"/>
      <c r="AK43" s="80">
        <f t="shared" si="107"/>
        <v>1268</v>
      </c>
      <c r="AL43" s="80">
        <f t="shared" si="108"/>
        <v>954</v>
      </c>
      <c r="AM43" s="76">
        <f t="shared" si="100"/>
        <v>0.75236593059936907</v>
      </c>
      <c r="AN43" s="203">
        <f t="shared" si="101"/>
        <v>0.88215875527697485</v>
      </c>
      <c r="AO43" s="203">
        <f t="shared" si="102"/>
        <v>1.1384583721976473</v>
      </c>
      <c r="AP43" s="204">
        <f t="shared" si="103"/>
        <v>0.7276451701525658</v>
      </c>
      <c r="AQ43" s="223">
        <f t="shared" si="104"/>
        <v>0.77591080320819705</v>
      </c>
      <c r="AR43" s="148">
        <f t="shared" ref="AR43:AS46" si="109">AP43</f>
        <v>0.7276451701525658</v>
      </c>
      <c r="AS43" s="148">
        <f t="shared" si="109"/>
        <v>0.77591080320819705</v>
      </c>
    </row>
    <row r="44" spans="1:45" x14ac:dyDescent="0.25">
      <c r="A44" s="84" t="s">
        <v>12</v>
      </c>
      <c r="B44" s="84" t="s">
        <v>17</v>
      </c>
      <c r="C44" s="84">
        <v>2010</v>
      </c>
      <c r="D44" s="84" t="s">
        <v>14</v>
      </c>
      <c r="E44" s="84" t="s">
        <v>22</v>
      </c>
      <c r="F44" s="84" t="s">
        <v>15</v>
      </c>
      <c r="G44" s="85">
        <v>2241</v>
      </c>
      <c r="H44" s="85">
        <v>1771</v>
      </c>
      <c r="I44" s="85">
        <v>1649</v>
      </c>
      <c r="J44" s="86">
        <v>0.7903</v>
      </c>
      <c r="K44" s="86">
        <v>0.73580000000000001</v>
      </c>
      <c r="L44" s="86">
        <v>0.93110000000000004</v>
      </c>
      <c r="M44" s="84"/>
      <c r="N44" s="84"/>
      <c r="S44" s="228">
        <f t="shared" si="105"/>
        <v>2241</v>
      </c>
      <c r="T44" s="80">
        <f t="shared" si="105"/>
        <v>1771</v>
      </c>
      <c r="U44" s="76">
        <f t="shared" si="88"/>
        <v>0.79027219991075415</v>
      </c>
      <c r="V44" s="203">
        <f t="shared" si="89"/>
        <v>0.90470859386627378</v>
      </c>
      <c r="W44" s="203">
        <f t="shared" si="90"/>
        <v>1.10878316667674</v>
      </c>
      <c r="X44" s="204">
        <f t="shared" si="91"/>
        <v>0.77281923683947151</v>
      </c>
      <c r="Y44" s="204">
        <f t="shared" si="92"/>
        <v>0.8069627922304875</v>
      </c>
      <c r="Z44" s="204">
        <f t="shared" si="93"/>
        <v>3.4143555391015989E-2</v>
      </c>
      <c r="AA44" s="192"/>
      <c r="AB44" s="80">
        <f t="shared" si="106"/>
        <v>1771</v>
      </c>
      <c r="AC44" s="80">
        <f t="shared" si="106"/>
        <v>1649</v>
      </c>
      <c r="AD44" s="76">
        <f t="shared" si="94"/>
        <v>0.93111236589497459</v>
      </c>
      <c r="AE44" s="203">
        <f t="shared" si="95"/>
        <v>0.83844418815023314</v>
      </c>
      <c r="AF44" s="203">
        <f t="shared" si="96"/>
        <v>1.2112475790298314</v>
      </c>
      <c r="AG44" s="204">
        <f t="shared" si="97"/>
        <v>0.91830469442042917</v>
      </c>
      <c r="AH44" s="204">
        <f t="shared" si="98"/>
        <v>0.94246798676416055</v>
      </c>
      <c r="AI44" s="204">
        <f t="shared" si="99"/>
        <v>2.416329234373138E-2</v>
      </c>
      <c r="AJ44" s="192"/>
      <c r="AK44" s="80">
        <f t="shared" si="107"/>
        <v>2241</v>
      </c>
      <c r="AL44" s="80">
        <f t="shared" si="108"/>
        <v>1649</v>
      </c>
      <c r="AM44" s="76">
        <f t="shared" si="100"/>
        <v>0.73583221775992858</v>
      </c>
      <c r="AN44" s="203">
        <f t="shared" si="101"/>
        <v>0.91134629661614563</v>
      </c>
      <c r="AO44" s="203">
        <f t="shared" si="102"/>
        <v>1.0996481089620489</v>
      </c>
      <c r="AP44" s="204">
        <f t="shared" si="103"/>
        <v>0.71705450980795804</v>
      </c>
      <c r="AQ44" s="223">
        <f t="shared" si="104"/>
        <v>0.75399134291699965</v>
      </c>
      <c r="AR44" s="148">
        <f t="shared" si="109"/>
        <v>0.71705450980795804</v>
      </c>
      <c r="AS44" s="148">
        <f t="shared" si="109"/>
        <v>0.75399134291699965</v>
      </c>
    </row>
    <row r="45" spans="1:45" x14ac:dyDescent="0.25">
      <c r="A45" s="84" t="s">
        <v>12</v>
      </c>
      <c r="B45" s="84" t="s">
        <v>17</v>
      </c>
      <c r="C45" s="84">
        <v>2011</v>
      </c>
      <c r="D45" s="84" t="s">
        <v>14</v>
      </c>
      <c r="E45" s="84" t="s">
        <v>22</v>
      </c>
      <c r="F45" s="84" t="s">
        <v>15</v>
      </c>
      <c r="G45" s="85">
        <v>1740</v>
      </c>
      <c r="H45" s="85">
        <v>1285</v>
      </c>
      <c r="I45" s="85">
        <v>1162</v>
      </c>
      <c r="J45" s="86">
        <v>0.73850000000000005</v>
      </c>
      <c r="K45" s="86">
        <v>0.66779999999999995</v>
      </c>
      <c r="L45" s="86">
        <v>0.90429999999999999</v>
      </c>
      <c r="M45" s="84"/>
      <c r="N45" s="84"/>
      <c r="S45" s="228">
        <f t="shared" si="105"/>
        <v>1740</v>
      </c>
      <c r="T45" s="80">
        <f t="shared" si="105"/>
        <v>1285</v>
      </c>
      <c r="U45" s="76">
        <f t="shared" si="88"/>
        <v>0.7385057471264368</v>
      </c>
      <c r="V45" s="203">
        <f t="shared" si="89"/>
        <v>0.89986612222492035</v>
      </c>
      <c r="W45" s="203">
        <f t="shared" si="90"/>
        <v>1.1144346435585342</v>
      </c>
      <c r="X45" s="204">
        <f t="shared" si="91"/>
        <v>0.71717912898839697</v>
      </c>
      <c r="Y45" s="204">
        <f t="shared" si="92"/>
        <v>0.75902503562496115</v>
      </c>
      <c r="Z45" s="204">
        <f t="shared" si="93"/>
        <v>4.1845906636564179E-2</v>
      </c>
      <c r="AA45" s="192"/>
      <c r="AB45" s="80">
        <f t="shared" si="106"/>
        <v>1285</v>
      </c>
      <c r="AC45" s="80">
        <f t="shared" si="106"/>
        <v>1162</v>
      </c>
      <c r="AD45" s="76">
        <f t="shared" si="94"/>
        <v>0.90428015564202335</v>
      </c>
      <c r="AE45" s="203">
        <f t="shared" si="95"/>
        <v>0.83653943976084566</v>
      </c>
      <c r="AF45" s="203">
        <f t="shared" si="96"/>
        <v>1.2132212680054806</v>
      </c>
      <c r="AG45" s="204">
        <f t="shared" si="97"/>
        <v>0.8868673863857337</v>
      </c>
      <c r="AH45" s="204">
        <f t="shared" si="98"/>
        <v>0.91981623365472132</v>
      </c>
      <c r="AI45" s="204">
        <f t="shared" si="99"/>
        <v>3.2948847268987613E-2</v>
      </c>
      <c r="AJ45" s="192"/>
      <c r="AK45" s="80">
        <f t="shared" si="107"/>
        <v>1740</v>
      </c>
      <c r="AL45" s="80">
        <f t="shared" si="108"/>
        <v>1162</v>
      </c>
      <c r="AM45" s="76">
        <f t="shared" si="100"/>
        <v>0.66781609195402303</v>
      </c>
      <c r="AN45" s="203">
        <f t="shared" si="101"/>
        <v>0.90583519969699988</v>
      </c>
      <c r="AO45" s="203">
        <f t="shared" si="102"/>
        <v>1.1058709640854902</v>
      </c>
      <c r="AP45" s="204">
        <f t="shared" si="103"/>
        <v>0.64512937040295859</v>
      </c>
      <c r="AQ45" s="223">
        <f t="shared" si="104"/>
        <v>0.68993544363761627</v>
      </c>
      <c r="AR45" s="148">
        <f t="shared" si="109"/>
        <v>0.64512937040295859</v>
      </c>
      <c r="AS45" s="148">
        <f t="shared" si="109"/>
        <v>0.68993544363761627</v>
      </c>
    </row>
    <row r="46" spans="1:45" x14ac:dyDescent="0.25">
      <c r="A46" s="84" t="s">
        <v>12</v>
      </c>
      <c r="B46" s="84" t="s">
        <v>17</v>
      </c>
      <c r="C46" s="84">
        <v>2012</v>
      </c>
      <c r="D46" s="84" t="s">
        <v>14</v>
      </c>
      <c r="E46" s="84" t="s">
        <v>22</v>
      </c>
      <c r="F46" s="84" t="s">
        <v>15</v>
      </c>
      <c r="G46" s="85">
        <v>1709</v>
      </c>
      <c r="H46" s="85">
        <v>1374</v>
      </c>
      <c r="I46" s="85">
        <v>1271</v>
      </c>
      <c r="J46" s="86">
        <v>0.80400000000000005</v>
      </c>
      <c r="K46" s="86">
        <v>0.74370000000000003</v>
      </c>
      <c r="L46" s="86">
        <v>0.92500000000000004</v>
      </c>
      <c r="M46" s="84"/>
      <c r="N46" s="84"/>
      <c r="S46" s="228">
        <f t="shared" si="105"/>
        <v>1709</v>
      </c>
      <c r="T46" s="80">
        <f t="shared" si="105"/>
        <v>1374</v>
      </c>
      <c r="U46" s="76">
        <f t="shared" si="88"/>
        <v>0.80397893504973672</v>
      </c>
      <c r="V46" s="203">
        <f t="shared" si="89"/>
        <v>0.88943120800807529</v>
      </c>
      <c r="W46" s="203">
        <f t="shared" si="90"/>
        <v>1.1294140552606562</v>
      </c>
      <c r="X46" s="204">
        <f t="shared" si="91"/>
        <v>0.78434975878592306</v>
      </c>
      <c r="Y46" s="204">
        <f t="shared" si="92"/>
        <v>0.82255832685876284</v>
      </c>
      <c r="Z46" s="204">
        <f t="shared" si="93"/>
        <v>3.8208568072839788E-2</v>
      </c>
      <c r="AA46" s="192"/>
      <c r="AB46" s="80">
        <f t="shared" si="106"/>
        <v>1374</v>
      </c>
      <c r="AC46" s="80">
        <f t="shared" si="106"/>
        <v>1271</v>
      </c>
      <c r="AD46" s="76">
        <f t="shared" si="94"/>
        <v>0.92503639010189231</v>
      </c>
      <c r="AE46" s="203">
        <f t="shared" si="95"/>
        <v>0.82552682979102343</v>
      </c>
      <c r="AF46" s="203">
        <f t="shared" si="96"/>
        <v>1.233621905293506</v>
      </c>
      <c r="AG46" s="204">
        <f t="shared" si="97"/>
        <v>0.90981965149450084</v>
      </c>
      <c r="AH46" s="204">
        <f t="shared" si="98"/>
        <v>0.93840328383076865</v>
      </c>
      <c r="AI46" s="204">
        <f t="shared" si="99"/>
        <v>2.8583632336267817E-2</v>
      </c>
      <c r="AJ46" s="192"/>
      <c r="AK46" s="80">
        <f t="shared" si="107"/>
        <v>1709</v>
      </c>
      <c r="AL46" s="80">
        <f t="shared" si="108"/>
        <v>1271</v>
      </c>
      <c r="AM46" s="76">
        <f t="shared" si="100"/>
        <v>0.7437097717963721</v>
      </c>
      <c r="AN46" s="203">
        <f t="shared" si="101"/>
        <v>0.89843082307306488</v>
      </c>
      <c r="AO46" s="203">
        <f t="shared" si="102"/>
        <v>1.1163875760092523</v>
      </c>
      <c r="AP46" s="204">
        <f t="shared" si="103"/>
        <v>0.7223110559988003</v>
      </c>
      <c r="AQ46" s="223">
        <f t="shared" si="104"/>
        <v>0.76426835691183981</v>
      </c>
      <c r="AR46" s="148">
        <f t="shared" si="109"/>
        <v>0.7223110559988003</v>
      </c>
      <c r="AS46" s="148">
        <f t="shared" si="109"/>
        <v>0.76426835691183981</v>
      </c>
    </row>
    <row r="47" spans="1:45" x14ac:dyDescent="0.25">
      <c r="S47" s="228"/>
      <c r="T47" s="80"/>
      <c r="U47" s="76"/>
      <c r="V47" s="203"/>
      <c r="W47" s="203"/>
      <c r="X47" s="204"/>
      <c r="Y47" s="204"/>
      <c r="Z47" s="204"/>
      <c r="AA47" s="192"/>
      <c r="AB47" s="80"/>
      <c r="AC47" s="80"/>
      <c r="AD47" s="76"/>
      <c r="AE47" s="203"/>
      <c r="AF47" s="203"/>
      <c r="AG47" s="204"/>
      <c r="AH47" s="204"/>
      <c r="AI47" s="204"/>
      <c r="AJ47" s="192"/>
      <c r="AK47" s="80"/>
      <c r="AL47" s="80"/>
      <c r="AM47" s="76"/>
      <c r="AN47" s="203"/>
      <c r="AO47" s="203"/>
      <c r="AP47" s="204"/>
      <c r="AQ47" s="223"/>
    </row>
    <row r="48" spans="1:45" x14ac:dyDescent="0.25">
      <c r="A48" s="87" t="s">
        <v>63</v>
      </c>
      <c r="S48" s="228"/>
      <c r="T48" s="80"/>
      <c r="U48" s="76"/>
      <c r="V48" s="203"/>
      <c r="W48" s="203"/>
      <c r="X48" s="204"/>
      <c r="Y48" s="204"/>
      <c r="Z48" s="204"/>
      <c r="AA48" s="192"/>
      <c r="AB48" s="80"/>
      <c r="AC48" s="80"/>
      <c r="AD48" s="76"/>
      <c r="AE48" s="203"/>
      <c r="AF48" s="203"/>
      <c r="AG48" s="204"/>
      <c r="AH48" s="204"/>
      <c r="AI48" s="204"/>
      <c r="AJ48" s="192"/>
      <c r="AK48" s="80"/>
      <c r="AL48" s="80"/>
      <c r="AM48" s="76"/>
      <c r="AN48" s="203"/>
      <c r="AO48" s="203"/>
      <c r="AP48" s="204"/>
      <c r="AQ48" s="223"/>
    </row>
    <row r="49" spans="1:45" x14ac:dyDescent="0.25">
      <c r="A49" s="84" t="s">
        <v>12</v>
      </c>
      <c r="B49" s="84" t="s">
        <v>17</v>
      </c>
      <c r="C49" s="84">
        <v>2002</v>
      </c>
      <c r="D49" s="84" t="s">
        <v>14</v>
      </c>
      <c r="E49" s="84" t="s">
        <v>22</v>
      </c>
      <c r="F49" s="84" t="s">
        <v>16</v>
      </c>
      <c r="G49" s="85">
        <v>1142</v>
      </c>
      <c r="H49" s="85">
        <v>901</v>
      </c>
      <c r="I49" s="85">
        <v>863</v>
      </c>
      <c r="J49" s="86">
        <v>0.78900000000000003</v>
      </c>
      <c r="K49" s="86">
        <v>0.75570000000000004</v>
      </c>
      <c r="L49" s="86">
        <v>0.95779999999999998</v>
      </c>
      <c r="S49" s="228">
        <f t="shared" ref="S49:T59" si="110">G49</f>
        <v>1142</v>
      </c>
      <c r="T49" s="80">
        <f t="shared" si="110"/>
        <v>901</v>
      </c>
      <c r="U49" s="76">
        <f t="shared" si="88"/>
        <v>0.78896672504378285</v>
      </c>
      <c r="V49" s="203">
        <f t="shared" si="89"/>
        <v>0.87014841134811394</v>
      </c>
      <c r="W49" s="203">
        <f t="shared" si="90"/>
        <v>1.156291498283968</v>
      </c>
      <c r="X49" s="204">
        <f t="shared" si="91"/>
        <v>0.7641334084788709</v>
      </c>
      <c r="Y49" s="204">
        <f t="shared" si="92"/>
        <v>0.81230163136640376</v>
      </c>
      <c r="Z49" s="204">
        <f t="shared" si="93"/>
        <v>4.8168222887532863E-2</v>
      </c>
      <c r="AA49" s="192"/>
      <c r="AB49" s="80">
        <f t="shared" si="106"/>
        <v>901</v>
      </c>
      <c r="AC49" s="80">
        <f t="shared" si="106"/>
        <v>863</v>
      </c>
      <c r="AD49" s="76">
        <f t="shared" si="94"/>
        <v>0.95782463928967809</v>
      </c>
      <c r="AE49" s="203">
        <f t="shared" si="95"/>
        <v>0.7416744337169513</v>
      </c>
      <c r="AF49" s="203">
        <f t="shared" si="96"/>
        <v>1.4212991651484346</v>
      </c>
      <c r="AG49" s="204">
        <f t="shared" si="97"/>
        <v>0.94256809301708633</v>
      </c>
      <c r="AH49" s="204">
        <f t="shared" si="98"/>
        <v>0.96998426097919388</v>
      </c>
      <c r="AI49" s="204">
        <f t="shared" si="99"/>
        <v>2.7416167962107552E-2</v>
      </c>
      <c r="AJ49" s="192"/>
      <c r="AK49" s="80">
        <f t="shared" si="107"/>
        <v>1142</v>
      </c>
      <c r="AL49" s="80">
        <f t="shared" si="108"/>
        <v>863</v>
      </c>
      <c r="AM49" s="76">
        <f t="shared" si="100"/>
        <v>0.75569176882661993</v>
      </c>
      <c r="AN49" s="203">
        <f t="shared" si="101"/>
        <v>0.87585436486059443</v>
      </c>
      <c r="AO49" s="203">
        <f t="shared" si="102"/>
        <v>1.1473285056384639</v>
      </c>
      <c r="AP49" s="204">
        <f t="shared" si="103"/>
        <v>0.72969380636918058</v>
      </c>
      <c r="AQ49" s="223">
        <f t="shared" si="104"/>
        <v>0.78036542969198786</v>
      </c>
    </row>
    <row r="50" spans="1:45" x14ac:dyDescent="0.25">
      <c r="A50" s="84" t="s">
        <v>12</v>
      </c>
      <c r="B50" s="84" t="s">
        <v>17</v>
      </c>
      <c r="C50" s="84">
        <v>2003</v>
      </c>
      <c r="D50" s="84" t="s">
        <v>14</v>
      </c>
      <c r="E50" s="84" t="s">
        <v>22</v>
      </c>
      <c r="F50" s="84" t="s">
        <v>16</v>
      </c>
      <c r="G50" s="85">
        <v>1196</v>
      </c>
      <c r="H50" s="85">
        <v>952</v>
      </c>
      <c r="I50" s="85">
        <v>903</v>
      </c>
      <c r="J50" s="86">
        <v>0.79600000000000004</v>
      </c>
      <c r="K50" s="86">
        <v>0.755</v>
      </c>
      <c r="L50" s="86">
        <v>0.94850000000000001</v>
      </c>
      <c r="S50" s="228">
        <f t="shared" si="110"/>
        <v>1196</v>
      </c>
      <c r="T50" s="80">
        <f t="shared" si="110"/>
        <v>952</v>
      </c>
      <c r="U50" s="76">
        <f t="shared" si="88"/>
        <v>0.79598662207357862</v>
      </c>
      <c r="V50" s="203">
        <f t="shared" si="89"/>
        <v>0.87146245314316884</v>
      </c>
      <c r="W50" s="203">
        <f t="shared" si="90"/>
        <v>1.1545651646843624</v>
      </c>
      <c r="X50" s="204">
        <f t="shared" si="91"/>
        <v>0.77201503233256086</v>
      </c>
      <c r="Y50" s="204">
        <f t="shared" si="92"/>
        <v>0.81849297720531067</v>
      </c>
      <c r="Z50" s="204">
        <f t="shared" si="93"/>
        <v>4.647794487274981E-2</v>
      </c>
      <c r="AA50" s="192"/>
      <c r="AB50" s="80">
        <f t="shared" si="106"/>
        <v>952</v>
      </c>
      <c r="AC50" s="80">
        <f t="shared" si="106"/>
        <v>903</v>
      </c>
      <c r="AD50" s="76">
        <f t="shared" si="94"/>
        <v>0.94852941176470584</v>
      </c>
      <c r="AE50" s="203">
        <f t="shared" si="95"/>
        <v>0.76519627842283133</v>
      </c>
      <c r="AF50" s="203">
        <f t="shared" si="96"/>
        <v>1.3603893529981839</v>
      </c>
      <c r="AG50" s="204">
        <f t="shared" si="97"/>
        <v>0.93252108872604977</v>
      </c>
      <c r="AH50" s="204">
        <f t="shared" si="98"/>
        <v>0.96168258719658339</v>
      </c>
      <c r="AI50" s="204">
        <f t="shared" si="99"/>
        <v>2.916149847053362E-2</v>
      </c>
      <c r="AJ50" s="192"/>
      <c r="AK50" s="80">
        <f t="shared" si="107"/>
        <v>1196</v>
      </c>
      <c r="AL50" s="80">
        <f t="shared" si="108"/>
        <v>903</v>
      </c>
      <c r="AM50" s="76">
        <f t="shared" si="100"/>
        <v>0.75501672240802675</v>
      </c>
      <c r="AN50" s="203">
        <f t="shared" si="101"/>
        <v>0.87855982360658669</v>
      </c>
      <c r="AO50" s="203">
        <f t="shared" si="102"/>
        <v>1.1435154549640794</v>
      </c>
      <c r="AP50" s="204">
        <f t="shared" si="103"/>
        <v>0.72961527250825731</v>
      </c>
      <c r="AQ50" s="223">
        <f t="shared" si="104"/>
        <v>0.77915759830431375</v>
      </c>
    </row>
    <row r="51" spans="1:45" x14ac:dyDescent="0.25">
      <c r="A51" s="84" t="s">
        <v>12</v>
      </c>
      <c r="B51" s="84" t="s">
        <v>17</v>
      </c>
      <c r="C51" s="84">
        <v>2004</v>
      </c>
      <c r="D51" s="84" t="s">
        <v>14</v>
      </c>
      <c r="E51" s="84" t="s">
        <v>22</v>
      </c>
      <c r="F51" s="84" t="s">
        <v>16</v>
      </c>
      <c r="G51" s="85">
        <v>525</v>
      </c>
      <c r="H51" s="85">
        <v>424</v>
      </c>
      <c r="I51" s="85">
        <v>403</v>
      </c>
      <c r="J51" s="86">
        <v>0.80759999999999998</v>
      </c>
      <c r="K51" s="86">
        <v>0.76759999999999995</v>
      </c>
      <c r="L51" s="86">
        <v>0.95050000000000001</v>
      </c>
      <c r="S51" s="228">
        <f t="shared" si="110"/>
        <v>525</v>
      </c>
      <c r="T51" s="80">
        <f t="shared" si="110"/>
        <v>424</v>
      </c>
      <c r="U51" s="76">
        <f t="shared" si="88"/>
        <v>0.80761904761904757</v>
      </c>
      <c r="V51" s="203">
        <f t="shared" si="89"/>
        <v>0.81110452569281399</v>
      </c>
      <c r="W51" s="203">
        <f t="shared" si="90"/>
        <v>1.2520938150515293</v>
      </c>
      <c r="X51" s="204">
        <f t="shared" si="91"/>
        <v>0.77125342659439455</v>
      </c>
      <c r="Y51" s="204">
        <f t="shared" si="92"/>
        <v>0.84047758708172471</v>
      </c>
      <c r="Z51" s="204">
        <f t="shared" si="93"/>
        <v>6.9224160487330155E-2</v>
      </c>
      <c r="AA51" s="192"/>
      <c r="AB51" s="80">
        <f t="shared" si="106"/>
        <v>424</v>
      </c>
      <c r="AC51" s="80">
        <f t="shared" si="106"/>
        <v>403</v>
      </c>
      <c r="AD51" s="76">
        <f t="shared" si="94"/>
        <v>0.95047169811320753</v>
      </c>
      <c r="AE51" s="203">
        <f t="shared" si="95"/>
        <v>0.67605859344534969</v>
      </c>
      <c r="AF51" s="203">
        <f t="shared" si="96"/>
        <v>1.6293187627725805</v>
      </c>
      <c r="AG51" s="204">
        <f t="shared" si="97"/>
        <v>0.92528483792629312</v>
      </c>
      <c r="AH51" s="204">
        <f t="shared" si="98"/>
        <v>0.96908331044509521</v>
      </c>
      <c r="AI51" s="204">
        <f t="shared" si="99"/>
        <v>4.379847251880209E-2</v>
      </c>
      <c r="AJ51" s="192"/>
      <c r="AK51" s="80">
        <f t="shared" si="107"/>
        <v>525</v>
      </c>
      <c r="AL51" s="80">
        <f t="shared" si="108"/>
        <v>403</v>
      </c>
      <c r="AM51" s="76">
        <f t="shared" si="100"/>
        <v>0.76761904761904765</v>
      </c>
      <c r="AN51" s="203">
        <f t="shared" si="101"/>
        <v>0.82139215001247012</v>
      </c>
      <c r="AO51" s="203">
        <f t="shared" si="102"/>
        <v>1.2317448729387774</v>
      </c>
      <c r="AP51" s="204">
        <f t="shared" si="103"/>
        <v>0.72908744281899773</v>
      </c>
      <c r="AQ51" s="223">
        <f t="shared" si="104"/>
        <v>0.8031066951060114</v>
      </c>
    </row>
    <row r="52" spans="1:45" x14ac:dyDescent="0.25">
      <c r="A52" s="84" t="s">
        <v>12</v>
      </c>
      <c r="B52" s="84" t="s">
        <v>17</v>
      </c>
      <c r="C52" s="84">
        <v>2005</v>
      </c>
      <c r="D52" s="84" t="s">
        <v>14</v>
      </c>
      <c r="E52" s="84" t="s">
        <v>22</v>
      </c>
      <c r="F52" s="84" t="s">
        <v>16</v>
      </c>
      <c r="G52" s="85">
        <v>502</v>
      </c>
      <c r="H52" s="85">
        <v>416</v>
      </c>
      <c r="I52" s="85">
        <v>403</v>
      </c>
      <c r="J52" s="86">
        <v>0.82869999999999999</v>
      </c>
      <c r="K52" s="86">
        <v>0.80279999999999996</v>
      </c>
      <c r="L52" s="86">
        <v>0.96879999999999999</v>
      </c>
      <c r="S52" s="228">
        <f t="shared" si="110"/>
        <v>502</v>
      </c>
      <c r="T52" s="80">
        <f t="shared" si="110"/>
        <v>416</v>
      </c>
      <c r="U52" s="76">
        <f t="shared" si="88"/>
        <v>0.82868525896414347</v>
      </c>
      <c r="V52" s="203">
        <f t="shared" si="89"/>
        <v>0.80029001037846326</v>
      </c>
      <c r="W52" s="203">
        <f t="shared" si="90"/>
        <v>1.2734734690534708</v>
      </c>
      <c r="X52" s="204">
        <f t="shared" si="91"/>
        <v>0.79281799745422366</v>
      </c>
      <c r="Y52" s="204">
        <f t="shared" si="92"/>
        <v>0.86062456583007707</v>
      </c>
      <c r="Z52" s="204">
        <f t="shared" si="93"/>
        <v>6.7806568375853415E-2</v>
      </c>
      <c r="AA52" s="192"/>
      <c r="AB52" s="80">
        <f t="shared" si="106"/>
        <v>416</v>
      </c>
      <c r="AC52" s="80">
        <f t="shared" si="106"/>
        <v>403</v>
      </c>
      <c r="AD52" s="76">
        <f t="shared" si="94"/>
        <v>0.96875</v>
      </c>
      <c r="AE52" s="203">
        <f t="shared" si="95"/>
        <v>0.6226363930017601</v>
      </c>
      <c r="AF52" s="203">
        <f t="shared" si="96"/>
        <v>1.8898126794497485</v>
      </c>
      <c r="AG52" s="204">
        <f t="shared" si="97"/>
        <v>0.94715434975630186</v>
      </c>
      <c r="AH52" s="204">
        <f t="shared" si="98"/>
        <v>0.9832578718934295</v>
      </c>
      <c r="AI52" s="204">
        <f t="shared" si="99"/>
        <v>3.6103522137127642E-2</v>
      </c>
      <c r="AJ52" s="192"/>
      <c r="AK52" s="80">
        <f t="shared" si="107"/>
        <v>502</v>
      </c>
      <c r="AL52" s="80">
        <f t="shared" si="108"/>
        <v>403</v>
      </c>
      <c r="AM52" s="76">
        <f t="shared" si="100"/>
        <v>0.8027888446215139</v>
      </c>
      <c r="AN52" s="203">
        <f t="shared" si="101"/>
        <v>0.80886926787121216</v>
      </c>
      <c r="AO52" s="203">
        <f t="shared" si="102"/>
        <v>1.2557644605084941</v>
      </c>
      <c r="AP52" s="204">
        <f t="shared" si="103"/>
        <v>0.76524406169596138</v>
      </c>
      <c r="AQ52" s="223">
        <f t="shared" si="104"/>
        <v>0.83672226499068303</v>
      </c>
    </row>
    <row r="53" spans="1:45" x14ac:dyDescent="0.25">
      <c r="A53" s="84" t="s">
        <v>12</v>
      </c>
      <c r="B53" s="84" t="s">
        <v>17</v>
      </c>
      <c r="C53" s="84">
        <v>2006</v>
      </c>
      <c r="D53" s="84" t="s">
        <v>14</v>
      </c>
      <c r="E53" s="84" t="s">
        <v>22</v>
      </c>
      <c r="F53" s="84" t="s">
        <v>16</v>
      </c>
      <c r="G53" s="85">
        <v>394</v>
      </c>
      <c r="H53" s="85">
        <v>295</v>
      </c>
      <c r="I53" s="85">
        <v>263</v>
      </c>
      <c r="J53" s="86">
        <v>0.74870000000000003</v>
      </c>
      <c r="K53" s="86">
        <v>0.66749999999999998</v>
      </c>
      <c r="L53" s="86">
        <v>0.89149999999999996</v>
      </c>
      <c r="S53" s="228">
        <f t="shared" si="110"/>
        <v>394</v>
      </c>
      <c r="T53" s="80">
        <f t="shared" si="110"/>
        <v>295</v>
      </c>
      <c r="U53" s="76">
        <f t="shared" si="88"/>
        <v>0.74873096446700504</v>
      </c>
      <c r="V53" s="203">
        <f t="shared" si="89"/>
        <v>0.80183724338253204</v>
      </c>
      <c r="W53" s="203">
        <f t="shared" si="90"/>
        <v>1.2644490400146084</v>
      </c>
      <c r="X53" s="204">
        <f t="shared" si="91"/>
        <v>0.70286025541274377</v>
      </c>
      <c r="Y53" s="204">
        <f t="shared" si="92"/>
        <v>0.7908201378818901</v>
      </c>
      <c r="Z53" s="204">
        <f t="shared" si="93"/>
        <v>8.7959882469146322E-2</v>
      </c>
      <c r="AA53" s="192"/>
      <c r="AB53" s="80">
        <f t="shared" si="106"/>
        <v>295</v>
      </c>
      <c r="AC53" s="80">
        <f t="shared" si="106"/>
        <v>263</v>
      </c>
      <c r="AD53" s="76">
        <f t="shared" si="94"/>
        <v>0.8915254237288136</v>
      </c>
      <c r="AE53" s="203">
        <f t="shared" si="95"/>
        <v>0.71284750695501775</v>
      </c>
      <c r="AF53" s="203">
        <f t="shared" si="96"/>
        <v>1.4866061798010444</v>
      </c>
      <c r="AG53" s="204">
        <f t="shared" si="97"/>
        <v>0.8503258096408457</v>
      </c>
      <c r="AH53" s="204">
        <f t="shared" si="98"/>
        <v>0.92461080886083979</v>
      </c>
      <c r="AI53" s="204">
        <f t="shared" si="99"/>
        <v>7.4284999219994097E-2</v>
      </c>
      <c r="AJ53" s="192"/>
      <c r="AK53" s="80">
        <f t="shared" si="107"/>
        <v>394</v>
      </c>
      <c r="AL53" s="80">
        <f t="shared" si="108"/>
        <v>263</v>
      </c>
      <c r="AM53" s="76">
        <f t="shared" si="100"/>
        <v>0.6675126903553299</v>
      </c>
      <c r="AN53" s="203">
        <f t="shared" si="101"/>
        <v>0.81403841933276666</v>
      </c>
      <c r="AO53" s="203">
        <f t="shared" si="102"/>
        <v>1.238112183373552</v>
      </c>
      <c r="AP53" s="204">
        <f t="shared" si="103"/>
        <v>0.61859863786004032</v>
      </c>
      <c r="AQ53" s="223">
        <f t="shared" si="104"/>
        <v>0.71388735088350996</v>
      </c>
    </row>
    <row r="54" spans="1:45" x14ac:dyDescent="0.25">
      <c r="A54" s="84" t="s">
        <v>12</v>
      </c>
      <c r="B54" s="84" t="s">
        <v>17</v>
      </c>
      <c r="C54" s="84">
        <v>2007</v>
      </c>
      <c r="D54" s="84" t="s">
        <v>14</v>
      </c>
      <c r="E54" s="84" t="s">
        <v>22</v>
      </c>
      <c r="F54" s="84" t="s">
        <v>16</v>
      </c>
      <c r="G54" s="85">
        <v>416</v>
      </c>
      <c r="H54" s="85">
        <v>341</v>
      </c>
      <c r="I54" s="85">
        <v>314</v>
      </c>
      <c r="J54" s="86">
        <v>0.81969999999999998</v>
      </c>
      <c r="K54" s="86">
        <v>0.75480000000000003</v>
      </c>
      <c r="L54" s="86">
        <v>0.92079999999999995</v>
      </c>
      <c r="S54" s="228">
        <f t="shared" si="110"/>
        <v>416</v>
      </c>
      <c r="T54" s="80">
        <f t="shared" si="110"/>
        <v>341</v>
      </c>
      <c r="U54" s="76">
        <f t="shared" si="88"/>
        <v>0.81971153846153844</v>
      </c>
      <c r="V54" s="203">
        <f t="shared" si="89"/>
        <v>0.78712973239932615</v>
      </c>
      <c r="W54" s="203">
        <f t="shared" si="90"/>
        <v>1.2980072072041611</v>
      </c>
      <c r="X54" s="204">
        <f t="shared" si="91"/>
        <v>0.77933356566342948</v>
      </c>
      <c r="Y54" s="204">
        <f t="shared" si="92"/>
        <v>0.85546862353475539</v>
      </c>
      <c r="Z54" s="204">
        <f t="shared" si="93"/>
        <v>7.6135057871325906E-2</v>
      </c>
      <c r="AA54" s="192"/>
      <c r="AB54" s="80">
        <f t="shared" si="106"/>
        <v>341</v>
      </c>
      <c r="AC54" s="80">
        <f t="shared" si="106"/>
        <v>314</v>
      </c>
      <c r="AD54" s="76">
        <f t="shared" si="94"/>
        <v>0.92082111436950143</v>
      </c>
      <c r="AE54" s="203">
        <f t="shared" si="95"/>
        <v>0.69918341610467893</v>
      </c>
      <c r="AF54" s="203">
        <f t="shared" si="96"/>
        <v>1.536862124268751</v>
      </c>
      <c r="AG54" s="204">
        <f t="shared" si="97"/>
        <v>0.8868886093981353</v>
      </c>
      <c r="AH54" s="204">
        <f t="shared" si="98"/>
        <v>0.94717396038367041</v>
      </c>
      <c r="AI54" s="204">
        <f t="shared" si="99"/>
        <v>6.0285350985535113E-2</v>
      </c>
      <c r="AJ54" s="192"/>
      <c r="AK54" s="80">
        <f t="shared" si="107"/>
        <v>416</v>
      </c>
      <c r="AL54" s="80">
        <f t="shared" si="108"/>
        <v>314</v>
      </c>
      <c r="AM54" s="76">
        <f t="shared" si="100"/>
        <v>0.75480769230769229</v>
      </c>
      <c r="AN54" s="203">
        <f t="shared" si="101"/>
        <v>0.80519840912164564</v>
      </c>
      <c r="AO54" s="203">
        <f t="shared" si="102"/>
        <v>1.2589171264127512</v>
      </c>
      <c r="AP54" s="204">
        <f t="shared" si="103"/>
        <v>0.71053780147099466</v>
      </c>
      <c r="AQ54" s="223">
        <f t="shared" si="104"/>
        <v>0.79541032953223567</v>
      </c>
    </row>
    <row r="55" spans="1:45" x14ac:dyDescent="0.25">
      <c r="A55" s="84" t="s">
        <v>12</v>
      </c>
      <c r="B55" s="84" t="s">
        <v>17</v>
      </c>
      <c r="C55" s="84">
        <v>2008</v>
      </c>
      <c r="D55" s="84" t="s">
        <v>14</v>
      </c>
      <c r="E55" s="84" t="s">
        <v>22</v>
      </c>
      <c r="F55" s="84" t="s">
        <v>16</v>
      </c>
      <c r="G55" s="85">
        <v>856</v>
      </c>
      <c r="H55" s="85">
        <v>652</v>
      </c>
      <c r="I55" s="85">
        <v>615</v>
      </c>
      <c r="J55" s="86">
        <v>0.76170000000000004</v>
      </c>
      <c r="K55" s="86">
        <v>0.71850000000000003</v>
      </c>
      <c r="L55" s="86">
        <v>0.94330000000000003</v>
      </c>
      <c r="S55" s="228">
        <f t="shared" si="110"/>
        <v>856</v>
      </c>
      <c r="T55" s="80">
        <f t="shared" si="110"/>
        <v>652</v>
      </c>
      <c r="U55" s="76">
        <f t="shared" si="88"/>
        <v>0.76168224299065423</v>
      </c>
      <c r="V55" s="203">
        <f t="shared" si="89"/>
        <v>0.85739868130888375</v>
      </c>
      <c r="W55" s="203">
        <f t="shared" si="90"/>
        <v>1.1742911773121207</v>
      </c>
      <c r="X55" s="204">
        <f t="shared" si="91"/>
        <v>0.73168380045428494</v>
      </c>
      <c r="Y55" s="204">
        <f t="shared" si="92"/>
        <v>0.78986665715227777</v>
      </c>
      <c r="Z55" s="204">
        <f t="shared" si="93"/>
        <v>5.8182856697992835E-2</v>
      </c>
      <c r="AA55" s="192"/>
      <c r="AB55" s="80">
        <f t="shared" si="106"/>
        <v>652</v>
      </c>
      <c r="AC55" s="80">
        <f t="shared" si="106"/>
        <v>615</v>
      </c>
      <c r="AD55" s="76">
        <f t="shared" si="94"/>
        <v>0.94325153374233128</v>
      </c>
      <c r="AE55" s="203">
        <f t="shared" si="95"/>
        <v>0.73677207474291539</v>
      </c>
      <c r="AF55" s="203">
        <f t="shared" si="96"/>
        <v>1.4315934942836588</v>
      </c>
      <c r="AG55" s="204">
        <f t="shared" si="97"/>
        <v>0.92262501966788191</v>
      </c>
      <c r="AH55" s="204">
        <f t="shared" si="98"/>
        <v>0.95973278206112822</v>
      </c>
      <c r="AI55" s="204">
        <f t="shared" si="99"/>
        <v>3.7107762393246313E-2</v>
      </c>
      <c r="AJ55" s="192"/>
      <c r="AK55" s="80">
        <f t="shared" si="107"/>
        <v>856</v>
      </c>
      <c r="AL55" s="80">
        <f t="shared" si="108"/>
        <v>615</v>
      </c>
      <c r="AM55" s="76">
        <f t="shared" si="100"/>
        <v>0.71845794392523366</v>
      </c>
      <c r="AN55" s="203">
        <f t="shared" si="101"/>
        <v>0.86379168417838925</v>
      </c>
      <c r="AO55" s="203">
        <f t="shared" si="102"/>
        <v>1.1635989073183364</v>
      </c>
      <c r="AP55" s="204">
        <f t="shared" si="103"/>
        <v>0.68702790915159628</v>
      </c>
      <c r="AQ55" s="223">
        <f t="shared" si="104"/>
        <v>0.74837564653180932</v>
      </c>
      <c r="AR55" s="148">
        <f>AP55</f>
        <v>0.68702790915159628</v>
      </c>
      <c r="AS55" s="148">
        <f>AQ55</f>
        <v>0.74837564653180932</v>
      </c>
    </row>
    <row r="56" spans="1:45" x14ac:dyDescent="0.25">
      <c r="A56" s="84" t="s">
        <v>12</v>
      </c>
      <c r="B56" s="84" t="s">
        <v>17</v>
      </c>
      <c r="C56" s="84">
        <v>2009</v>
      </c>
      <c r="D56" s="84" t="s">
        <v>14</v>
      </c>
      <c r="E56" s="84" t="s">
        <v>22</v>
      </c>
      <c r="F56" s="84" t="s">
        <v>16</v>
      </c>
      <c r="G56" s="85">
        <v>464</v>
      </c>
      <c r="H56" s="85">
        <v>378</v>
      </c>
      <c r="I56" s="85">
        <v>351</v>
      </c>
      <c r="J56" s="86">
        <v>0.81469999999999998</v>
      </c>
      <c r="K56" s="86">
        <v>0.75649999999999995</v>
      </c>
      <c r="L56" s="86">
        <v>0.92859999999999998</v>
      </c>
      <c r="S56" s="228">
        <f t="shared" si="110"/>
        <v>464</v>
      </c>
      <c r="T56" s="80">
        <f t="shared" si="110"/>
        <v>378</v>
      </c>
      <c r="U56" s="76">
        <f t="shared" si="88"/>
        <v>0.81465517241379315</v>
      </c>
      <c r="V56" s="203">
        <f t="shared" si="89"/>
        <v>0.79850009646313702</v>
      </c>
      <c r="W56" s="203">
        <f t="shared" si="90"/>
        <v>1.2757041701682972</v>
      </c>
      <c r="X56" s="204">
        <f t="shared" si="91"/>
        <v>0.77625357970769049</v>
      </c>
      <c r="Y56" s="204">
        <f t="shared" si="92"/>
        <v>0.8489881893918616</v>
      </c>
      <c r="Z56" s="204">
        <f t="shared" si="93"/>
        <v>7.2734609684171114E-2</v>
      </c>
      <c r="AA56" s="192"/>
      <c r="AB56" s="80">
        <f t="shared" si="106"/>
        <v>378</v>
      </c>
      <c r="AC56" s="80">
        <f t="shared" si="106"/>
        <v>351</v>
      </c>
      <c r="AD56" s="76">
        <f t="shared" si="94"/>
        <v>0.9285714285714286</v>
      </c>
      <c r="AE56" s="203">
        <f t="shared" si="95"/>
        <v>0.70058256399112573</v>
      </c>
      <c r="AF56" s="203">
        <f t="shared" si="96"/>
        <v>1.5348511703703696</v>
      </c>
      <c r="AG56" s="204">
        <f t="shared" si="97"/>
        <v>0.89777458183963066</v>
      </c>
      <c r="AH56" s="204">
        <f t="shared" si="98"/>
        <v>0.95240341695832564</v>
      </c>
      <c r="AI56" s="204">
        <f t="shared" si="99"/>
        <v>5.4628835118694985E-2</v>
      </c>
      <c r="AJ56" s="192"/>
      <c r="AK56" s="80">
        <f t="shared" si="107"/>
        <v>464</v>
      </c>
      <c r="AL56" s="80">
        <f t="shared" si="108"/>
        <v>351</v>
      </c>
      <c r="AM56" s="76">
        <f t="shared" si="100"/>
        <v>0.75646551724137934</v>
      </c>
      <c r="AN56" s="203">
        <f t="shared" si="101"/>
        <v>0.81389935557412429</v>
      </c>
      <c r="AO56" s="203">
        <f t="shared" si="102"/>
        <v>1.2438405723186252</v>
      </c>
      <c r="AP56" s="204">
        <f t="shared" si="103"/>
        <v>0.71477087102428982</v>
      </c>
      <c r="AQ56" s="223">
        <f t="shared" si="104"/>
        <v>0.79485573765033735</v>
      </c>
      <c r="AR56" s="148">
        <f t="shared" ref="AR56:AR59" si="111">AP56</f>
        <v>0.71477087102428982</v>
      </c>
      <c r="AS56" s="148">
        <f t="shared" ref="AS56:AS59" si="112">AQ56</f>
        <v>0.79485573765033735</v>
      </c>
    </row>
    <row r="57" spans="1:45" x14ac:dyDescent="0.25">
      <c r="A57" s="84" t="s">
        <v>12</v>
      </c>
      <c r="B57" s="84" t="s">
        <v>17</v>
      </c>
      <c r="C57" s="84">
        <v>2010</v>
      </c>
      <c r="D57" s="84" t="s">
        <v>14</v>
      </c>
      <c r="E57" s="84" t="s">
        <v>22</v>
      </c>
      <c r="F57" s="84" t="s">
        <v>16</v>
      </c>
      <c r="G57" s="85">
        <v>2107</v>
      </c>
      <c r="H57" s="85">
        <v>1586</v>
      </c>
      <c r="I57" s="85">
        <v>1455</v>
      </c>
      <c r="J57" s="86">
        <v>0.75270000000000004</v>
      </c>
      <c r="K57" s="86">
        <v>0.69059999999999999</v>
      </c>
      <c r="L57" s="86">
        <v>0.91739999999999999</v>
      </c>
      <c r="S57" s="228">
        <f t="shared" si="110"/>
        <v>2107</v>
      </c>
      <c r="T57" s="80">
        <f t="shared" si="110"/>
        <v>1586</v>
      </c>
      <c r="U57" s="76">
        <f t="shared" si="88"/>
        <v>0.7527289985761747</v>
      </c>
      <c r="V57" s="203">
        <f t="shared" si="89"/>
        <v>0.90692949111493482</v>
      </c>
      <c r="W57" s="203">
        <f t="shared" si="90"/>
        <v>1.1054608820835892</v>
      </c>
      <c r="X57" s="204">
        <f t="shared" si="91"/>
        <v>0.73372647587515682</v>
      </c>
      <c r="Y57" s="204">
        <f t="shared" si="92"/>
        <v>0.77102589040118985</v>
      </c>
      <c r="Z57" s="204">
        <f t="shared" si="93"/>
        <v>3.7299414526033026E-2</v>
      </c>
      <c r="AA57" s="192"/>
      <c r="AB57" s="80">
        <f t="shared" si="106"/>
        <v>1586</v>
      </c>
      <c r="AC57" s="80">
        <f t="shared" si="106"/>
        <v>1455</v>
      </c>
      <c r="AD57" s="76">
        <f t="shared" si="94"/>
        <v>0.91740226986128626</v>
      </c>
      <c r="AE57" s="203">
        <f t="shared" si="95"/>
        <v>0.8421819379890787</v>
      </c>
      <c r="AF57" s="203">
        <f t="shared" si="96"/>
        <v>1.2042735493635648</v>
      </c>
      <c r="AG57" s="204">
        <f t="shared" si="97"/>
        <v>0.90275345630279091</v>
      </c>
      <c r="AH57" s="204">
        <f t="shared" si="98"/>
        <v>0.93048267320811662</v>
      </c>
      <c r="AI57" s="204">
        <f t="shared" si="99"/>
        <v>2.7729216905325704E-2</v>
      </c>
      <c r="AJ57" s="192"/>
      <c r="AK57" s="80">
        <f t="shared" si="107"/>
        <v>2107</v>
      </c>
      <c r="AL57" s="80">
        <f t="shared" si="108"/>
        <v>1455</v>
      </c>
      <c r="AM57" s="76">
        <f t="shared" si="100"/>
        <v>0.69055529188419551</v>
      </c>
      <c r="AN57" s="203">
        <f t="shared" si="101"/>
        <v>0.91253402615234014</v>
      </c>
      <c r="AO57" s="203">
        <f t="shared" si="102"/>
        <v>1.097699081748206</v>
      </c>
      <c r="AP57" s="204">
        <f t="shared" si="103"/>
        <v>0.67032473400276327</v>
      </c>
      <c r="AQ57" s="223">
        <f t="shared" si="104"/>
        <v>0.71025439853892169</v>
      </c>
      <c r="AR57" s="148">
        <f t="shared" si="111"/>
        <v>0.67032473400276327</v>
      </c>
      <c r="AS57" s="148">
        <f t="shared" si="112"/>
        <v>0.71025439853892169</v>
      </c>
    </row>
    <row r="58" spans="1:45" x14ac:dyDescent="0.25">
      <c r="A58" s="84" t="s">
        <v>12</v>
      </c>
      <c r="B58" s="84" t="s">
        <v>17</v>
      </c>
      <c r="C58" s="84">
        <v>2011</v>
      </c>
      <c r="D58" s="84" t="s">
        <v>14</v>
      </c>
      <c r="E58" s="84" t="s">
        <v>22</v>
      </c>
      <c r="F58" s="84" t="s">
        <v>16</v>
      </c>
      <c r="G58" s="85">
        <v>1109</v>
      </c>
      <c r="H58" s="85">
        <v>823</v>
      </c>
      <c r="I58" s="85">
        <v>731</v>
      </c>
      <c r="J58" s="86">
        <v>0.74209999999999998</v>
      </c>
      <c r="K58" s="86">
        <v>0.65920000000000001</v>
      </c>
      <c r="L58" s="86">
        <v>0.88819999999999999</v>
      </c>
      <c r="S58" s="228">
        <f t="shared" si="110"/>
        <v>1109</v>
      </c>
      <c r="T58" s="80">
        <f t="shared" si="110"/>
        <v>823</v>
      </c>
      <c r="U58" s="76">
        <f t="shared" si="88"/>
        <v>0.74211000901713253</v>
      </c>
      <c r="V58" s="203">
        <f t="shared" si="89"/>
        <v>0.87611929416198286</v>
      </c>
      <c r="W58" s="203">
        <f t="shared" si="90"/>
        <v>1.1466486138061531</v>
      </c>
      <c r="X58" s="204">
        <f t="shared" si="91"/>
        <v>0.71529082104395958</v>
      </c>
      <c r="Y58" s="204">
        <f t="shared" si="92"/>
        <v>0.76763806964830295</v>
      </c>
      <c r="Z58" s="204">
        <f t="shared" si="93"/>
        <v>5.2347248604343366E-2</v>
      </c>
      <c r="AA58" s="192"/>
      <c r="AB58" s="80">
        <f t="shared" si="106"/>
        <v>823</v>
      </c>
      <c r="AC58" s="80">
        <f t="shared" si="106"/>
        <v>731</v>
      </c>
      <c r="AD58" s="76">
        <f t="shared" si="94"/>
        <v>0.88821385176184686</v>
      </c>
      <c r="AE58" s="203">
        <f t="shared" si="95"/>
        <v>0.81289590070616891</v>
      </c>
      <c r="AF58" s="203">
        <f t="shared" si="96"/>
        <v>1.2543594546797987</v>
      </c>
      <c r="AG58" s="204">
        <f t="shared" si="97"/>
        <v>0.86467351679962412</v>
      </c>
      <c r="AH58" s="204">
        <f t="shared" si="98"/>
        <v>0.90892812448716642</v>
      </c>
      <c r="AI58" s="204">
        <f t="shared" si="99"/>
        <v>4.4254607687542302E-2</v>
      </c>
      <c r="AJ58" s="192"/>
      <c r="AK58" s="80">
        <f t="shared" si="107"/>
        <v>1109</v>
      </c>
      <c r="AL58" s="80">
        <f t="shared" si="108"/>
        <v>731</v>
      </c>
      <c r="AM58" s="76">
        <f t="shared" si="100"/>
        <v>0.65915238954012623</v>
      </c>
      <c r="AN58" s="203">
        <f t="shared" si="101"/>
        <v>0.884354112445498</v>
      </c>
      <c r="AO58" s="203">
        <f t="shared" si="102"/>
        <v>1.133672092491238</v>
      </c>
      <c r="AP58" s="204">
        <f t="shared" si="103"/>
        <v>0.63041079673494549</v>
      </c>
      <c r="AQ58" s="223">
        <f t="shared" si="104"/>
        <v>0.68704670715565552</v>
      </c>
      <c r="AR58" s="148">
        <f t="shared" si="111"/>
        <v>0.63041079673494549</v>
      </c>
      <c r="AS58" s="148">
        <f t="shared" si="112"/>
        <v>0.68704670715565552</v>
      </c>
    </row>
    <row r="59" spans="1:45" ht="16.5" thickBot="1" x14ac:dyDescent="0.3">
      <c r="A59" s="84" t="s">
        <v>12</v>
      </c>
      <c r="B59" s="84" t="s">
        <v>17</v>
      </c>
      <c r="C59" s="84">
        <v>2012</v>
      </c>
      <c r="D59" s="84" t="s">
        <v>14</v>
      </c>
      <c r="E59" s="84" t="s">
        <v>22</v>
      </c>
      <c r="F59" s="84" t="s">
        <v>16</v>
      </c>
      <c r="G59" s="85">
        <v>475</v>
      </c>
      <c r="H59" s="85">
        <v>365</v>
      </c>
      <c r="I59" s="85">
        <v>313</v>
      </c>
      <c r="J59" s="86">
        <v>0.76839999999999997</v>
      </c>
      <c r="K59" s="86">
        <v>0.65890000000000004</v>
      </c>
      <c r="L59" s="86">
        <v>0.85750000000000004</v>
      </c>
      <c r="S59" s="228">
        <f t="shared" si="110"/>
        <v>475</v>
      </c>
      <c r="T59" s="80">
        <f t="shared" si="110"/>
        <v>365</v>
      </c>
      <c r="U59" s="76">
        <f t="shared" si="88"/>
        <v>0.76842105263157889</v>
      </c>
      <c r="V59" s="203">
        <f t="shared" si="89"/>
        <v>0.81322113507637872</v>
      </c>
      <c r="W59" s="203">
        <f t="shared" si="90"/>
        <v>1.2457760629050214</v>
      </c>
      <c r="X59" s="204">
        <f t="shared" si="91"/>
        <v>0.72782491121301862</v>
      </c>
      <c r="Y59" s="204">
        <f t="shared" si="92"/>
        <v>0.80563792743692486</v>
      </c>
      <c r="Z59" s="204">
        <f t="shared" si="93"/>
        <v>7.781301622390624E-2</v>
      </c>
      <c r="AA59" s="192"/>
      <c r="AB59" s="80">
        <f t="shared" si="106"/>
        <v>365</v>
      </c>
      <c r="AC59" s="80">
        <f t="shared" si="106"/>
        <v>313</v>
      </c>
      <c r="AD59" s="76">
        <f t="shared" si="94"/>
        <v>0.8575342465753425</v>
      </c>
      <c r="AE59" s="203">
        <f t="shared" si="95"/>
        <v>0.75802575407102257</v>
      </c>
      <c r="AF59" s="203">
        <f t="shared" si="96"/>
        <v>1.3640218073754626</v>
      </c>
      <c r="AG59" s="204">
        <f t="shared" si="97"/>
        <v>0.81740638162293033</v>
      </c>
      <c r="AH59" s="204">
        <f t="shared" si="98"/>
        <v>0.89173497457085327</v>
      </c>
      <c r="AI59" s="204">
        <f t="shared" si="99"/>
        <v>7.4328592947922933E-2</v>
      </c>
      <c r="AJ59" s="192"/>
      <c r="AK59" s="80">
        <f t="shared" si="107"/>
        <v>475</v>
      </c>
      <c r="AL59" s="80">
        <f t="shared" si="108"/>
        <v>313</v>
      </c>
      <c r="AM59" s="76">
        <f t="shared" si="100"/>
        <v>0.65894736842105261</v>
      </c>
      <c r="AN59" s="203">
        <f t="shared" si="101"/>
        <v>0.82967897473654872</v>
      </c>
      <c r="AO59" s="203">
        <f t="shared" si="102"/>
        <v>1.2126204204126472</v>
      </c>
      <c r="AP59" s="204">
        <f t="shared" si="103"/>
        <v>0.61437416203283179</v>
      </c>
      <c r="AQ59" s="223">
        <f t="shared" si="104"/>
        <v>0.70152708252026807</v>
      </c>
      <c r="AR59" s="148">
        <f t="shared" si="111"/>
        <v>0.61437416203283179</v>
      </c>
      <c r="AS59" s="148">
        <f t="shared" si="112"/>
        <v>0.70152708252026807</v>
      </c>
    </row>
    <row r="60" spans="1:45" ht="16.5" thickBot="1" x14ac:dyDescent="0.3">
      <c r="A60" s="326" t="s">
        <v>90</v>
      </c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8"/>
      <c r="S60" s="228"/>
      <c r="T60" s="80"/>
      <c r="U60" s="76"/>
      <c r="V60" s="203"/>
      <c r="W60" s="203"/>
      <c r="X60" s="204"/>
      <c r="Y60" s="204"/>
      <c r="Z60" s="204"/>
      <c r="AA60" s="192"/>
      <c r="AB60" s="80"/>
      <c r="AC60" s="80"/>
      <c r="AD60" s="76"/>
      <c r="AE60" s="203"/>
      <c r="AF60" s="203"/>
      <c r="AG60" s="204"/>
      <c r="AH60" s="204"/>
      <c r="AI60" s="204"/>
      <c r="AJ60" s="192"/>
      <c r="AK60" s="80"/>
      <c r="AL60" s="80"/>
      <c r="AM60" s="76"/>
      <c r="AN60" s="203"/>
      <c r="AO60" s="203"/>
      <c r="AP60" s="204"/>
      <c r="AQ60" s="223"/>
      <c r="AR60" s="148"/>
      <c r="AS60" s="148"/>
    </row>
    <row r="61" spans="1:45" ht="16.5" thickBot="1" x14ac:dyDescent="0.3">
      <c r="A61" s="212" t="s">
        <v>104</v>
      </c>
      <c r="B61" s="192"/>
      <c r="C61" s="192"/>
      <c r="D61" s="192" t="s">
        <v>43</v>
      </c>
      <c r="E61" s="192"/>
      <c r="F61" s="192"/>
      <c r="G61" s="193"/>
      <c r="H61" s="193" t="s">
        <v>46</v>
      </c>
      <c r="I61" s="193"/>
      <c r="J61" s="194"/>
      <c r="K61" s="194"/>
      <c r="L61" s="194" t="s">
        <v>48</v>
      </c>
      <c r="M61" s="192"/>
      <c r="N61" s="211"/>
      <c r="S61" s="213" t="s">
        <v>92</v>
      </c>
      <c r="T61" s="245"/>
      <c r="U61" s="231"/>
      <c r="V61" s="232"/>
      <c r="W61" s="232"/>
      <c r="X61" s="233"/>
      <c r="Y61" s="233"/>
      <c r="Z61" s="233"/>
      <c r="AA61" s="214"/>
      <c r="AB61" s="245"/>
      <c r="AC61" s="245"/>
      <c r="AD61" s="231"/>
      <c r="AE61" s="232"/>
      <c r="AF61" s="232"/>
      <c r="AG61" s="233"/>
      <c r="AH61" s="233"/>
      <c r="AI61" s="233"/>
      <c r="AJ61" s="214"/>
      <c r="AK61" s="245"/>
      <c r="AL61" s="245"/>
      <c r="AM61" s="231"/>
      <c r="AN61" s="232"/>
      <c r="AO61" s="232"/>
      <c r="AP61" s="233"/>
      <c r="AQ61" s="234"/>
    </row>
    <row r="62" spans="1:45" x14ac:dyDescent="0.25">
      <c r="A62" s="212" t="s">
        <v>66</v>
      </c>
      <c r="B62" s="192" t="s">
        <v>45</v>
      </c>
      <c r="C62" s="192"/>
      <c r="D62" s="192"/>
      <c r="E62" s="192" t="s">
        <v>100</v>
      </c>
      <c r="F62" s="192"/>
      <c r="G62" s="192"/>
      <c r="H62" s="192"/>
      <c r="I62" s="192" t="s">
        <v>100</v>
      </c>
      <c r="J62" s="192"/>
      <c r="K62" s="192"/>
      <c r="L62" s="192"/>
      <c r="M62" s="192" t="s">
        <v>100</v>
      </c>
      <c r="N62" s="211"/>
      <c r="S62" s="235"/>
      <c r="T62" s="235"/>
      <c r="U62" s="221"/>
      <c r="V62" s="77"/>
      <c r="W62" s="77"/>
      <c r="X62" s="78"/>
      <c r="Y62" s="78"/>
      <c r="Z62" s="78"/>
      <c r="AB62" s="235"/>
      <c r="AC62" s="235"/>
      <c r="AD62" s="221"/>
      <c r="AE62" s="77"/>
      <c r="AF62" s="77"/>
      <c r="AG62" s="78"/>
      <c r="AH62" s="78"/>
      <c r="AI62" s="78"/>
      <c r="AK62" s="235"/>
      <c r="AL62" s="235"/>
      <c r="AM62" s="221"/>
      <c r="AN62" s="77"/>
      <c r="AO62" s="77"/>
      <c r="AP62" s="78"/>
      <c r="AQ62" s="78"/>
    </row>
    <row r="63" spans="1:45" x14ac:dyDescent="0.25">
      <c r="A63" s="212"/>
      <c r="B63" s="192"/>
      <c r="C63" s="192" t="s">
        <v>98</v>
      </c>
      <c r="D63" s="192" t="s">
        <v>99</v>
      </c>
      <c r="E63" s="192" t="s">
        <v>44</v>
      </c>
      <c r="F63" s="192"/>
      <c r="G63" s="192" t="s">
        <v>98</v>
      </c>
      <c r="H63" s="192" t="s">
        <v>99</v>
      </c>
      <c r="I63" s="192" t="s">
        <v>44</v>
      </c>
      <c r="J63" s="192"/>
      <c r="K63" s="192" t="s">
        <v>98</v>
      </c>
      <c r="L63" s="192" t="s">
        <v>99</v>
      </c>
      <c r="M63" s="192" t="s">
        <v>44</v>
      </c>
      <c r="N63" s="211"/>
      <c r="S63" s="75"/>
      <c r="T63" s="75"/>
      <c r="U63" s="76"/>
      <c r="V63" s="77"/>
      <c r="W63" s="77"/>
      <c r="X63" s="78"/>
      <c r="Y63" s="78"/>
      <c r="Z63" s="78"/>
      <c r="AB63" s="75"/>
      <c r="AC63" s="75"/>
      <c r="AD63" s="76"/>
      <c r="AE63" s="77"/>
      <c r="AF63" s="77"/>
      <c r="AG63" s="78"/>
      <c r="AH63" s="78"/>
      <c r="AI63" s="78"/>
      <c r="AK63" s="75"/>
      <c r="AL63" s="75"/>
      <c r="AM63" s="76"/>
      <c r="AN63" s="77"/>
      <c r="AO63" s="77"/>
      <c r="AP63" s="78"/>
      <c r="AQ63" s="78"/>
    </row>
    <row r="64" spans="1:45" x14ac:dyDescent="0.25">
      <c r="A64" s="212"/>
      <c r="B64" s="68" t="s">
        <v>41</v>
      </c>
      <c r="C64" s="194">
        <f t="shared" ref="C64:C74" si="113">E4</f>
        <v>0.87059859154929575</v>
      </c>
      <c r="D64" s="194">
        <f t="shared" ref="D64:D74" si="114">J36</f>
        <v>0.87060000000000004</v>
      </c>
      <c r="E64" s="194">
        <f>C64-D64</f>
        <v>-1.4084507042877448E-6</v>
      </c>
      <c r="F64" s="192"/>
      <c r="G64" s="194">
        <f t="shared" ref="G64:G74" si="115">F4</f>
        <v>0.97371081900910006</v>
      </c>
      <c r="H64" s="194">
        <f t="shared" ref="H64:H74" si="116">L36</f>
        <v>0.97370000000000001</v>
      </c>
      <c r="I64" s="194">
        <f>G64-H64</f>
        <v>1.0819009100049293E-5</v>
      </c>
      <c r="J64" s="192"/>
      <c r="K64" s="194">
        <f t="shared" ref="K64:K74" si="117">G4</f>
        <v>0.84771126760563376</v>
      </c>
      <c r="L64" s="194">
        <f t="shared" ref="L64:L74" si="118">K36</f>
        <v>0.84770000000000001</v>
      </c>
      <c r="M64" s="194">
        <f>K64-L64</f>
        <v>1.1267605633746847E-5</v>
      </c>
      <c r="N64" s="211"/>
      <c r="S64" s="75"/>
      <c r="T64" s="75"/>
      <c r="U64" s="76"/>
      <c r="V64" s="77"/>
      <c r="W64" s="77"/>
      <c r="X64" s="78"/>
      <c r="Y64" s="78"/>
      <c r="Z64" s="78"/>
      <c r="AB64" s="75"/>
      <c r="AC64" s="75"/>
      <c r="AD64" s="76"/>
      <c r="AE64" s="77"/>
      <c r="AF64" s="77"/>
      <c r="AG64" s="78"/>
      <c r="AH64" s="78"/>
      <c r="AI64" s="78"/>
      <c r="AK64" s="75"/>
      <c r="AL64" s="75"/>
      <c r="AM64" s="76"/>
      <c r="AN64" s="77"/>
      <c r="AO64" s="77"/>
      <c r="AP64" s="78"/>
      <c r="AQ64" s="78"/>
    </row>
    <row r="65" spans="1:14" x14ac:dyDescent="0.25">
      <c r="A65" s="212"/>
      <c r="B65" s="69">
        <v>2003</v>
      </c>
      <c r="C65" s="194">
        <f t="shared" si="113"/>
        <v>0.84775465498357061</v>
      </c>
      <c r="D65" s="194">
        <f t="shared" si="114"/>
        <v>0.84789999999999999</v>
      </c>
      <c r="E65" s="194">
        <f t="shared" ref="E65:E74" si="119">C65-D65</f>
        <v>-1.4534501642937681E-4</v>
      </c>
      <c r="F65" s="192"/>
      <c r="G65" s="194">
        <f t="shared" si="115"/>
        <v>0.96770025839793283</v>
      </c>
      <c r="H65" s="194">
        <f t="shared" si="116"/>
        <v>0.9677</v>
      </c>
      <c r="I65" s="194">
        <f t="shared" ref="I65:I74" si="120">G65-H65</f>
        <v>2.5839793282855794E-7</v>
      </c>
      <c r="J65" s="192"/>
      <c r="K65" s="194">
        <f t="shared" si="117"/>
        <v>0.8203723986856517</v>
      </c>
      <c r="L65" s="194">
        <f t="shared" si="118"/>
        <v>0.8206</v>
      </c>
      <c r="M65" s="194">
        <f t="shared" ref="M65:M74" si="121">K65-L65</f>
        <v>-2.2760131434829134E-4</v>
      </c>
      <c r="N65" s="211"/>
    </row>
    <row r="66" spans="1:14" x14ac:dyDescent="0.25">
      <c r="A66" s="212"/>
      <c r="B66" s="69">
        <v>2004</v>
      </c>
      <c r="C66" s="194">
        <f t="shared" si="113"/>
        <v>0.86076662908680945</v>
      </c>
      <c r="D66" s="194">
        <f t="shared" si="114"/>
        <v>0.86080000000000001</v>
      </c>
      <c r="E66" s="194">
        <f t="shared" si="119"/>
        <v>-3.337091319055574E-5</v>
      </c>
      <c r="F66" s="192"/>
      <c r="G66" s="194">
        <f t="shared" si="115"/>
        <v>0.96987557301899152</v>
      </c>
      <c r="H66" s="194">
        <f t="shared" si="116"/>
        <v>0.96989999999999998</v>
      </c>
      <c r="I66" s="194">
        <f t="shared" si="120"/>
        <v>-2.4426981008462967E-5</v>
      </c>
      <c r="J66" s="192"/>
      <c r="K66" s="194">
        <f t="shared" si="117"/>
        <v>0.83483652762119509</v>
      </c>
      <c r="L66" s="194">
        <f t="shared" si="118"/>
        <v>0.83479999999999999</v>
      </c>
      <c r="M66" s="194">
        <f t="shared" si="121"/>
        <v>3.6527621195103777E-5</v>
      </c>
      <c r="N66" s="211"/>
    </row>
    <row r="67" spans="1:14" x14ac:dyDescent="0.25">
      <c r="A67" s="212"/>
      <c r="B67" s="69">
        <v>2005</v>
      </c>
      <c r="C67" s="194">
        <f t="shared" si="113"/>
        <v>0.87664473684210531</v>
      </c>
      <c r="D67" s="194">
        <f t="shared" si="114"/>
        <v>0.87660000000000005</v>
      </c>
      <c r="E67" s="194">
        <f t="shared" si="119"/>
        <v>4.4736842105264074E-5</v>
      </c>
      <c r="F67" s="192"/>
      <c r="G67" s="194">
        <f t="shared" si="115"/>
        <v>0.95497185741088175</v>
      </c>
      <c r="H67" s="194">
        <f t="shared" si="116"/>
        <v>0.95499999999999996</v>
      </c>
      <c r="I67" s="194">
        <f t="shared" si="120"/>
        <v>-2.8142589118207439E-5</v>
      </c>
      <c r="J67" s="192"/>
      <c r="K67" s="194">
        <f t="shared" si="117"/>
        <v>0.83717105263157898</v>
      </c>
      <c r="L67" s="194">
        <f t="shared" si="118"/>
        <v>0.83720000000000006</v>
      </c>
      <c r="M67" s="194">
        <f t="shared" si="121"/>
        <v>-2.8947368421072817E-5</v>
      </c>
      <c r="N67" s="211"/>
    </row>
    <row r="68" spans="1:14" x14ac:dyDescent="0.25">
      <c r="A68" s="212"/>
      <c r="B68" s="69">
        <v>2006</v>
      </c>
      <c r="C68" s="194">
        <f t="shared" si="113"/>
        <v>0.797752808988764</v>
      </c>
      <c r="D68" s="194">
        <f t="shared" si="114"/>
        <v>0.79930000000000001</v>
      </c>
      <c r="E68" s="194">
        <f t="shared" si="119"/>
        <v>-1.5471910112360154E-3</v>
      </c>
      <c r="F68" s="192"/>
      <c r="G68" s="194">
        <f t="shared" si="115"/>
        <v>0.92957746478873249</v>
      </c>
      <c r="H68" s="194">
        <f t="shared" si="116"/>
        <v>0.93020000000000003</v>
      </c>
      <c r="I68" s="194">
        <f t="shared" si="120"/>
        <v>-6.2253521126753864E-4</v>
      </c>
      <c r="J68" s="192"/>
      <c r="K68" s="194">
        <f t="shared" si="117"/>
        <v>0.7415730337078652</v>
      </c>
      <c r="L68" s="194">
        <f t="shared" si="118"/>
        <v>0.74350000000000005</v>
      </c>
      <c r="M68" s="194">
        <f t="shared" si="121"/>
        <v>-1.9269662921348463E-3</v>
      </c>
      <c r="N68" s="211"/>
    </row>
    <row r="69" spans="1:14" x14ac:dyDescent="0.25">
      <c r="A69" s="212"/>
      <c r="B69" s="70">
        <v>2007</v>
      </c>
      <c r="C69" s="194">
        <f t="shared" si="113"/>
        <v>0.84523809523809523</v>
      </c>
      <c r="D69" s="194">
        <f t="shared" si="114"/>
        <v>0.84430000000000005</v>
      </c>
      <c r="E69" s="194">
        <f t="shared" si="119"/>
        <v>9.3809523809518236E-4</v>
      </c>
      <c r="F69" s="192"/>
      <c r="G69" s="194">
        <f t="shared" si="115"/>
        <v>0.93661971830985913</v>
      </c>
      <c r="H69" s="194">
        <f t="shared" si="116"/>
        <v>0.93620000000000003</v>
      </c>
      <c r="I69" s="194">
        <f t="shared" si="120"/>
        <v>4.1971830985909619E-4</v>
      </c>
      <c r="J69" s="192"/>
      <c r="K69" s="194">
        <f t="shared" si="117"/>
        <v>0.79166666666666663</v>
      </c>
      <c r="L69" s="194">
        <f t="shared" si="118"/>
        <v>0.79039999999999999</v>
      </c>
      <c r="M69" s="194">
        <f t="shared" si="121"/>
        <v>1.2666666666666382E-3</v>
      </c>
      <c r="N69" s="211"/>
    </row>
    <row r="70" spans="1:14" x14ac:dyDescent="0.25">
      <c r="A70" s="212"/>
      <c r="B70" s="71">
        <v>2008</v>
      </c>
      <c r="C70" s="194">
        <f t="shared" si="113"/>
        <v>0.74349775784753358</v>
      </c>
      <c r="D70" s="194">
        <f t="shared" si="114"/>
        <v>0.74439999999999995</v>
      </c>
      <c r="E70" s="194">
        <f t="shared" si="119"/>
        <v>-9.0224215246637041E-4</v>
      </c>
      <c r="F70" s="192"/>
      <c r="G70" s="194">
        <f t="shared" si="115"/>
        <v>0.95778045838359471</v>
      </c>
      <c r="H70" s="194">
        <f t="shared" si="116"/>
        <v>0.95779999999999998</v>
      </c>
      <c r="I70" s="194">
        <f t="shared" si="120"/>
        <v>-1.9541616405271967E-5</v>
      </c>
      <c r="J70" s="192"/>
      <c r="K70" s="194">
        <f t="shared" si="117"/>
        <v>0.71210762331838562</v>
      </c>
      <c r="L70" s="194">
        <f t="shared" si="118"/>
        <v>0.71299999999999997</v>
      </c>
      <c r="M70" s="194">
        <f t="shared" si="121"/>
        <v>-8.9237668161434858E-4</v>
      </c>
      <c r="N70" s="211"/>
    </row>
    <row r="71" spans="1:14" x14ac:dyDescent="0.25">
      <c r="A71" s="212"/>
      <c r="B71" s="70">
        <v>2009</v>
      </c>
      <c r="C71" s="194">
        <f t="shared" si="113"/>
        <v>0.77620087336244536</v>
      </c>
      <c r="D71" s="194">
        <f t="shared" si="114"/>
        <v>0.79969999999999997</v>
      </c>
      <c r="E71" s="194">
        <f t="shared" si="119"/>
        <v>-2.3499126637554602E-2</v>
      </c>
      <c r="F71" s="192"/>
      <c r="G71" s="194">
        <f t="shared" si="115"/>
        <v>0.92686357243319284</v>
      </c>
      <c r="H71" s="194">
        <f t="shared" si="116"/>
        <v>0.94079999999999997</v>
      </c>
      <c r="I71" s="194">
        <f t="shared" si="120"/>
        <v>-1.393642756680713E-2</v>
      </c>
      <c r="J71" s="192"/>
      <c r="K71" s="194">
        <f t="shared" si="117"/>
        <v>0.71943231441048039</v>
      </c>
      <c r="L71" s="194">
        <f t="shared" si="118"/>
        <v>0.75239999999999996</v>
      </c>
      <c r="M71" s="194">
        <f t="shared" si="121"/>
        <v>-3.2967685589519569E-2</v>
      </c>
      <c r="N71" s="211"/>
    </row>
    <row r="72" spans="1:14" x14ac:dyDescent="0.25">
      <c r="A72" s="212"/>
      <c r="B72" s="70">
        <v>2010</v>
      </c>
      <c r="C72" s="194">
        <f t="shared" si="113"/>
        <v>0.75476190476190474</v>
      </c>
      <c r="D72" s="194">
        <f t="shared" si="114"/>
        <v>0.7903</v>
      </c>
      <c r="E72" s="194">
        <f t="shared" si="119"/>
        <v>-3.5538095238095257E-2</v>
      </c>
      <c r="F72" s="192"/>
      <c r="G72" s="194">
        <f t="shared" si="115"/>
        <v>0.92586750788643535</v>
      </c>
      <c r="H72" s="194">
        <f t="shared" si="116"/>
        <v>0.93110000000000004</v>
      </c>
      <c r="I72" s="194">
        <f t="shared" si="120"/>
        <v>-5.2324921135646907E-3</v>
      </c>
      <c r="J72" s="192"/>
      <c r="K72" s="194">
        <f t="shared" si="117"/>
        <v>0.69880952380952377</v>
      </c>
      <c r="L72" s="194">
        <f t="shared" si="118"/>
        <v>0.73580000000000001</v>
      </c>
      <c r="M72" s="194">
        <f t="shared" si="121"/>
        <v>-3.699047619047624E-2</v>
      </c>
      <c r="N72" s="211"/>
    </row>
    <row r="73" spans="1:14" x14ac:dyDescent="0.25">
      <c r="A73" s="212"/>
      <c r="B73" s="70">
        <v>2011</v>
      </c>
      <c r="C73" s="194">
        <f t="shared" si="113"/>
        <v>0.7273212379935966</v>
      </c>
      <c r="D73" s="194">
        <f t="shared" si="114"/>
        <v>0.73850000000000005</v>
      </c>
      <c r="E73" s="194">
        <f t="shared" si="119"/>
        <v>-1.1178762006403442E-2</v>
      </c>
      <c r="F73" s="192"/>
      <c r="G73" s="194">
        <f t="shared" si="115"/>
        <v>0.9236977256052824</v>
      </c>
      <c r="H73" s="194">
        <f t="shared" si="116"/>
        <v>0.90429999999999999</v>
      </c>
      <c r="I73" s="194">
        <f t="shared" si="120"/>
        <v>1.9397725605282412E-2</v>
      </c>
      <c r="J73" s="192"/>
      <c r="K73" s="194">
        <f t="shared" si="117"/>
        <v>0.67182497331910351</v>
      </c>
      <c r="L73" s="194">
        <f t="shared" si="118"/>
        <v>0.66779999999999995</v>
      </c>
      <c r="M73" s="194">
        <f t="shared" si="121"/>
        <v>4.0249733191035642E-3</v>
      </c>
      <c r="N73" s="211"/>
    </row>
    <row r="74" spans="1:14" x14ac:dyDescent="0.25">
      <c r="A74" s="212"/>
      <c r="B74" s="70">
        <v>2012</v>
      </c>
      <c r="C74" s="194">
        <f t="shared" si="113"/>
        <v>0.79952690715552932</v>
      </c>
      <c r="D74" s="194">
        <f t="shared" si="114"/>
        <v>0.80400000000000005</v>
      </c>
      <c r="E74" s="194">
        <f t="shared" si="119"/>
        <v>-4.4730928444707274E-3</v>
      </c>
      <c r="F74" s="192"/>
      <c r="G74" s="194">
        <f t="shared" si="115"/>
        <v>0.94600591715976334</v>
      </c>
      <c r="H74" s="194">
        <f t="shared" si="116"/>
        <v>0.92500000000000004</v>
      </c>
      <c r="I74" s="194">
        <f t="shared" si="120"/>
        <v>2.1005917159763299E-2</v>
      </c>
      <c r="J74" s="192"/>
      <c r="K74" s="194">
        <f t="shared" si="117"/>
        <v>0.75635718509757544</v>
      </c>
      <c r="L74" s="194">
        <f t="shared" si="118"/>
        <v>0.74370000000000003</v>
      </c>
      <c r="M74" s="194">
        <f t="shared" si="121"/>
        <v>1.2657185097575407E-2</v>
      </c>
      <c r="N74" s="211"/>
    </row>
    <row r="75" spans="1:14" ht="26.25" x14ac:dyDescent="0.25">
      <c r="A75" s="212"/>
      <c r="B75" s="72" t="s">
        <v>42</v>
      </c>
      <c r="C75" s="194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211"/>
    </row>
    <row r="76" spans="1:14" x14ac:dyDescent="0.25">
      <c r="A76" s="212"/>
      <c r="B76" s="192"/>
      <c r="C76" s="194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211"/>
    </row>
    <row r="77" spans="1:14" x14ac:dyDescent="0.25">
      <c r="A77" s="212" t="s">
        <v>65</v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211"/>
    </row>
    <row r="78" spans="1:14" x14ac:dyDescent="0.25">
      <c r="A78" s="212"/>
      <c r="B78" s="192"/>
      <c r="C78" s="192"/>
      <c r="D78" s="192"/>
      <c r="E78" s="192" t="s">
        <v>100</v>
      </c>
      <c r="F78" s="192"/>
      <c r="G78" s="192"/>
      <c r="H78" s="192"/>
      <c r="I78" s="192" t="s">
        <v>100</v>
      </c>
      <c r="J78" s="192"/>
      <c r="K78" s="192"/>
      <c r="L78" s="192"/>
      <c r="M78" s="192" t="s">
        <v>100</v>
      </c>
      <c r="N78" s="211"/>
    </row>
    <row r="79" spans="1:14" x14ac:dyDescent="0.25">
      <c r="A79" s="212"/>
      <c r="B79" s="192"/>
      <c r="C79" s="192" t="s">
        <v>98</v>
      </c>
      <c r="D79" s="192" t="s">
        <v>99</v>
      </c>
      <c r="E79" s="192" t="s">
        <v>44</v>
      </c>
      <c r="F79" s="192"/>
      <c r="G79" s="192" t="s">
        <v>98</v>
      </c>
      <c r="H79" s="192" t="s">
        <v>99</v>
      </c>
      <c r="I79" s="192" t="s">
        <v>44</v>
      </c>
      <c r="J79" s="192"/>
      <c r="K79" s="192" t="s">
        <v>98</v>
      </c>
      <c r="L79" s="192" t="s">
        <v>99</v>
      </c>
      <c r="M79" s="192" t="s">
        <v>44</v>
      </c>
      <c r="N79" s="211"/>
    </row>
    <row r="80" spans="1:14" x14ac:dyDescent="0.25">
      <c r="A80" s="212"/>
      <c r="B80" s="68" t="s">
        <v>41</v>
      </c>
      <c r="C80" s="192"/>
      <c r="D80" s="192"/>
      <c r="E80" s="197">
        <f>C80-D80</f>
        <v>0</v>
      </c>
      <c r="F80" s="192"/>
      <c r="G80" s="194"/>
      <c r="H80" s="194"/>
      <c r="I80" s="192"/>
      <c r="J80" s="192"/>
      <c r="K80" s="192"/>
      <c r="L80" s="192"/>
      <c r="M80" s="192"/>
      <c r="N80" s="211"/>
    </row>
    <row r="81" spans="1:14" x14ac:dyDescent="0.25">
      <c r="A81" s="212"/>
      <c r="B81" s="69">
        <v>2003</v>
      </c>
      <c r="C81" s="194">
        <f t="shared" ref="C81:C90" si="122">E21</f>
        <v>0.78896672504378285</v>
      </c>
      <c r="D81" s="194">
        <f t="shared" ref="D81:D90" si="123">J50</f>
        <v>0.79600000000000004</v>
      </c>
      <c r="E81" s="197">
        <f t="shared" ref="E81:E90" si="124">C81-D81</f>
        <v>-7.0332749562171948E-3</v>
      </c>
      <c r="F81" s="192"/>
      <c r="G81" s="194">
        <f t="shared" ref="G81:G90" si="125">F21</f>
        <v>0.95782463928967809</v>
      </c>
      <c r="H81" s="194">
        <f t="shared" ref="H81:H90" si="126">L50</f>
        <v>0.94850000000000001</v>
      </c>
      <c r="I81" s="194">
        <f>G81-H81</f>
        <v>9.3246392896780828E-3</v>
      </c>
      <c r="J81" s="192"/>
      <c r="K81" s="194">
        <f t="shared" ref="K81:K90" si="127">G21</f>
        <v>0.75569176882661993</v>
      </c>
      <c r="L81" s="194">
        <f t="shared" ref="L81:L90" si="128">K50</f>
        <v>0.755</v>
      </c>
      <c r="M81" s="194">
        <f>K81-L81</f>
        <v>6.9176882661992067E-4</v>
      </c>
      <c r="N81" s="211"/>
    </row>
    <row r="82" spans="1:14" x14ac:dyDescent="0.25">
      <c r="A82" s="212"/>
      <c r="B82" s="69">
        <v>2004</v>
      </c>
      <c r="C82" s="194">
        <f t="shared" si="122"/>
        <v>0.79598662207357862</v>
      </c>
      <c r="D82" s="194">
        <f t="shared" si="123"/>
        <v>0.80759999999999998</v>
      </c>
      <c r="E82" s="197">
        <f t="shared" si="124"/>
        <v>-1.1613377926421364E-2</v>
      </c>
      <c r="F82" s="192"/>
      <c r="G82" s="194">
        <f t="shared" si="125"/>
        <v>0.94852941176470584</v>
      </c>
      <c r="H82" s="194">
        <f t="shared" si="126"/>
        <v>0.95050000000000001</v>
      </c>
      <c r="I82" s="194">
        <f t="shared" ref="I82:I90" si="129">G82-H82</f>
        <v>-1.9705882352941684E-3</v>
      </c>
      <c r="J82" s="192"/>
      <c r="K82" s="194">
        <f t="shared" si="127"/>
        <v>0.75501672240802675</v>
      </c>
      <c r="L82" s="194">
        <f t="shared" si="128"/>
        <v>0.76759999999999995</v>
      </c>
      <c r="M82" s="194">
        <f t="shared" ref="M82:M90" si="130">K82-L82</f>
        <v>-1.2583277591973197E-2</v>
      </c>
      <c r="N82" s="211"/>
    </row>
    <row r="83" spans="1:14" x14ac:dyDescent="0.25">
      <c r="A83" s="212"/>
      <c r="B83" s="69">
        <v>2005</v>
      </c>
      <c r="C83" s="194">
        <f t="shared" si="122"/>
        <v>0.80761904761904757</v>
      </c>
      <c r="D83" s="194">
        <f t="shared" si="123"/>
        <v>0.82869999999999999</v>
      </c>
      <c r="E83" s="197">
        <f t="shared" si="124"/>
        <v>-2.1080952380952422E-2</v>
      </c>
      <c r="F83" s="192"/>
      <c r="G83" s="194">
        <f t="shared" si="125"/>
        <v>0.95047169811320764</v>
      </c>
      <c r="H83" s="194">
        <f t="shared" si="126"/>
        <v>0.96879999999999999</v>
      </c>
      <c r="I83" s="194">
        <f t="shared" si="129"/>
        <v>-1.8328301886792353E-2</v>
      </c>
      <c r="J83" s="192"/>
      <c r="K83" s="194">
        <f t="shared" si="127"/>
        <v>0.76761904761904765</v>
      </c>
      <c r="L83" s="194">
        <f t="shared" si="128"/>
        <v>0.80279999999999996</v>
      </c>
      <c r="M83" s="194">
        <f t="shared" si="130"/>
        <v>-3.5180952380952313E-2</v>
      </c>
      <c r="N83" s="211"/>
    </row>
    <row r="84" spans="1:14" x14ac:dyDescent="0.25">
      <c r="A84" s="212"/>
      <c r="B84" s="69">
        <v>2006</v>
      </c>
      <c r="C84" s="194">
        <f t="shared" si="122"/>
        <v>0.82868525896414347</v>
      </c>
      <c r="D84" s="194">
        <f t="shared" si="123"/>
        <v>0.74870000000000003</v>
      </c>
      <c r="E84" s="197">
        <f t="shared" si="124"/>
        <v>7.9985258964143435E-2</v>
      </c>
      <c r="F84" s="192"/>
      <c r="G84" s="194">
        <f t="shared" si="125"/>
        <v>0.96874999999999989</v>
      </c>
      <c r="H84" s="194">
        <f t="shared" si="126"/>
        <v>0.89149999999999996</v>
      </c>
      <c r="I84" s="194">
        <f t="shared" si="129"/>
        <v>7.724999999999993E-2</v>
      </c>
      <c r="J84" s="192"/>
      <c r="K84" s="194">
        <f t="shared" si="127"/>
        <v>0.8027888446215139</v>
      </c>
      <c r="L84" s="194">
        <f t="shared" si="128"/>
        <v>0.66749999999999998</v>
      </c>
      <c r="M84" s="194">
        <f t="shared" si="130"/>
        <v>0.13528884462151392</v>
      </c>
      <c r="N84" s="211"/>
    </row>
    <row r="85" spans="1:14" x14ac:dyDescent="0.25">
      <c r="A85" s="212"/>
      <c r="B85" s="70">
        <v>2007</v>
      </c>
      <c r="C85" s="194">
        <f t="shared" si="122"/>
        <v>0.75</v>
      </c>
      <c r="D85" s="194">
        <f t="shared" si="123"/>
        <v>0.81969999999999998</v>
      </c>
      <c r="E85" s="197">
        <f t="shared" si="124"/>
        <v>-6.9699999999999984E-2</v>
      </c>
      <c r="F85" s="192"/>
      <c r="G85" s="194">
        <f t="shared" si="125"/>
        <v>0.8922558922558923</v>
      </c>
      <c r="H85" s="194">
        <f t="shared" si="126"/>
        <v>0.92079999999999995</v>
      </c>
      <c r="I85" s="194">
        <f t="shared" si="129"/>
        <v>-2.854410774410765E-2</v>
      </c>
      <c r="J85" s="192"/>
      <c r="K85" s="194">
        <f t="shared" si="127"/>
        <v>0.66919191919191923</v>
      </c>
      <c r="L85" s="194">
        <f t="shared" si="128"/>
        <v>0.75480000000000003</v>
      </c>
      <c r="M85" s="194">
        <f t="shared" si="130"/>
        <v>-8.56080808080808E-2</v>
      </c>
      <c r="N85" s="211"/>
    </row>
    <row r="86" spans="1:14" x14ac:dyDescent="0.25">
      <c r="A86" s="212"/>
      <c r="B86" s="71">
        <v>2008</v>
      </c>
      <c r="C86" s="194">
        <f t="shared" si="122"/>
        <v>0.81971153846153844</v>
      </c>
      <c r="D86" s="194">
        <f t="shared" si="123"/>
        <v>0.76170000000000004</v>
      </c>
      <c r="E86" s="197">
        <f t="shared" si="124"/>
        <v>5.8011538461538392E-2</v>
      </c>
      <c r="F86" s="192"/>
      <c r="G86" s="194">
        <f t="shared" si="125"/>
        <v>0.92082111436950143</v>
      </c>
      <c r="H86" s="194">
        <f t="shared" si="126"/>
        <v>0.94330000000000003</v>
      </c>
      <c r="I86" s="194">
        <f t="shared" si="129"/>
        <v>-2.2478885630498602E-2</v>
      </c>
      <c r="J86" s="192"/>
      <c r="K86" s="194">
        <f t="shared" si="127"/>
        <v>0.75480769230769229</v>
      </c>
      <c r="L86" s="194">
        <f t="shared" si="128"/>
        <v>0.71850000000000003</v>
      </c>
      <c r="M86" s="194">
        <f t="shared" si="130"/>
        <v>3.6307692307692263E-2</v>
      </c>
      <c r="N86" s="211"/>
    </row>
    <row r="87" spans="1:14" x14ac:dyDescent="0.25">
      <c r="A87" s="212"/>
      <c r="B87" s="70">
        <v>2009</v>
      </c>
      <c r="C87" s="194">
        <f t="shared" si="122"/>
        <v>0.76251455180442373</v>
      </c>
      <c r="D87" s="194">
        <f t="shared" si="123"/>
        <v>0.81469999999999998</v>
      </c>
      <c r="E87" s="197">
        <f t="shared" si="124"/>
        <v>-5.2185448195576245E-2</v>
      </c>
      <c r="F87" s="192"/>
      <c r="G87" s="194">
        <f t="shared" si="125"/>
        <v>0.94351145038167938</v>
      </c>
      <c r="H87" s="194">
        <f t="shared" si="126"/>
        <v>0.92859999999999998</v>
      </c>
      <c r="I87" s="194">
        <f t="shared" si="129"/>
        <v>1.4911450381679403E-2</v>
      </c>
      <c r="J87" s="192"/>
      <c r="K87" s="194">
        <f t="shared" si="127"/>
        <v>0.71944121071012801</v>
      </c>
      <c r="L87" s="194">
        <f t="shared" si="128"/>
        <v>0.75649999999999995</v>
      </c>
      <c r="M87" s="194">
        <f t="shared" si="130"/>
        <v>-3.7058789289871941E-2</v>
      </c>
      <c r="N87" s="211"/>
    </row>
    <row r="88" spans="1:14" x14ac:dyDescent="0.25">
      <c r="A88" s="212"/>
      <c r="B88" s="70">
        <v>2010</v>
      </c>
      <c r="C88" s="194">
        <f t="shared" si="122"/>
        <v>0.80392156862745101</v>
      </c>
      <c r="D88" s="194">
        <f t="shared" si="123"/>
        <v>0.75270000000000004</v>
      </c>
      <c r="E88" s="197">
        <f t="shared" si="124"/>
        <v>5.1221568627450975E-2</v>
      </c>
      <c r="F88" s="192"/>
      <c r="G88" s="194">
        <f t="shared" si="125"/>
        <v>0.94076655052264802</v>
      </c>
      <c r="H88" s="194">
        <f t="shared" si="126"/>
        <v>0.91739999999999999</v>
      </c>
      <c r="I88" s="194">
        <f t="shared" si="129"/>
        <v>2.3366550522648022E-2</v>
      </c>
      <c r="J88" s="192"/>
      <c r="K88" s="194">
        <f t="shared" si="127"/>
        <v>0.75630252100840334</v>
      </c>
      <c r="L88" s="194">
        <f t="shared" si="128"/>
        <v>0.69059999999999999</v>
      </c>
      <c r="M88" s="194">
        <f t="shared" si="130"/>
        <v>6.5702521008403347E-2</v>
      </c>
      <c r="N88" s="211"/>
    </row>
    <row r="89" spans="1:14" x14ac:dyDescent="0.25">
      <c r="A89" s="212"/>
      <c r="B89" s="70">
        <v>2011</v>
      </c>
      <c r="C89" s="194">
        <f t="shared" si="122"/>
        <v>0.77315744192715796</v>
      </c>
      <c r="D89" s="194">
        <f t="shared" si="123"/>
        <v>0.74209999999999998</v>
      </c>
      <c r="E89" s="197">
        <f t="shared" si="124"/>
        <v>3.105744192715798E-2</v>
      </c>
      <c r="F89" s="192"/>
      <c r="G89" s="194">
        <f t="shared" si="125"/>
        <v>0.93620178041543023</v>
      </c>
      <c r="H89" s="194">
        <f t="shared" si="126"/>
        <v>0.88819999999999999</v>
      </c>
      <c r="I89" s="194">
        <f t="shared" si="129"/>
        <v>4.800178041543024E-2</v>
      </c>
      <c r="J89" s="192"/>
      <c r="K89" s="194">
        <f t="shared" si="127"/>
        <v>0.72383137367364492</v>
      </c>
      <c r="L89" s="194">
        <f t="shared" si="128"/>
        <v>0.65920000000000001</v>
      </c>
      <c r="M89" s="194">
        <f t="shared" si="130"/>
        <v>6.463137367364491E-2</v>
      </c>
      <c r="N89" s="211"/>
    </row>
    <row r="90" spans="1:14" x14ac:dyDescent="0.25">
      <c r="A90" s="212"/>
      <c r="B90" s="70">
        <v>2012</v>
      </c>
      <c r="C90" s="194">
        <f t="shared" si="122"/>
        <v>0.7502634351949421</v>
      </c>
      <c r="D90" s="194">
        <f t="shared" si="123"/>
        <v>0.76839999999999997</v>
      </c>
      <c r="E90" s="197">
        <f t="shared" si="124"/>
        <v>-1.8136564805057875E-2</v>
      </c>
      <c r="F90" s="192"/>
      <c r="G90" s="194">
        <f t="shared" si="125"/>
        <v>0.8806179775280899</v>
      </c>
      <c r="H90" s="194">
        <f t="shared" si="126"/>
        <v>0.85750000000000004</v>
      </c>
      <c r="I90" s="194">
        <f t="shared" si="129"/>
        <v>2.3117977528089861E-2</v>
      </c>
      <c r="J90" s="192"/>
      <c r="K90" s="194">
        <f t="shared" si="127"/>
        <v>0.66069546891464703</v>
      </c>
      <c r="L90" s="194">
        <f t="shared" si="128"/>
        <v>0.65890000000000004</v>
      </c>
      <c r="M90" s="194">
        <f t="shared" si="130"/>
        <v>1.7954689146469915E-3</v>
      </c>
      <c r="N90" s="211"/>
    </row>
    <row r="91" spans="1:14" x14ac:dyDescent="0.25">
      <c r="A91" s="212"/>
      <c r="B91" s="192"/>
      <c r="C91" s="194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211"/>
    </row>
    <row r="92" spans="1:14" x14ac:dyDescent="0.25">
      <c r="A92" s="212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211"/>
    </row>
    <row r="93" spans="1:14" x14ac:dyDescent="0.25">
      <c r="A93" s="21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211"/>
    </row>
    <row r="94" spans="1:14" x14ac:dyDescent="0.25">
      <c r="A94" s="212"/>
      <c r="B94" s="192" t="s">
        <v>88</v>
      </c>
      <c r="C94" s="192"/>
      <c r="D94" s="192"/>
      <c r="E94" s="192" t="s">
        <v>100</v>
      </c>
      <c r="F94" s="192"/>
      <c r="G94" s="192"/>
      <c r="H94" s="192"/>
      <c r="I94" s="192" t="s">
        <v>100</v>
      </c>
      <c r="J94" s="192"/>
      <c r="K94" s="192"/>
      <c r="L94" s="192"/>
      <c r="M94" s="192" t="s">
        <v>100</v>
      </c>
      <c r="N94" s="211"/>
    </row>
    <row r="95" spans="1:14" x14ac:dyDescent="0.25">
      <c r="A95" s="212"/>
      <c r="B95" s="192" t="s">
        <v>87</v>
      </c>
      <c r="C95" s="192" t="s">
        <v>98</v>
      </c>
      <c r="D95" s="192" t="s">
        <v>99</v>
      </c>
      <c r="E95" s="192" t="s">
        <v>44</v>
      </c>
      <c r="F95" s="192"/>
      <c r="G95" s="192" t="s">
        <v>98</v>
      </c>
      <c r="H95" s="192" t="s">
        <v>99</v>
      </c>
      <c r="I95" s="192" t="s">
        <v>44</v>
      </c>
      <c r="J95" s="192"/>
      <c r="K95" s="192" t="s">
        <v>98</v>
      </c>
      <c r="L95" s="192" t="s">
        <v>99</v>
      </c>
      <c r="M95" s="192" t="s">
        <v>44</v>
      </c>
      <c r="N95" s="211"/>
    </row>
    <row r="96" spans="1:14" x14ac:dyDescent="0.25">
      <c r="A96" s="21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211"/>
    </row>
    <row r="97" spans="1:14" x14ac:dyDescent="0.25">
      <c r="A97" s="212"/>
      <c r="B97" s="68" t="s">
        <v>41</v>
      </c>
      <c r="C97" s="194">
        <f t="shared" ref="C97:C107" si="131">(C4+C21)/(B21+B4)</f>
        <v>0.82967515364354694</v>
      </c>
      <c r="D97" s="198">
        <f t="shared" ref="D97:D107" si="132">(H36+H49)/(G36+G49)</f>
        <v>0.82967515364354694</v>
      </c>
      <c r="E97" s="194">
        <f>C97-D97</f>
        <v>0</v>
      </c>
      <c r="F97" s="192"/>
      <c r="G97" s="198">
        <f t="shared" ref="G97:G107" si="133">(D4+D21)/(C4+C21)</f>
        <v>0.96613756613756618</v>
      </c>
      <c r="H97" s="198">
        <f t="shared" ref="H97:H107" si="134">(I36+I49)/(H36+H49)</f>
        <v>0.96613756613756618</v>
      </c>
      <c r="I97" s="198">
        <f>G97-H97</f>
        <v>0</v>
      </c>
      <c r="J97" s="192"/>
      <c r="K97" s="192">
        <f t="shared" ref="K97:K107" si="135">(D4+D21)/(B4+B21)</f>
        <v>0.80158033362598768</v>
      </c>
      <c r="L97" s="192">
        <f t="shared" ref="L97:L107" si="136">(I36+I49)/(G36+G49)</f>
        <v>0.80158033362598768</v>
      </c>
      <c r="M97" s="198">
        <f>K97-L97</f>
        <v>0</v>
      </c>
      <c r="N97" s="211"/>
    </row>
    <row r="98" spans="1:14" x14ac:dyDescent="0.25">
      <c r="A98" s="212"/>
      <c r="B98" s="69">
        <v>2003</v>
      </c>
      <c r="C98" s="194">
        <f t="shared" si="131"/>
        <v>0.81839734471313419</v>
      </c>
      <c r="D98" s="198">
        <f t="shared" si="132"/>
        <v>0.81848341232227484</v>
      </c>
      <c r="E98" s="194">
        <f t="shared" ref="E98:E107" si="137">C98-D98</f>
        <v>-8.6067609140649814E-5</v>
      </c>
      <c r="F98" s="192"/>
      <c r="G98" s="198">
        <f t="shared" si="133"/>
        <v>0.95712630359212048</v>
      </c>
      <c r="H98" s="198">
        <f t="shared" si="134"/>
        <v>0.95715112912565137</v>
      </c>
      <c r="I98" s="198">
        <f t="shared" ref="I98:I107" si="138">G98-H98</f>
        <v>-2.482553353089223E-5</v>
      </c>
      <c r="J98" s="192"/>
      <c r="K98" s="192">
        <f t="shared" si="135"/>
        <v>0.78330962541488858</v>
      </c>
      <c r="L98" s="192">
        <f t="shared" si="136"/>
        <v>0.78341232227488156</v>
      </c>
      <c r="M98" s="198">
        <f t="shared" ref="M98:M107" si="139">K98-L98</f>
        <v>-1.0269685999297895E-4</v>
      </c>
      <c r="N98" s="211"/>
    </row>
    <row r="99" spans="1:14" x14ac:dyDescent="0.25">
      <c r="A99" s="212"/>
      <c r="B99" s="69">
        <v>2004</v>
      </c>
      <c r="C99" s="194">
        <f t="shared" si="131"/>
        <v>0.84862983906046108</v>
      </c>
      <c r="D99" s="198">
        <f t="shared" si="132"/>
        <v>0.84862983906046108</v>
      </c>
      <c r="E99" s="194">
        <f t="shared" si="137"/>
        <v>0</v>
      </c>
      <c r="F99" s="192"/>
      <c r="G99" s="198">
        <f t="shared" si="133"/>
        <v>0.9656586365966171</v>
      </c>
      <c r="H99" s="198">
        <f t="shared" si="134"/>
        <v>0.9656586365966171</v>
      </c>
      <c r="I99" s="198">
        <f t="shared" si="138"/>
        <v>0</v>
      </c>
      <c r="J99" s="192"/>
      <c r="K99" s="192">
        <f t="shared" si="135"/>
        <v>0.81948673336233147</v>
      </c>
      <c r="L99" s="192">
        <f t="shared" si="136"/>
        <v>0.81948673336233147</v>
      </c>
      <c r="M99" s="198">
        <f t="shared" si="139"/>
        <v>0</v>
      </c>
      <c r="N99" s="211"/>
    </row>
    <row r="100" spans="1:14" x14ac:dyDescent="0.25">
      <c r="A100" s="212"/>
      <c r="B100" s="69">
        <v>2005</v>
      </c>
      <c r="C100" s="194">
        <f t="shared" si="131"/>
        <v>0.85495495495495499</v>
      </c>
      <c r="D100" s="198">
        <f t="shared" si="132"/>
        <v>0.85495495495495499</v>
      </c>
      <c r="E100" s="194">
        <f t="shared" si="137"/>
        <v>0</v>
      </c>
      <c r="F100" s="192"/>
      <c r="G100" s="198">
        <f t="shared" si="133"/>
        <v>0.96101159114857748</v>
      </c>
      <c r="H100" s="198">
        <f t="shared" si="134"/>
        <v>0.96101159114857748</v>
      </c>
      <c r="I100" s="198">
        <f t="shared" si="138"/>
        <v>0</v>
      </c>
      <c r="J100" s="192"/>
      <c r="K100" s="192">
        <f t="shared" si="135"/>
        <v>0.82162162162162167</v>
      </c>
      <c r="L100" s="192">
        <f t="shared" si="136"/>
        <v>0.82162162162162167</v>
      </c>
      <c r="M100" s="198">
        <f t="shared" si="139"/>
        <v>0</v>
      </c>
      <c r="N100" s="211"/>
    </row>
    <row r="101" spans="1:14" x14ac:dyDescent="0.25">
      <c r="A101" s="212"/>
      <c r="B101" s="69">
        <v>2006</v>
      </c>
      <c r="C101" s="194">
        <f t="shared" si="131"/>
        <v>0.76923076923076927</v>
      </c>
      <c r="D101" s="198">
        <f t="shared" si="132"/>
        <v>0.76923076923076927</v>
      </c>
      <c r="E101" s="194">
        <f t="shared" si="137"/>
        <v>0</v>
      </c>
      <c r="F101" s="192"/>
      <c r="G101" s="198">
        <f t="shared" si="133"/>
        <v>0.90784313725490196</v>
      </c>
      <c r="H101" s="198">
        <f t="shared" si="134"/>
        <v>0.90784313725490196</v>
      </c>
      <c r="I101" s="198">
        <f t="shared" si="138"/>
        <v>0</v>
      </c>
      <c r="J101" s="192"/>
      <c r="K101" s="192">
        <f t="shared" si="135"/>
        <v>0.69834087481146301</v>
      </c>
      <c r="L101" s="192">
        <f t="shared" si="136"/>
        <v>0.69834087481146301</v>
      </c>
      <c r="M101" s="198">
        <f t="shared" si="139"/>
        <v>0</v>
      </c>
      <c r="N101" s="211"/>
    </row>
    <row r="102" spans="1:14" x14ac:dyDescent="0.25">
      <c r="A102" s="212"/>
      <c r="B102" s="70">
        <v>2007</v>
      </c>
      <c r="C102" s="194">
        <f t="shared" si="131"/>
        <v>0.82705479452054798</v>
      </c>
      <c r="D102" s="198">
        <f t="shared" si="132"/>
        <v>0.82675814751286447</v>
      </c>
      <c r="E102" s="194">
        <f t="shared" si="137"/>
        <v>2.9664700768350372E-4</v>
      </c>
      <c r="F102" s="192"/>
      <c r="G102" s="198">
        <f t="shared" si="133"/>
        <v>0.92546583850931674</v>
      </c>
      <c r="H102" s="198">
        <f t="shared" si="134"/>
        <v>0.92531120331950212</v>
      </c>
      <c r="I102" s="198">
        <f t="shared" si="138"/>
        <v>1.5463518981462254E-4</v>
      </c>
      <c r="J102" s="192"/>
      <c r="K102" s="192">
        <f t="shared" si="135"/>
        <v>0.7654109589041096</v>
      </c>
      <c r="L102" s="192">
        <f t="shared" si="136"/>
        <v>0.76500857632933106</v>
      </c>
      <c r="M102" s="198">
        <f t="shared" si="139"/>
        <v>4.0238257477853701E-4</v>
      </c>
      <c r="N102" s="211"/>
    </row>
    <row r="103" spans="1:14" x14ac:dyDescent="0.25">
      <c r="A103" s="212"/>
      <c r="B103" s="71">
        <v>2008</v>
      </c>
      <c r="C103" s="194">
        <f t="shared" si="131"/>
        <v>0.75177304964539005</v>
      </c>
      <c r="D103" s="198">
        <f t="shared" si="132"/>
        <v>0.75190258751902583</v>
      </c>
      <c r="E103" s="194">
        <f t="shared" si="137"/>
        <v>-1.2953787363578773E-4</v>
      </c>
      <c r="F103" s="192"/>
      <c r="G103" s="198">
        <f t="shared" si="133"/>
        <v>0.95148247978436662</v>
      </c>
      <c r="H103" s="198">
        <f t="shared" si="134"/>
        <v>0.95141700404858298</v>
      </c>
      <c r="I103" s="198">
        <f t="shared" si="138"/>
        <v>6.5475735783637745E-5</v>
      </c>
      <c r="J103" s="192"/>
      <c r="K103" s="192">
        <f t="shared" si="135"/>
        <v>0.71529888551165144</v>
      </c>
      <c r="L103" s="192">
        <f t="shared" si="136"/>
        <v>0.71537290715372903</v>
      </c>
      <c r="M103" s="198">
        <f t="shared" si="139"/>
        <v>-7.4021642077592986E-5</v>
      </c>
      <c r="N103" s="211"/>
    </row>
    <row r="104" spans="1:14" x14ac:dyDescent="0.25">
      <c r="A104" s="212"/>
      <c r="B104" s="70">
        <v>2009</v>
      </c>
      <c r="C104" s="194">
        <f t="shared" si="131"/>
        <v>0.78397486252945803</v>
      </c>
      <c r="D104" s="198">
        <f t="shared" si="132"/>
        <v>0.80369515011547343</v>
      </c>
      <c r="E104" s="194">
        <f t="shared" si="137"/>
        <v>-1.9720287586015406E-2</v>
      </c>
      <c r="F104" s="192"/>
      <c r="G104" s="198">
        <f t="shared" si="133"/>
        <v>0.93086172344689377</v>
      </c>
      <c r="H104" s="198">
        <f t="shared" si="134"/>
        <v>0.9375</v>
      </c>
      <c r="I104" s="198">
        <f t="shared" si="138"/>
        <v>-6.638276553106226E-3</v>
      </c>
      <c r="J104" s="192"/>
      <c r="K104" s="192">
        <f t="shared" si="135"/>
        <v>0.72977219167321283</v>
      </c>
      <c r="L104" s="192">
        <f t="shared" si="136"/>
        <v>0.75346420323325636</v>
      </c>
      <c r="M104" s="198">
        <f t="shared" si="139"/>
        <v>-2.3692011560043524E-2</v>
      </c>
      <c r="N104" s="211"/>
    </row>
    <row r="105" spans="1:14" x14ac:dyDescent="0.25">
      <c r="A105" s="212"/>
      <c r="B105" s="70">
        <v>2010</v>
      </c>
      <c r="C105" s="194">
        <f t="shared" si="131"/>
        <v>0.76958631846544945</v>
      </c>
      <c r="D105" s="198">
        <f t="shared" si="132"/>
        <v>0.7720791168353266</v>
      </c>
      <c r="E105" s="194">
        <f t="shared" si="137"/>
        <v>-2.4927983698771472E-3</v>
      </c>
      <c r="F105" s="192"/>
      <c r="G105" s="198">
        <f t="shared" si="133"/>
        <v>0.93423423423423424</v>
      </c>
      <c r="H105" s="198">
        <f t="shared" si="134"/>
        <v>0.92463509085493001</v>
      </c>
      <c r="I105" s="198">
        <f t="shared" si="138"/>
        <v>9.5991433793042313E-3</v>
      </c>
      <c r="J105" s="192"/>
      <c r="K105" s="192">
        <f t="shared" si="135"/>
        <v>0.71897388490871272</v>
      </c>
      <c r="L105" s="192">
        <f t="shared" si="136"/>
        <v>0.71389144434222629</v>
      </c>
      <c r="M105" s="198">
        <f t="shared" si="139"/>
        <v>5.0824405664864347E-3</v>
      </c>
      <c r="N105" s="211"/>
    </row>
    <row r="106" spans="1:14" x14ac:dyDescent="0.25">
      <c r="A106" s="212"/>
      <c r="B106" s="70">
        <v>2011</v>
      </c>
      <c r="C106" s="194">
        <f t="shared" si="131"/>
        <v>0.73503365214311012</v>
      </c>
      <c r="D106" s="198">
        <f t="shared" si="132"/>
        <v>0.73990873990873995</v>
      </c>
      <c r="E106" s="194">
        <f t="shared" si="137"/>
        <v>-4.8750877656298375E-3</v>
      </c>
      <c r="F106" s="192"/>
      <c r="G106" s="198">
        <f t="shared" si="133"/>
        <v>0.90891566265060242</v>
      </c>
      <c r="H106" s="198">
        <f t="shared" si="134"/>
        <v>0.89800759013282727</v>
      </c>
      <c r="I106" s="198">
        <f t="shared" si="138"/>
        <v>1.0908072517775147E-2</v>
      </c>
      <c r="J106" s="192"/>
      <c r="K106" s="192">
        <f t="shared" si="135"/>
        <v>0.6680835990081474</v>
      </c>
      <c r="L106" s="192">
        <f t="shared" si="136"/>
        <v>0.66444366444366443</v>
      </c>
      <c r="M106" s="198">
        <f t="shared" si="139"/>
        <v>3.6399345644829717E-3</v>
      </c>
      <c r="N106" s="211"/>
    </row>
    <row r="107" spans="1:14" x14ac:dyDescent="0.25">
      <c r="A107" s="212"/>
      <c r="B107" s="70">
        <v>2012</v>
      </c>
      <c r="C107" s="194">
        <f t="shared" si="131"/>
        <v>0.79384328358208955</v>
      </c>
      <c r="D107" s="198">
        <f t="shared" si="132"/>
        <v>0.79624542124542119</v>
      </c>
      <c r="E107" s="194">
        <f t="shared" si="137"/>
        <v>-2.4021376633316383E-3</v>
      </c>
      <c r="F107" s="192"/>
      <c r="G107" s="198">
        <f t="shared" si="133"/>
        <v>0.92655699177438311</v>
      </c>
      <c r="H107" s="198">
        <f t="shared" si="134"/>
        <v>0.91086831512363431</v>
      </c>
      <c r="I107" s="198">
        <f t="shared" si="138"/>
        <v>1.5688676650748801E-2</v>
      </c>
      <c r="J107" s="192"/>
      <c r="K107" s="192">
        <f t="shared" si="135"/>
        <v>0.73554104477611937</v>
      </c>
      <c r="L107" s="192">
        <f t="shared" si="136"/>
        <v>0.72527472527472525</v>
      </c>
      <c r="M107" s="198">
        <f t="shared" si="139"/>
        <v>1.0266319501394117E-2</v>
      </c>
      <c r="N107" s="211"/>
    </row>
    <row r="108" spans="1:14" x14ac:dyDescent="0.25">
      <c r="A108" s="21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211"/>
    </row>
    <row r="109" spans="1:14" x14ac:dyDescent="0.25">
      <c r="C109" t="s">
        <v>117</v>
      </c>
      <c r="G109" t="s">
        <v>118</v>
      </c>
      <c r="K109" t="s">
        <v>120</v>
      </c>
      <c r="N109" s="211"/>
    </row>
    <row r="110" spans="1:14" ht="16.5" thickBot="1" x14ac:dyDescent="0.3">
      <c r="C110" t="s">
        <v>116</v>
      </c>
      <c r="N110" s="216"/>
    </row>
    <row r="111" spans="1:14" x14ac:dyDescent="0.25">
      <c r="A111" t="s">
        <v>119</v>
      </c>
      <c r="C111" t="s">
        <v>114</v>
      </c>
      <c r="D111" t="s">
        <v>115</v>
      </c>
      <c r="G111" t="s">
        <v>114</v>
      </c>
      <c r="H111" t="s">
        <v>115</v>
      </c>
      <c r="I111" t="s">
        <v>121</v>
      </c>
      <c r="K111" t="s">
        <v>114</v>
      </c>
      <c r="L111" t="s">
        <v>115</v>
      </c>
      <c r="M111" t="s">
        <v>121</v>
      </c>
    </row>
    <row r="112" spans="1:14" x14ac:dyDescent="0.25">
      <c r="B112">
        <v>2002</v>
      </c>
      <c r="C112">
        <f>B4</f>
        <v>1136</v>
      </c>
      <c r="D112" s="1">
        <f>G36</f>
        <v>1136</v>
      </c>
      <c r="E112" s="1">
        <f>C112-D112</f>
        <v>0</v>
      </c>
      <c r="G112">
        <f>C4</f>
        <v>989</v>
      </c>
      <c r="H112" s="1">
        <f>H36</f>
        <v>989</v>
      </c>
      <c r="I112" s="1">
        <f>G112-H112</f>
        <v>0</v>
      </c>
      <c r="K112">
        <f>D4</f>
        <v>963</v>
      </c>
      <c r="L112" s="1">
        <f>I36</f>
        <v>963</v>
      </c>
      <c r="M112" s="1">
        <f>K112-L112</f>
        <v>0</v>
      </c>
    </row>
    <row r="113" spans="1:13" x14ac:dyDescent="0.25">
      <c r="B113">
        <v>2003</v>
      </c>
      <c r="C113">
        <f t="shared" ref="C113:C117" si="140">B5</f>
        <v>913</v>
      </c>
      <c r="D113" s="1">
        <f t="shared" ref="D113:D117" si="141">G37</f>
        <v>914</v>
      </c>
      <c r="E113" s="1">
        <f t="shared" ref="E113:E117" si="142">C113-D113</f>
        <v>-1</v>
      </c>
      <c r="G113">
        <f t="shared" ref="G113:G117" si="143">C5</f>
        <v>774</v>
      </c>
      <c r="H113" s="1">
        <f t="shared" ref="H113:H117" si="144">H37</f>
        <v>775</v>
      </c>
      <c r="I113" s="1">
        <f t="shared" ref="I113:I117" si="145">G113-H113</f>
        <v>-1</v>
      </c>
      <c r="K113">
        <f t="shared" ref="K113:K117" si="146">D5</f>
        <v>749</v>
      </c>
      <c r="L113" s="1">
        <f t="shared" ref="L113:L117" si="147">I37</f>
        <v>750</v>
      </c>
      <c r="M113" s="1">
        <f t="shared" ref="M113:M117" si="148">K113-L113</f>
        <v>-1</v>
      </c>
    </row>
    <row r="114" spans="1:13" x14ac:dyDescent="0.25">
      <c r="B114">
        <v>2004</v>
      </c>
      <c r="C114">
        <f t="shared" si="140"/>
        <v>1774</v>
      </c>
      <c r="D114" s="1">
        <f t="shared" si="141"/>
        <v>1774</v>
      </c>
      <c r="E114" s="1">
        <f t="shared" si="142"/>
        <v>0</v>
      </c>
      <c r="G114">
        <f t="shared" si="143"/>
        <v>1527</v>
      </c>
      <c r="H114" s="1">
        <f t="shared" si="144"/>
        <v>1527</v>
      </c>
      <c r="I114" s="1">
        <f t="shared" si="145"/>
        <v>0</v>
      </c>
      <c r="K114">
        <f t="shared" si="146"/>
        <v>1481</v>
      </c>
      <c r="L114" s="1">
        <f t="shared" si="147"/>
        <v>1481</v>
      </c>
      <c r="M114" s="1">
        <f t="shared" si="148"/>
        <v>0</v>
      </c>
    </row>
    <row r="115" spans="1:13" x14ac:dyDescent="0.25">
      <c r="B115">
        <v>2005</v>
      </c>
      <c r="C115">
        <f t="shared" si="140"/>
        <v>608</v>
      </c>
      <c r="D115" s="1">
        <f t="shared" si="141"/>
        <v>608</v>
      </c>
      <c r="E115" s="1">
        <f t="shared" si="142"/>
        <v>0</v>
      </c>
      <c r="G115">
        <f t="shared" si="143"/>
        <v>533</v>
      </c>
      <c r="H115" s="1">
        <f t="shared" si="144"/>
        <v>533</v>
      </c>
      <c r="I115" s="1">
        <f t="shared" si="145"/>
        <v>0</v>
      </c>
      <c r="K115">
        <f t="shared" si="146"/>
        <v>509</v>
      </c>
      <c r="L115" s="1">
        <f t="shared" si="147"/>
        <v>509</v>
      </c>
      <c r="M115" s="1">
        <f t="shared" si="148"/>
        <v>0</v>
      </c>
    </row>
    <row r="116" spans="1:13" x14ac:dyDescent="0.25">
      <c r="B116">
        <v>2006</v>
      </c>
      <c r="C116">
        <f t="shared" si="140"/>
        <v>267</v>
      </c>
      <c r="D116" s="1">
        <f t="shared" si="141"/>
        <v>269</v>
      </c>
      <c r="E116" s="1">
        <f t="shared" si="142"/>
        <v>-2</v>
      </c>
      <c r="G116">
        <f t="shared" si="143"/>
        <v>213</v>
      </c>
      <c r="H116" s="1">
        <f t="shared" si="144"/>
        <v>215</v>
      </c>
      <c r="I116" s="1">
        <f t="shared" si="145"/>
        <v>-2</v>
      </c>
      <c r="K116">
        <f t="shared" si="146"/>
        <v>198</v>
      </c>
      <c r="L116" s="1">
        <f t="shared" si="147"/>
        <v>200</v>
      </c>
      <c r="M116" s="1">
        <f t="shared" si="148"/>
        <v>-2</v>
      </c>
    </row>
    <row r="117" spans="1:13" x14ac:dyDescent="0.25">
      <c r="B117">
        <v>2007</v>
      </c>
      <c r="C117">
        <f t="shared" si="140"/>
        <v>168</v>
      </c>
      <c r="D117" s="1">
        <f t="shared" si="141"/>
        <v>167</v>
      </c>
      <c r="E117" s="1">
        <f t="shared" si="142"/>
        <v>1</v>
      </c>
      <c r="G117">
        <f t="shared" si="143"/>
        <v>142</v>
      </c>
      <c r="H117" s="1">
        <f t="shared" si="144"/>
        <v>141</v>
      </c>
      <c r="I117" s="1">
        <f t="shared" si="145"/>
        <v>1</v>
      </c>
      <c r="K117">
        <f t="shared" si="146"/>
        <v>133</v>
      </c>
      <c r="L117" s="1">
        <f t="shared" si="147"/>
        <v>132</v>
      </c>
      <c r="M117" s="1">
        <f t="shared" si="148"/>
        <v>1</v>
      </c>
    </row>
    <row r="122" spans="1:13" x14ac:dyDescent="0.25">
      <c r="A122" t="s">
        <v>63</v>
      </c>
      <c r="C122" t="s">
        <v>116</v>
      </c>
      <c r="G122" t="s">
        <v>116</v>
      </c>
      <c r="K122" t="s">
        <v>116</v>
      </c>
    </row>
    <row r="123" spans="1:13" x14ac:dyDescent="0.25">
      <c r="C123" t="s">
        <v>114</v>
      </c>
      <c r="D123" t="s">
        <v>115</v>
      </c>
      <c r="G123" t="s">
        <v>114</v>
      </c>
      <c r="H123" t="s">
        <v>115</v>
      </c>
      <c r="I123" t="s">
        <v>122</v>
      </c>
      <c r="K123" t="s">
        <v>114</v>
      </c>
      <c r="L123" t="s">
        <v>115</v>
      </c>
      <c r="M123" t="s">
        <v>122</v>
      </c>
    </row>
    <row r="124" spans="1:13" x14ac:dyDescent="0.25">
      <c r="B124">
        <v>2002</v>
      </c>
      <c r="C124">
        <f>B21</f>
        <v>1142</v>
      </c>
      <c r="D124" s="1">
        <f>G49</f>
        <v>1142</v>
      </c>
      <c r="E124" s="1">
        <f>C124-D124</f>
        <v>0</v>
      </c>
      <c r="G124">
        <f>C21</f>
        <v>901</v>
      </c>
      <c r="H124" s="1">
        <f>H49</f>
        <v>901</v>
      </c>
      <c r="I124" s="1">
        <f>G124-H124</f>
        <v>0</v>
      </c>
      <c r="K124">
        <f>D21</f>
        <v>863</v>
      </c>
      <c r="L124" s="1">
        <f>I49</f>
        <v>863</v>
      </c>
      <c r="M124" s="1">
        <f>K124-L124</f>
        <v>0</v>
      </c>
    </row>
    <row r="125" spans="1:13" x14ac:dyDescent="0.25">
      <c r="B125">
        <v>2003</v>
      </c>
      <c r="C125">
        <f t="shared" ref="C125:C129" si="149">B22</f>
        <v>1196</v>
      </c>
      <c r="D125" s="1">
        <f t="shared" ref="D125:D129" si="150">G50</f>
        <v>1196</v>
      </c>
      <c r="E125" s="1">
        <f t="shared" ref="E125:E129" si="151">C125-D125</f>
        <v>0</v>
      </c>
      <c r="G125">
        <f t="shared" ref="G125:G129" si="152">C22</f>
        <v>952</v>
      </c>
      <c r="H125" s="1">
        <f t="shared" ref="H125:H129" si="153">H50</f>
        <v>952</v>
      </c>
      <c r="I125" s="1">
        <f t="shared" ref="I125:I129" si="154">G125-H125</f>
        <v>0</v>
      </c>
      <c r="K125">
        <f t="shared" ref="K125:K129" si="155">D22</f>
        <v>903</v>
      </c>
      <c r="L125" s="1">
        <f t="shared" ref="L125:L129" si="156">I50</f>
        <v>903</v>
      </c>
      <c r="M125" s="1">
        <f t="shared" ref="M125:M129" si="157">K125-L125</f>
        <v>0</v>
      </c>
    </row>
    <row r="126" spans="1:13" x14ac:dyDescent="0.25">
      <c r="B126">
        <v>2004</v>
      </c>
      <c r="C126">
        <f t="shared" si="149"/>
        <v>525</v>
      </c>
      <c r="D126" s="1">
        <f t="shared" si="150"/>
        <v>525</v>
      </c>
      <c r="E126" s="1">
        <f t="shared" si="151"/>
        <v>0</v>
      </c>
      <c r="G126">
        <f t="shared" si="152"/>
        <v>424</v>
      </c>
      <c r="H126" s="1">
        <f t="shared" si="153"/>
        <v>424</v>
      </c>
      <c r="I126" s="1">
        <f t="shared" si="154"/>
        <v>0</v>
      </c>
      <c r="K126">
        <f t="shared" si="155"/>
        <v>403</v>
      </c>
      <c r="L126" s="1">
        <f t="shared" si="156"/>
        <v>403</v>
      </c>
      <c r="M126" s="1">
        <f t="shared" si="157"/>
        <v>0</v>
      </c>
    </row>
    <row r="127" spans="1:13" x14ac:dyDescent="0.25">
      <c r="B127">
        <v>2005</v>
      </c>
      <c r="C127">
        <f t="shared" si="149"/>
        <v>502</v>
      </c>
      <c r="D127" s="1">
        <f t="shared" si="150"/>
        <v>502</v>
      </c>
      <c r="E127" s="1">
        <f t="shared" si="151"/>
        <v>0</v>
      </c>
      <c r="G127">
        <f t="shared" si="152"/>
        <v>416</v>
      </c>
      <c r="H127" s="1">
        <f t="shared" si="153"/>
        <v>416</v>
      </c>
      <c r="I127" s="1">
        <f t="shared" si="154"/>
        <v>0</v>
      </c>
      <c r="K127">
        <f t="shared" si="155"/>
        <v>403</v>
      </c>
      <c r="L127" s="1">
        <f t="shared" si="156"/>
        <v>403</v>
      </c>
      <c r="M127" s="1">
        <f t="shared" si="157"/>
        <v>0</v>
      </c>
    </row>
    <row r="128" spans="1:13" x14ac:dyDescent="0.25">
      <c r="B128">
        <v>2006</v>
      </c>
      <c r="C128">
        <f t="shared" si="149"/>
        <v>396</v>
      </c>
      <c r="D128" s="1">
        <f t="shared" si="150"/>
        <v>394</v>
      </c>
      <c r="E128" s="1">
        <f t="shared" si="151"/>
        <v>2</v>
      </c>
      <c r="G128">
        <f t="shared" si="152"/>
        <v>297</v>
      </c>
      <c r="H128" s="1">
        <f t="shared" si="153"/>
        <v>295</v>
      </c>
      <c r="I128" s="1">
        <f t="shared" si="154"/>
        <v>2</v>
      </c>
      <c r="K128">
        <f t="shared" si="155"/>
        <v>265</v>
      </c>
      <c r="L128" s="1">
        <f t="shared" si="156"/>
        <v>263</v>
      </c>
      <c r="M128" s="1">
        <f t="shared" si="157"/>
        <v>2</v>
      </c>
    </row>
    <row r="129" spans="1:13" x14ac:dyDescent="0.25">
      <c r="B129">
        <v>2007</v>
      </c>
      <c r="C129">
        <f t="shared" si="149"/>
        <v>416</v>
      </c>
      <c r="D129" s="1">
        <f t="shared" si="150"/>
        <v>416</v>
      </c>
      <c r="E129" s="1">
        <f t="shared" si="151"/>
        <v>0</v>
      </c>
      <c r="G129">
        <f t="shared" si="152"/>
        <v>341</v>
      </c>
      <c r="H129" s="1">
        <f t="shared" si="153"/>
        <v>341</v>
      </c>
      <c r="I129" s="1">
        <f t="shared" si="154"/>
        <v>0</v>
      </c>
      <c r="K129">
        <f t="shared" si="155"/>
        <v>314</v>
      </c>
      <c r="L129" s="1">
        <f t="shared" si="156"/>
        <v>314</v>
      </c>
      <c r="M129" s="1">
        <f t="shared" si="157"/>
        <v>0</v>
      </c>
    </row>
    <row r="134" spans="1:13" x14ac:dyDescent="0.25">
      <c r="A134" t="s">
        <v>123</v>
      </c>
      <c r="B134">
        <v>2002</v>
      </c>
      <c r="C134">
        <f>C112+C124</f>
        <v>2278</v>
      </c>
      <c r="D134">
        <f>D112+D124</f>
        <v>2278</v>
      </c>
      <c r="E134">
        <f>C134-D134</f>
        <v>0</v>
      </c>
      <c r="G134">
        <f>G112+G124</f>
        <v>1890</v>
      </c>
      <c r="H134">
        <f>H112+H124</f>
        <v>1890</v>
      </c>
      <c r="I134">
        <f>G134-H134</f>
        <v>0</v>
      </c>
      <c r="K134">
        <f>K112+K124</f>
        <v>1826</v>
      </c>
      <c r="L134">
        <f>L112+L124</f>
        <v>1826</v>
      </c>
      <c r="M134">
        <f>K134-L134</f>
        <v>0</v>
      </c>
    </row>
    <row r="135" spans="1:13" x14ac:dyDescent="0.25">
      <c r="B135">
        <v>2003</v>
      </c>
      <c r="C135">
        <f t="shared" ref="C135:D139" si="158">C113+C125</f>
        <v>2109</v>
      </c>
      <c r="D135">
        <f t="shared" si="158"/>
        <v>2110</v>
      </c>
      <c r="E135">
        <f t="shared" ref="E135:E139" si="159">C135-D135</f>
        <v>-1</v>
      </c>
      <c r="G135">
        <f t="shared" ref="G135:H139" si="160">G113+G125</f>
        <v>1726</v>
      </c>
      <c r="H135">
        <f t="shared" si="160"/>
        <v>1727</v>
      </c>
      <c r="I135">
        <f t="shared" ref="I135:I139" si="161">G135-H135</f>
        <v>-1</v>
      </c>
      <c r="K135">
        <f t="shared" ref="K135:L139" si="162">K113+K125</f>
        <v>1652</v>
      </c>
      <c r="L135">
        <f t="shared" si="162"/>
        <v>1653</v>
      </c>
      <c r="M135">
        <f t="shared" ref="M135:M139" si="163">K135-L135</f>
        <v>-1</v>
      </c>
    </row>
    <row r="136" spans="1:13" x14ac:dyDescent="0.25">
      <c r="B136">
        <v>2004</v>
      </c>
      <c r="C136">
        <f t="shared" si="158"/>
        <v>2299</v>
      </c>
      <c r="D136">
        <f t="shared" si="158"/>
        <v>2299</v>
      </c>
      <c r="E136">
        <f t="shared" si="159"/>
        <v>0</v>
      </c>
      <c r="G136">
        <f t="shared" si="160"/>
        <v>1951</v>
      </c>
      <c r="H136">
        <f t="shared" si="160"/>
        <v>1951</v>
      </c>
      <c r="I136">
        <f t="shared" si="161"/>
        <v>0</v>
      </c>
      <c r="K136">
        <f t="shared" si="162"/>
        <v>1884</v>
      </c>
      <c r="L136">
        <f t="shared" si="162"/>
        <v>1884</v>
      </c>
      <c r="M136">
        <f t="shared" si="163"/>
        <v>0</v>
      </c>
    </row>
    <row r="137" spans="1:13" x14ac:dyDescent="0.25">
      <c r="B137">
        <v>2005</v>
      </c>
      <c r="C137">
        <f t="shared" si="158"/>
        <v>1110</v>
      </c>
      <c r="D137">
        <f t="shared" si="158"/>
        <v>1110</v>
      </c>
      <c r="E137">
        <f t="shared" si="159"/>
        <v>0</v>
      </c>
      <c r="G137">
        <f t="shared" si="160"/>
        <v>949</v>
      </c>
      <c r="H137">
        <f t="shared" si="160"/>
        <v>949</v>
      </c>
      <c r="I137">
        <f t="shared" si="161"/>
        <v>0</v>
      </c>
      <c r="K137">
        <f t="shared" si="162"/>
        <v>912</v>
      </c>
      <c r="L137">
        <f t="shared" si="162"/>
        <v>912</v>
      </c>
      <c r="M137">
        <f t="shared" si="163"/>
        <v>0</v>
      </c>
    </row>
    <row r="138" spans="1:13" x14ac:dyDescent="0.25">
      <c r="B138">
        <v>2006</v>
      </c>
      <c r="C138">
        <f t="shared" si="158"/>
        <v>663</v>
      </c>
      <c r="D138">
        <f t="shared" si="158"/>
        <v>663</v>
      </c>
      <c r="E138">
        <f t="shared" si="159"/>
        <v>0</v>
      </c>
      <c r="G138">
        <f t="shared" si="160"/>
        <v>510</v>
      </c>
      <c r="H138">
        <f t="shared" si="160"/>
        <v>510</v>
      </c>
      <c r="I138">
        <f t="shared" si="161"/>
        <v>0</v>
      </c>
      <c r="K138">
        <f t="shared" si="162"/>
        <v>463</v>
      </c>
      <c r="L138">
        <f t="shared" si="162"/>
        <v>463</v>
      </c>
      <c r="M138">
        <f t="shared" si="163"/>
        <v>0</v>
      </c>
    </row>
    <row r="139" spans="1:13" x14ac:dyDescent="0.25">
      <c r="B139">
        <v>2007</v>
      </c>
      <c r="C139">
        <f t="shared" si="158"/>
        <v>584</v>
      </c>
      <c r="D139">
        <f t="shared" si="158"/>
        <v>583</v>
      </c>
      <c r="E139">
        <f t="shared" si="159"/>
        <v>1</v>
      </c>
      <c r="G139">
        <f t="shared" si="160"/>
        <v>483</v>
      </c>
      <c r="H139">
        <f t="shared" si="160"/>
        <v>482</v>
      </c>
      <c r="I139">
        <f t="shared" si="161"/>
        <v>1</v>
      </c>
      <c r="K139">
        <f t="shared" si="162"/>
        <v>447</v>
      </c>
      <c r="L139">
        <f t="shared" si="162"/>
        <v>446</v>
      </c>
      <c r="M139">
        <f t="shared" si="163"/>
        <v>1</v>
      </c>
    </row>
  </sheetData>
  <mergeCells count="8">
    <mergeCell ref="B18:P18"/>
    <mergeCell ref="A60:N60"/>
    <mergeCell ref="S2:AQ2"/>
    <mergeCell ref="B19:D19"/>
    <mergeCell ref="E19:G19"/>
    <mergeCell ref="H19:J19"/>
    <mergeCell ref="K19:M19"/>
    <mergeCell ref="N19:P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opLeftCell="A52" workbookViewId="0">
      <selection activeCell="A67" sqref="A67:L77"/>
    </sheetView>
  </sheetViews>
  <sheetFormatPr defaultRowHeight="15.75" x14ac:dyDescent="0.25"/>
  <cols>
    <col min="6" max="6" width="13.25" customWidth="1"/>
    <col min="7" max="9" width="11.75" style="1" customWidth="1"/>
    <col min="10" max="12" width="16.125" style="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13</v>
      </c>
      <c r="C2">
        <v>2002</v>
      </c>
      <c r="D2" t="s">
        <v>14</v>
      </c>
      <c r="E2" t="s">
        <v>22</v>
      </c>
      <c r="F2" t="s">
        <v>15</v>
      </c>
      <c r="G2" s="1">
        <v>52</v>
      </c>
      <c r="H2" s="1">
        <v>32</v>
      </c>
      <c r="I2" s="1">
        <v>31</v>
      </c>
      <c r="J2" s="2">
        <v>0.61539999999999995</v>
      </c>
      <c r="K2" s="2">
        <v>0.59619999999999995</v>
      </c>
      <c r="L2" s="2">
        <v>0.96879999999999999</v>
      </c>
    </row>
    <row r="3" spans="1:12" x14ac:dyDescent="0.25">
      <c r="A3" t="s">
        <v>12</v>
      </c>
      <c r="B3" t="s">
        <v>13</v>
      </c>
      <c r="C3">
        <v>2002</v>
      </c>
      <c r="D3" t="s">
        <v>14</v>
      </c>
      <c r="E3" t="s">
        <v>22</v>
      </c>
      <c r="F3" t="s">
        <v>16</v>
      </c>
      <c r="G3" s="1">
        <v>1</v>
      </c>
      <c r="H3" s="1">
        <v>0</v>
      </c>
      <c r="I3" s="1">
        <v>0</v>
      </c>
      <c r="J3" s="2">
        <v>0</v>
      </c>
      <c r="K3" s="2">
        <v>0</v>
      </c>
    </row>
    <row r="4" spans="1:12" x14ac:dyDescent="0.25">
      <c r="A4" t="s">
        <v>12</v>
      </c>
      <c r="B4" t="s">
        <v>13</v>
      </c>
      <c r="C4">
        <v>2003</v>
      </c>
      <c r="D4" t="s">
        <v>14</v>
      </c>
      <c r="E4" t="s">
        <v>22</v>
      </c>
      <c r="F4" t="s">
        <v>15</v>
      </c>
      <c r="G4" s="1">
        <v>146</v>
      </c>
      <c r="H4" s="1">
        <v>126</v>
      </c>
      <c r="I4" s="1">
        <v>119</v>
      </c>
      <c r="J4" s="2">
        <v>0.86299999999999999</v>
      </c>
      <c r="K4" s="2">
        <v>0.81510000000000005</v>
      </c>
      <c r="L4" s="2">
        <v>0.94440000000000002</v>
      </c>
    </row>
    <row r="5" spans="1:12" x14ac:dyDescent="0.25">
      <c r="A5" t="s">
        <v>12</v>
      </c>
      <c r="B5" t="s">
        <v>13</v>
      </c>
      <c r="C5">
        <v>2003</v>
      </c>
      <c r="D5" t="s">
        <v>14</v>
      </c>
      <c r="E5" t="s">
        <v>22</v>
      </c>
      <c r="F5" t="s">
        <v>16</v>
      </c>
      <c r="G5" s="1">
        <v>17</v>
      </c>
      <c r="H5" s="1">
        <v>16</v>
      </c>
      <c r="I5" s="1">
        <v>14</v>
      </c>
      <c r="J5" s="2">
        <v>0.94120000000000004</v>
      </c>
      <c r="K5" s="2">
        <v>0.82350000000000001</v>
      </c>
      <c r="L5" s="2">
        <v>0.875</v>
      </c>
    </row>
    <row r="6" spans="1:12" x14ac:dyDescent="0.25">
      <c r="A6" t="s">
        <v>12</v>
      </c>
      <c r="B6" t="s">
        <v>13</v>
      </c>
      <c r="C6">
        <v>2004</v>
      </c>
      <c r="D6" t="s">
        <v>14</v>
      </c>
      <c r="E6" t="s">
        <v>22</v>
      </c>
      <c r="F6" t="s">
        <v>15</v>
      </c>
      <c r="G6" s="1">
        <v>314</v>
      </c>
      <c r="H6" s="1">
        <v>260</v>
      </c>
      <c r="I6" s="1">
        <v>245</v>
      </c>
      <c r="J6" s="2">
        <v>0.82799999999999996</v>
      </c>
      <c r="K6" s="2">
        <v>0.78029999999999999</v>
      </c>
      <c r="L6" s="2">
        <v>0.94230000000000003</v>
      </c>
    </row>
    <row r="7" spans="1:12" x14ac:dyDescent="0.25">
      <c r="A7" t="s">
        <v>12</v>
      </c>
      <c r="B7" t="s">
        <v>13</v>
      </c>
      <c r="C7">
        <v>2004</v>
      </c>
      <c r="D7" t="s">
        <v>14</v>
      </c>
      <c r="E7" t="s">
        <v>22</v>
      </c>
      <c r="F7" t="s">
        <v>16</v>
      </c>
      <c r="G7" s="1">
        <v>71</v>
      </c>
      <c r="H7" s="1">
        <v>60</v>
      </c>
      <c r="I7" s="1">
        <v>55</v>
      </c>
      <c r="J7" s="2">
        <v>0.84509999999999996</v>
      </c>
      <c r="K7" s="2">
        <v>0.77459999999999996</v>
      </c>
      <c r="L7" s="2">
        <v>0.91669999999999996</v>
      </c>
    </row>
    <row r="8" spans="1:12" x14ac:dyDescent="0.25">
      <c r="A8" t="s">
        <v>12</v>
      </c>
      <c r="B8" t="s">
        <v>13</v>
      </c>
      <c r="C8">
        <v>2005</v>
      </c>
      <c r="D8" t="s">
        <v>14</v>
      </c>
      <c r="E8" t="s">
        <v>22</v>
      </c>
      <c r="F8" t="s">
        <v>15</v>
      </c>
      <c r="G8" s="1">
        <v>254</v>
      </c>
      <c r="H8" s="1">
        <v>174</v>
      </c>
      <c r="I8" s="1">
        <v>143</v>
      </c>
      <c r="J8" s="2">
        <v>0.68500000000000005</v>
      </c>
      <c r="K8" s="2">
        <v>0.56299999999999994</v>
      </c>
      <c r="L8" s="2">
        <v>0.82179999999999997</v>
      </c>
    </row>
    <row r="9" spans="1:12" x14ac:dyDescent="0.25">
      <c r="A9" t="s">
        <v>12</v>
      </c>
      <c r="B9" t="s">
        <v>13</v>
      </c>
      <c r="C9">
        <v>2005</v>
      </c>
      <c r="D9" t="s">
        <v>14</v>
      </c>
      <c r="E9" t="s">
        <v>22</v>
      </c>
      <c r="F9" t="s">
        <v>16</v>
      </c>
      <c r="G9" s="1">
        <v>69</v>
      </c>
      <c r="H9" s="1">
        <v>45</v>
      </c>
      <c r="I9" s="1">
        <v>41</v>
      </c>
      <c r="J9" s="2">
        <v>0.6522</v>
      </c>
      <c r="K9" s="2">
        <v>0.59419999999999995</v>
      </c>
      <c r="L9" s="2">
        <v>0.91110000000000002</v>
      </c>
    </row>
    <row r="10" spans="1:12" x14ac:dyDescent="0.25">
      <c r="A10" t="s">
        <v>12</v>
      </c>
      <c r="B10" t="s">
        <v>13</v>
      </c>
      <c r="C10">
        <v>2006</v>
      </c>
      <c r="D10" t="s">
        <v>14</v>
      </c>
      <c r="E10" t="s">
        <v>22</v>
      </c>
      <c r="F10" t="s">
        <v>15</v>
      </c>
      <c r="G10" s="1">
        <v>194</v>
      </c>
      <c r="H10" s="1">
        <v>98</v>
      </c>
      <c r="I10" s="1">
        <v>87</v>
      </c>
      <c r="J10" s="2">
        <v>0.50519999999999998</v>
      </c>
      <c r="K10" s="2">
        <v>0.44850000000000001</v>
      </c>
      <c r="L10" s="2">
        <v>0.88780000000000003</v>
      </c>
    </row>
    <row r="11" spans="1:12" x14ac:dyDescent="0.25">
      <c r="A11" t="s">
        <v>12</v>
      </c>
      <c r="B11" t="s">
        <v>13</v>
      </c>
      <c r="C11">
        <v>2006</v>
      </c>
      <c r="D11" t="s">
        <v>14</v>
      </c>
      <c r="E11" t="s">
        <v>22</v>
      </c>
      <c r="F11" t="s">
        <v>16</v>
      </c>
      <c r="G11" s="1">
        <v>25</v>
      </c>
      <c r="H11" s="1">
        <v>14</v>
      </c>
      <c r="I11" s="1">
        <v>12</v>
      </c>
      <c r="J11" s="2">
        <v>0.56000000000000005</v>
      </c>
      <c r="K11" s="2">
        <v>0.48</v>
      </c>
      <c r="L11" s="2">
        <v>0.85709999999999997</v>
      </c>
    </row>
    <row r="12" spans="1:12" x14ac:dyDescent="0.25">
      <c r="A12" t="s">
        <v>12</v>
      </c>
      <c r="B12" t="s">
        <v>13</v>
      </c>
      <c r="C12">
        <v>2007</v>
      </c>
      <c r="D12" t="s">
        <v>14</v>
      </c>
      <c r="E12" t="s">
        <v>22</v>
      </c>
      <c r="F12" t="s">
        <v>15</v>
      </c>
      <c r="G12" s="1">
        <v>246</v>
      </c>
      <c r="H12" s="1">
        <v>175</v>
      </c>
      <c r="I12" s="1">
        <v>164</v>
      </c>
      <c r="J12" s="2">
        <v>0.71140000000000003</v>
      </c>
      <c r="K12" s="2">
        <v>0.66669999999999996</v>
      </c>
      <c r="L12" s="2">
        <v>0.93710000000000004</v>
      </c>
    </row>
    <row r="13" spans="1:12" x14ac:dyDescent="0.25">
      <c r="A13" t="s">
        <v>12</v>
      </c>
      <c r="B13" t="s">
        <v>13</v>
      </c>
      <c r="C13">
        <v>2007</v>
      </c>
      <c r="D13" t="s">
        <v>14</v>
      </c>
      <c r="E13" t="s">
        <v>22</v>
      </c>
      <c r="F13" t="s">
        <v>16</v>
      </c>
      <c r="G13" s="1">
        <v>28</v>
      </c>
      <c r="H13" s="1">
        <v>18</v>
      </c>
      <c r="I13" s="1">
        <v>15</v>
      </c>
      <c r="J13" s="2">
        <v>0.64290000000000003</v>
      </c>
      <c r="K13" s="2">
        <v>0.53569999999999995</v>
      </c>
      <c r="L13" s="2">
        <v>0.83330000000000004</v>
      </c>
    </row>
    <row r="14" spans="1:12" x14ac:dyDescent="0.25">
      <c r="A14" t="s">
        <v>12</v>
      </c>
      <c r="B14" t="s">
        <v>13</v>
      </c>
      <c r="C14">
        <v>2008</v>
      </c>
      <c r="D14" t="s">
        <v>14</v>
      </c>
      <c r="E14" t="s">
        <v>22</v>
      </c>
      <c r="F14" t="s">
        <v>15</v>
      </c>
      <c r="G14" s="1">
        <v>1025</v>
      </c>
      <c r="H14" s="1">
        <v>713</v>
      </c>
      <c r="I14" s="1">
        <v>685</v>
      </c>
      <c r="J14" s="2">
        <v>0.6956</v>
      </c>
      <c r="K14" s="2">
        <v>0.66830000000000001</v>
      </c>
      <c r="L14" s="2">
        <v>0.9607</v>
      </c>
    </row>
    <row r="15" spans="1:12" x14ac:dyDescent="0.25">
      <c r="A15" t="s">
        <v>12</v>
      </c>
      <c r="B15" t="s">
        <v>13</v>
      </c>
      <c r="C15">
        <v>2008</v>
      </c>
      <c r="D15" t="s">
        <v>14</v>
      </c>
      <c r="E15" t="s">
        <v>22</v>
      </c>
      <c r="F15" t="s">
        <v>16</v>
      </c>
      <c r="G15" s="1">
        <v>263</v>
      </c>
      <c r="H15" s="1">
        <v>192</v>
      </c>
      <c r="I15" s="1">
        <v>174</v>
      </c>
      <c r="J15" s="2">
        <v>0.73</v>
      </c>
      <c r="K15" s="2">
        <v>0.66159999999999997</v>
      </c>
      <c r="L15" s="2">
        <v>0.90629999999999999</v>
      </c>
    </row>
    <row r="16" spans="1:12" x14ac:dyDescent="0.25">
      <c r="A16" t="s">
        <v>12</v>
      </c>
      <c r="B16" t="s">
        <v>13</v>
      </c>
      <c r="C16">
        <v>2009</v>
      </c>
      <c r="D16" t="s">
        <v>14</v>
      </c>
      <c r="E16" t="s">
        <v>22</v>
      </c>
      <c r="F16" t="s">
        <v>15</v>
      </c>
      <c r="G16" s="1">
        <v>569</v>
      </c>
      <c r="H16" s="1">
        <v>362</v>
      </c>
      <c r="I16" s="1">
        <v>342</v>
      </c>
      <c r="J16" s="2">
        <v>0.63619999999999999</v>
      </c>
      <c r="K16" s="2">
        <v>0.60109999999999997</v>
      </c>
      <c r="L16" s="2">
        <v>0.94479999999999997</v>
      </c>
    </row>
    <row r="17" spans="1:21" x14ac:dyDescent="0.25">
      <c r="A17" t="s">
        <v>12</v>
      </c>
      <c r="B17" t="s">
        <v>13</v>
      </c>
      <c r="C17">
        <v>2009</v>
      </c>
      <c r="D17" t="s">
        <v>14</v>
      </c>
      <c r="E17" t="s">
        <v>22</v>
      </c>
      <c r="F17" t="s">
        <v>16</v>
      </c>
      <c r="G17" s="1">
        <v>136</v>
      </c>
      <c r="H17" s="1">
        <v>86</v>
      </c>
      <c r="I17" s="1">
        <v>73</v>
      </c>
      <c r="J17" s="2">
        <v>0.63239999999999996</v>
      </c>
      <c r="K17" s="2">
        <v>0.53680000000000005</v>
      </c>
      <c r="L17" s="2">
        <v>0.8488</v>
      </c>
    </row>
    <row r="18" spans="1:21" x14ac:dyDescent="0.25">
      <c r="A18" t="s">
        <v>12</v>
      </c>
      <c r="B18" t="s">
        <v>13</v>
      </c>
      <c r="C18">
        <v>2010</v>
      </c>
      <c r="D18" t="s">
        <v>14</v>
      </c>
      <c r="E18" t="s">
        <v>22</v>
      </c>
      <c r="F18" t="s">
        <v>15</v>
      </c>
      <c r="G18" s="1">
        <v>2988</v>
      </c>
      <c r="H18" s="1">
        <v>2106</v>
      </c>
      <c r="I18" s="1">
        <v>1931</v>
      </c>
      <c r="J18" s="2">
        <v>0.70479999999999998</v>
      </c>
      <c r="K18" s="2">
        <v>0.64629999999999999</v>
      </c>
      <c r="L18" s="2">
        <v>0.91690000000000005</v>
      </c>
    </row>
    <row r="19" spans="1:21" x14ac:dyDescent="0.25">
      <c r="A19" t="s">
        <v>12</v>
      </c>
      <c r="B19" t="s">
        <v>13</v>
      </c>
      <c r="C19">
        <v>2010</v>
      </c>
      <c r="D19" t="s">
        <v>14</v>
      </c>
      <c r="E19" t="s">
        <v>22</v>
      </c>
      <c r="F19" t="s">
        <v>16</v>
      </c>
      <c r="G19" s="1">
        <v>811</v>
      </c>
      <c r="H19" s="1">
        <v>549</v>
      </c>
      <c r="I19" s="1">
        <v>500</v>
      </c>
      <c r="J19" s="2">
        <v>0.67689999999999995</v>
      </c>
      <c r="K19" s="2">
        <v>0.61650000000000005</v>
      </c>
      <c r="L19" s="2">
        <v>0.91069999999999995</v>
      </c>
    </row>
    <row r="20" spans="1:21" x14ac:dyDescent="0.25">
      <c r="A20" t="s">
        <v>12</v>
      </c>
      <c r="B20" t="s">
        <v>13</v>
      </c>
      <c r="C20">
        <v>2011</v>
      </c>
      <c r="D20" t="s">
        <v>14</v>
      </c>
      <c r="E20" t="s">
        <v>22</v>
      </c>
      <c r="F20" t="s">
        <v>15</v>
      </c>
      <c r="G20" s="1">
        <v>1832</v>
      </c>
      <c r="H20" s="1">
        <v>1199</v>
      </c>
      <c r="I20" s="1">
        <v>1101</v>
      </c>
      <c r="J20" s="2">
        <v>0.65449999999999997</v>
      </c>
      <c r="K20" s="2">
        <v>0.60099999999999998</v>
      </c>
      <c r="L20" s="2">
        <v>0.91830000000000001</v>
      </c>
    </row>
    <row r="21" spans="1:21" x14ac:dyDescent="0.25">
      <c r="A21" t="s">
        <v>12</v>
      </c>
      <c r="B21" t="s">
        <v>13</v>
      </c>
      <c r="C21">
        <v>2011</v>
      </c>
      <c r="D21" t="s">
        <v>14</v>
      </c>
      <c r="E21" t="s">
        <v>22</v>
      </c>
      <c r="F21" t="s">
        <v>16</v>
      </c>
      <c r="G21" s="1">
        <v>409</v>
      </c>
      <c r="H21" s="1">
        <v>228</v>
      </c>
      <c r="I21" s="1">
        <v>198</v>
      </c>
      <c r="J21" s="2">
        <v>0.5575</v>
      </c>
      <c r="K21" s="2">
        <v>0.48409999999999997</v>
      </c>
      <c r="L21" s="2">
        <v>0.86839999999999995</v>
      </c>
    </row>
    <row r="22" spans="1:21" x14ac:dyDescent="0.25">
      <c r="A22" t="s">
        <v>12</v>
      </c>
      <c r="B22" t="s">
        <v>13</v>
      </c>
      <c r="C22">
        <v>2012</v>
      </c>
      <c r="D22" t="s">
        <v>14</v>
      </c>
      <c r="E22" t="s">
        <v>22</v>
      </c>
      <c r="F22" t="s">
        <v>15</v>
      </c>
      <c r="G22" s="1">
        <v>2632</v>
      </c>
      <c r="H22" s="1">
        <v>2105</v>
      </c>
      <c r="I22" s="1">
        <v>1928</v>
      </c>
      <c r="J22" s="2">
        <v>0.79979999999999996</v>
      </c>
      <c r="K22" s="2">
        <v>0.73250000000000004</v>
      </c>
      <c r="L22" s="2">
        <v>0.91590000000000005</v>
      </c>
    </row>
    <row r="23" spans="1:21" x14ac:dyDescent="0.25">
      <c r="A23" t="s">
        <v>12</v>
      </c>
      <c r="B23" t="s">
        <v>13</v>
      </c>
      <c r="C23">
        <v>2012</v>
      </c>
      <c r="D23" t="s">
        <v>14</v>
      </c>
      <c r="E23" t="s">
        <v>22</v>
      </c>
      <c r="F23" t="s">
        <v>16</v>
      </c>
      <c r="G23" s="1">
        <v>498</v>
      </c>
      <c r="H23" s="1">
        <v>378</v>
      </c>
      <c r="I23" s="1">
        <v>297</v>
      </c>
      <c r="J23" s="2">
        <v>0.75900000000000001</v>
      </c>
      <c r="K23" s="2">
        <v>0.59640000000000004</v>
      </c>
      <c r="L23" s="2">
        <v>0.78569999999999995</v>
      </c>
    </row>
    <row r="24" spans="1:21" x14ac:dyDescent="0.25">
      <c r="A24" s="84" t="s">
        <v>12</v>
      </c>
      <c r="B24" s="84" t="s">
        <v>17</v>
      </c>
      <c r="C24" s="84">
        <v>2002</v>
      </c>
      <c r="D24" s="84" t="s">
        <v>14</v>
      </c>
      <c r="E24" s="84" t="s">
        <v>22</v>
      </c>
      <c r="F24" s="84" t="s">
        <v>15</v>
      </c>
      <c r="G24" s="85">
        <v>1136</v>
      </c>
      <c r="H24" s="85">
        <v>989</v>
      </c>
      <c r="I24" s="85">
        <v>963</v>
      </c>
      <c r="J24" s="86">
        <v>0.87060000000000004</v>
      </c>
      <c r="K24" s="86">
        <v>0.84770000000000001</v>
      </c>
      <c r="L24" s="86">
        <v>0.97370000000000001</v>
      </c>
      <c r="M24" s="84"/>
      <c r="N24" s="84"/>
      <c r="O24" s="84"/>
      <c r="P24" s="84"/>
      <c r="Q24" s="84"/>
      <c r="R24" s="84"/>
      <c r="S24" s="84"/>
      <c r="T24" s="84"/>
      <c r="U24" s="84"/>
    </row>
    <row r="25" spans="1:21" x14ac:dyDescent="0.25">
      <c r="A25" s="84" t="s">
        <v>12</v>
      </c>
      <c r="B25" s="84" t="s">
        <v>17</v>
      </c>
      <c r="C25" s="84">
        <v>2003</v>
      </c>
      <c r="D25" s="84" t="s">
        <v>14</v>
      </c>
      <c r="E25" s="84" t="s">
        <v>22</v>
      </c>
      <c r="F25" s="84" t="s">
        <v>15</v>
      </c>
      <c r="G25" s="85">
        <v>914</v>
      </c>
      <c r="H25" s="85">
        <v>775</v>
      </c>
      <c r="I25" s="85">
        <v>750</v>
      </c>
      <c r="J25" s="86">
        <v>0.84789999999999999</v>
      </c>
      <c r="K25" s="86">
        <v>0.8206</v>
      </c>
      <c r="L25" s="86">
        <v>0.9677</v>
      </c>
      <c r="M25" s="84"/>
      <c r="N25" s="84"/>
      <c r="O25" s="84"/>
      <c r="P25" s="84"/>
      <c r="Q25" s="84"/>
      <c r="R25" s="84"/>
      <c r="S25" s="84"/>
      <c r="T25" s="84"/>
      <c r="U25" s="84"/>
    </row>
    <row r="26" spans="1:21" x14ac:dyDescent="0.25">
      <c r="A26" s="84" t="s">
        <v>12</v>
      </c>
      <c r="B26" s="84" t="s">
        <v>17</v>
      </c>
      <c r="C26" s="84">
        <v>2004</v>
      </c>
      <c r="D26" s="84" t="s">
        <v>14</v>
      </c>
      <c r="E26" s="84" t="s">
        <v>22</v>
      </c>
      <c r="F26" s="84" t="s">
        <v>15</v>
      </c>
      <c r="G26" s="85">
        <v>1774</v>
      </c>
      <c r="H26" s="85">
        <v>1527</v>
      </c>
      <c r="I26" s="85">
        <v>1481</v>
      </c>
      <c r="J26" s="86">
        <v>0.86080000000000001</v>
      </c>
      <c r="K26" s="86">
        <v>0.83479999999999999</v>
      </c>
      <c r="L26" s="86">
        <v>0.96989999999999998</v>
      </c>
      <c r="M26" s="84"/>
      <c r="N26" s="84"/>
      <c r="O26" s="84"/>
      <c r="P26" s="84"/>
      <c r="Q26" s="84"/>
      <c r="R26" s="84"/>
      <c r="S26" s="84"/>
      <c r="T26" s="84"/>
      <c r="U26" s="84"/>
    </row>
    <row r="27" spans="1:21" x14ac:dyDescent="0.25">
      <c r="A27" s="84" t="s">
        <v>12</v>
      </c>
      <c r="B27" s="84" t="s">
        <v>17</v>
      </c>
      <c r="C27" s="84">
        <v>2005</v>
      </c>
      <c r="D27" s="84" t="s">
        <v>14</v>
      </c>
      <c r="E27" s="84" t="s">
        <v>22</v>
      </c>
      <c r="F27" s="84" t="s">
        <v>15</v>
      </c>
      <c r="G27" s="85">
        <v>608</v>
      </c>
      <c r="H27" s="85">
        <v>533</v>
      </c>
      <c r="I27" s="85">
        <v>509</v>
      </c>
      <c r="J27" s="86">
        <v>0.87660000000000005</v>
      </c>
      <c r="K27" s="86">
        <v>0.83720000000000006</v>
      </c>
      <c r="L27" s="86">
        <v>0.95499999999999996</v>
      </c>
      <c r="M27" s="84"/>
      <c r="N27" s="84"/>
      <c r="O27" s="84"/>
      <c r="P27" s="84"/>
      <c r="Q27" s="84"/>
      <c r="R27" s="84"/>
      <c r="S27" s="84"/>
      <c r="T27" s="84"/>
      <c r="U27" s="84"/>
    </row>
    <row r="28" spans="1:21" x14ac:dyDescent="0.25">
      <c r="A28" s="84" t="s">
        <v>12</v>
      </c>
      <c r="B28" s="84" t="s">
        <v>17</v>
      </c>
      <c r="C28" s="84">
        <v>2006</v>
      </c>
      <c r="D28" s="84" t="s">
        <v>14</v>
      </c>
      <c r="E28" s="84" t="s">
        <v>22</v>
      </c>
      <c r="F28" s="84" t="s">
        <v>15</v>
      </c>
      <c r="G28" s="85">
        <v>269</v>
      </c>
      <c r="H28" s="85">
        <v>215</v>
      </c>
      <c r="I28" s="85">
        <v>200</v>
      </c>
      <c r="J28" s="86">
        <v>0.79930000000000001</v>
      </c>
      <c r="K28" s="86">
        <v>0.74350000000000005</v>
      </c>
      <c r="L28" s="86">
        <v>0.93020000000000003</v>
      </c>
      <c r="M28" s="84"/>
      <c r="N28" s="84"/>
      <c r="O28" s="84"/>
      <c r="P28" s="84"/>
      <c r="Q28" s="84"/>
      <c r="R28" s="84"/>
      <c r="S28" s="84"/>
      <c r="T28" s="84"/>
      <c r="U28" s="84"/>
    </row>
    <row r="29" spans="1:21" x14ac:dyDescent="0.25">
      <c r="A29" s="84" t="s">
        <v>12</v>
      </c>
      <c r="B29" s="84" t="s">
        <v>17</v>
      </c>
      <c r="C29" s="84">
        <v>2007</v>
      </c>
      <c r="D29" s="84" t="s">
        <v>14</v>
      </c>
      <c r="E29" s="84" t="s">
        <v>22</v>
      </c>
      <c r="F29" s="84" t="s">
        <v>15</v>
      </c>
      <c r="G29" s="85">
        <v>167</v>
      </c>
      <c r="H29" s="85">
        <v>141</v>
      </c>
      <c r="I29" s="85">
        <v>132</v>
      </c>
      <c r="J29" s="86">
        <v>0.84430000000000005</v>
      </c>
      <c r="K29" s="86">
        <v>0.79039999999999999</v>
      </c>
      <c r="L29" s="86">
        <v>0.93620000000000003</v>
      </c>
      <c r="M29" s="84"/>
      <c r="N29" s="84"/>
      <c r="O29" s="84"/>
      <c r="P29" s="84"/>
      <c r="Q29" s="84"/>
      <c r="R29" s="84"/>
      <c r="S29" s="84"/>
      <c r="T29" s="84"/>
      <c r="U29" s="84"/>
    </row>
    <row r="30" spans="1:21" x14ac:dyDescent="0.25">
      <c r="A30" s="84" t="s">
        <v>12</v>
      </c>
      <c r="B30" s="84" t="s">
        <v>17</v>
      </c>
      <c r="C30" s="84">
        <v>2008</v>
      </c>
      <c r="D30" s="84" t="s">
        <v>14</v>
      </c>
      <c r="E30" s="84" t="s">
        <v>22</v>
      </c>
      <c r="F30" s="84" t="s">
        <v>15</v>
      </c>
      <c r="G30" s="85">
        <v>1115</v>
      </c>
      <c r="H30" s="85">
        <v>830</v>
      </c>
      <c r="I30" s="85">
        <v>795</v>
      </c>
      <c r="J30" s="86">
        <v>0.74439999999999995</v>
      </c>
      <c r="K30" s="86">
        <v>0.71299999999999997</v>
      </c>
      <c r="L30" s="86">
        <v>0.95779999999999998</v>
      </c>
      <c r="M30" s="84"/>
      <c r="N30" s="84"/>
      <c r="O30" s="84"/>
      <c r="P30" s="84"/>
      <c r="Q30" s="84"/>
      <c r="R30" s="84"/>
      <c r="S30" s="84"/>
      <c r="T30" s="84"/>
      <c r="U30" s="84"/>
    </row>
    <row r="31" spans="1:21" x14ac:dyDescent="0.25">
      <c r="A31" s="84" t="s">
        <v>12</v>
      </c>
      <c r="B31" s="84" t="s">
        <v>17</v>
      </c>
      <c r="C31" s="84">
        <v>2009</v>
      </c>
      <c r="D31" s="84" t="s">
        <v>14</v>
      </c>
      <c r="E31" s="84" t="s">
        <v>22</v>
      </c>
      <c r="F31" s="84" t="s">
        <v>15</v>
      </c>
      <c r="G31" s="85">
        <v>1268</v>
      </c>
      <c r="H31" s="85">
        <v>1014</v>
      </c>
      <c r="I31" s="85">
        <v>954</v>
      </c>
      <c r="J31" s="86">
        <v>0.79969999999999997</v>
      </c>
      <c r="K31" s="86">
        <v>0.75239999999999996</v>
      </c>
      <c r="L31" s="86">
        <v>0.94079999999999997</v>
      </c>
      <c r="M31" s="84"/>
      <c r="N31" s="84"/>
      <c r="O31" s="84"/>
      <c r="P31" s="84"/>
      <c r="Q31" s="84"/>
      <c r="R31" s="84"/>
      <c r="S31" s="84"/>
      <c r="T31" s="84"/>
      <c r="U31" s="84"/>
    </row>
    <row r="32" spans="1:21" x14ac:dyDescent="0.25">
      <c r="A32" s="84" t="s">
        <v>12</v>
      </c>
      <c r="B32" s="84" t="s">
        <v>17</v>
      </c>
      <c r="C32" s="84">
        <v>2010</v>
      </c>
      <c r="D32" s="84" t="s">
        <v>14</v>
      </c>
      <c r="E32" s="84" t="s">
        <v>22</v>
      </c>
      <c r="F32" s="84" t="s">
        <v>15</v>
      </c>
      <c r="G32" s="85">
        <v>2241</v>
      </c>
      <c r="H32" s="85">
        <v>1771</v>
      </c>
      <c r="I32" s="85">
        <v>1649</v>
      </c>
      <c r="J32" s="86">
        <v>0.7903</v>
      </c>
      <c r="K32" s="86">
        <v>0.73580000000000001</v>
      </c>
      <c r="L32" s="86">
        <v>0.93110000000000004</v>
      </c>
      <c r="M32" s="84"/>
      <c r="N32" s="84"/>
      <c r="O32" s="84"/>
      <c r="P32" s="84"/>
      <c r="Q32" s="84"/>
      <c r="R32" s="84"/>
      <c r="S32" s="84"/>
      <c r="T32" s="84"/>
      <c r="U32" s="84"/>
    </row>
    <row r="33" spans="1:26" x14ac:dyDescent="0.25">
      <c r="A33" s="84" t="s">
        <v>12</v>
      </c>
      <c r="B33" s="84" t="s">
        <v>17</v>
      </c>
      <c r="C33" s="84">
        <v>2011</v>
      </c>
      <c r="D33" s="84" t="s">
        <v>14</v>
      </c>
      <c r="E33" s="84" t="s">
        <v>22</v>
      </c>
      <c r="F33" s="84" t="s">
        <v>15</v>
      </c>
      <c r="G33" s="85">
        <v>1740</v>
      </c>
      <c r="H33" s="85">
        <v>1285</v>
      </c>
      <c r="I33" s="85">
        <v>1162</v>
      </c>
      <c r="J33" s="86">
        <v>0.73850000000000005</v>
      </c>
      <c r="K33" s="86">
        <v>0.66779999999999995</v>
      </c>
      <c r="L33" s="86">
        <v>0.90429999999999999</v>
      </c>
      <c r="M33" s="84"/>
      <c r="N33" s="84"/>
      <c r="O33" s="84"/>
      <c r="P33" s="84"/>
      <c r="Q33" s="84"/>
      <c r="R33" s="84"/>
      <c r="S33" s="84"/>
      <c r="T33" s="84"/>
      <c r="U33" s="84"/>
    </row>
    <row r="34" spans="1:26" x14ac:dyDescent="0.25">
      <c r="A34" s="84" t="s">
        <v>12</v>
      </c>
      <c r="B34" s="84" t="s">
        <v>17</v>
      </c>
      <c r="C34" s="84">
        <v>2012</v>
      </c>
      <c r="D34" s="84" t="s">
        <v>14</v>
      </c>
      <c r="E34" s="84" t="s">
        <v>22</v>
      </c>
      <c r="F34" s="84" t="s">
        <v>15</v>
      </c>
      <c r="G34" s="85">
        <v>1709</v>
      </c>
      <c r="H34" s="85">
        <v>1374</v>
      </c>
      <c r="I34" s="85">
        <v>1271</v>
      </c>
      <c r="J34" s="86">
        <v>0.80400000000000005</v>
      </c>
      <c r="K34" s="86">
        <v>0.74370000000000003</v>
      </c>
      <c r="L34" s="86">
        <v>0.92500000000000004</v>
      </c>
      <c r="M34" s="84"/>
      <c r="N34" s="84"/>
      <c r="O34" s="84"/>
      <c r="P34" s="84"/>
      <c r="Q34" s="84"/>
      <c r="R34" s="84"/>
      <c r="S34" s="84"/>
      <c r="T34" s="84"/>
      <c r="U34" s="84"/>
    </row>
    <row r="35" spans="1:26" x14ac:dyDescent="0.25">
      <c r="A35" s="84" t="s">
        <v>12</v>
      </c>
      <c r="B35" s="84" t="s">
        <v>17</v>
      </c>
      <c r="C35" s="84">
        <v>2002</v>
      </c>
      <c r="D35" s="84" t="s">
        <v>14</v>
      </c>
      <c r="E35" s="84" t="s">
        <v>22</v>
      </c>
      <c r="F35" s="84" t="s">
        <v>16</v>
      </c>
      <c r="G35" s="85">
        <v>1142</v>
      </c>
      <c r="H35" s="85">
        <v>901</v>
      </c>
      <c r="I35" s="85">
        <v>863</v>
      </c>
      <c r="J35" s="86">
        <v>0.78900000000000003</v>
      </c>
      <c r="K35" s="86">
        <v>0.75570000000000004</v>
      </c>
      <c r="L35" s="86">
        <v>0.95779999999999998</v>
      </c>
      <c r="M35" s="84"/>
      <c r="N35" s="84"/>
      <c r="O35" s="84"/>
      <c r="P35" s="84"/>
      <c r="Q35" s="84"/>
      <c r="R35" s="84"/>
      <c r="S35" s="84"/>
      <c r="T35" s="84"/>
      <c r="U35" s="84"/>
    </row>
    <row r="36" spans="1:26" x14ac:dyDescent="0.25">
      <c r="A36" s="84" t="s">
        <v>12</v>
      </c>
      <c r="B36" s="84" t="s">
        <v>17</v>
      </c>
      <c r="C36" s="84">
        <v>2003</v>
      </c>
      <c r="D36" s="84" t="s">
        <v>14</v>
      </c>
      <c r="E36" s="84" t="s">
        <v>22</v>
      </c>
      <c r="F36" s="84" t="s">
        <v>16</v>
      </c>
      <c r="G36" s="85">
        <v>1196</v>
      </c>
      <c r="H36" s="85">
        <v>952</v>
      </c>
      <c r="I36" s="85">
        <v>903</v>
      </c>
      <c r="J36" s="86">
        <v>0.79600000000000004</v>
      </c>
      <c r="K36" s="86">
        <v>0.755</v>
      </c>
      <c r="L36" s="86">
        <v>0.94850000000000001</v>
      </c>
      <c r="M36" s="84"/>
      <c r="N36" s="84"/>
      <c r="O36" s="84"/>
      <c r="P36" s="84"/>
      <c r="Q36" s="84"/>
      <c r="R36" s="84"/>
      <c r="S36" s="84"/>
      <c r="T36" s="84"/>
      <c r="U36" s="84"/>
    </row>
    <row r="37" spans="1:26" x14ac:dyDescent="0.25">
      <c r="A37" s="84" t="s">
        <v>12</v>
      </c>
      <c r="B37" s="84" t="s">
        <v>17</v>
      </c>
      <c r="C37" s="84">
        <v>2004</v>
      </c>
      <c r="D37" s="84" t="s">
        <v>14</v>
      </c>
      <c r="E37" s="84" t="s">
        <v>22</v>
      </c>
      <c r="F37" s="84" t="s">
        <v>16</v>
      </c>
      <c r="G37" s="85">
        <v>525</v>
      </c>
      <c r="H37" s="85">
        <v>424</v>
      </c>
      <c r="I37" s="85">
        <v>403</v>
      </c>
      <c r="J37" s="86">
        <v>0.80759999999999998</v>
      </c>
      <c r="K37" s="86">
        <v>0.76759999999999995</v>
      </c>
      <c r="L37" s="86">
        <v>0.95050000000000001</v>
      </c>
      <c r="M37" s="84"/>
      <c r="N37" s="84"/>
      <c r="O37" s="84"/>
      <c r="P37" s="84"/>
      <c r="Q37" s="84"/>
      <c r="R37" s="84"/>
      <c r="S37" s="84"/>
      <c r="T37" s="84"/>
      <c r="U37" s="84"/>
    </row>
    <row r="38" spans="1:26" x14ac:dyDescent="0.25">
      <c r="A38" s="84" t="s">
        <v>12</v>
      </c>
      <c r="B38" s="84" t="s">
        <v>17</v>
      </c>
      <c r="C38" s="84">
        <v>2005</v>
      </c>
      <c r="D38" s="84" t="s">
        <v>14</v>
      </c>
      <c r="E38" s="84" t="s">
        <v>22</v>
      </c>
      <c r="F38" s="84" t="s">
        <v>16</v>
      </c>
      <c r="G38" s="85">
        <v>502</v>
      </c>
      <c r="H38" s="85">
        <v>416</v>
      </c>
      <c r="I38" s="85">
        <v>403</v>
      </c>
      <c r="J38" s="86">
        <v>0.82869999999999999</v>
      </c>
      <c r="K38" s="86">
        <v>0.80279999999999996</v>
      </c>
      <c r="L38" s="86">
        <v>0.96879999999999999</v>
      </c>
      <c r="M38" s="84"/>
      <c r="N38" s="84"/>
      <c r="O38" s="84"/>
      <c r="P38" s="84"/>
      <c r="Q38" s="84"/>
      <c r="R38" s="84"/>
      <c r="S38" s="84"/>
      <c r="T38" s="84"/>
      <c r="U38" s="84"/>
    </row>
    <row r="39" spans="1:26" x14ac:dyDescent="0.25">
      <c r="A39" s="84" t="s">
        <v>12</v>
      </c>
      <c r="B39" s="84" t="s">
        <v>17</v>
      </c>
      <c r="C39" s="84">
        <v>2006</v>
      </c>
      <c r="D39" s="84" t="s">
        <v>14</v>
      </c>
      <c r="E39" s="84" t="s">
        <v>22</v>
      </c>
      <c r="F39" s="84" t="s">
        <v>16</v>
      </c>
      <c r="G39" s="85">
        <v>394</v>
      </c>
      <c r="H39" s="85">
        <v>295</v>
      </c>
      <c r="I39" s="85">
        <v>263</v>
      </c>
      <c r="J39" s="86">
        <v>0.74870000000000003</v>
      </c>
      <c r="K39" s="86">
        <v>0.66749999999999998</v>
      </c>
      <c r="L39" s="86">
        <v>0.89149999999999996</v>
      </c>
      <c r="M39" s="84"/>
      <c r="N39" s="84"/>
      <c r="O39" s="84"/>
      <c r="P39" s="84"/>
      <c r="Q39" s="84"/>
      <c r="R39" s="84"/>
      <c r="S39" s="84"/>
      <c r="T39" s="84"/>
      <c r="U39" s="84"/>
    </row>
    <row r="40" spans="1:26" x14ac:dyDescent="0.25">
      <c r="A40" s="84" t="s">
        <v>12</v>
      </c>
      <c r="B40" s="84" t="s">
        <v>17</v>
      </c>
      <c r="C40" s="84">
        <v>2007</v>
      </c>
      <c r="D40" s="84" t="s">
        <v>14</v>
      </c>
      <c r="E40" s="84" t="s">
        <v>22</v>
      </c>
      <c r="F40" s="84" t="s">
        <v>16</v>
      </c>
      <c r="G40" s="85">
        <v>416</v>
      </c>
      <c r="H40" s="85">
        <v>341</v>
      </c>
      <c r="I40" s="85">
        <v>314</v>
      </c>
      <c r="J40" s="86">
        <v>0.81969999999999998</v>
      </c>
      <c r="K40" s="86">
        <v>0.75480000000000003</v>
      </c>
      <c r="L40" s="86">
        <v>0.92079999999999995</v>
      </c>
      <c r="M40" s="84"/>
      <c r="N40" s="84"/>
      <c r="O40" s="84"/>
      <c r="P40" s="84"/>
      <c r="Q40" s="84"/>
      <c r="R40" s="84"/>
      <c r="S40" s="84"/>
      <c r="T40" s="84"/>
      <c r="U40" s="84"/>
    </row>
    <row r="41" spans="1:26" x14ac:dyDescent="0.25">
      <c r="A41" s="84" t="s">
        <v>12</v>
      </c>
      <c r="B41" s="84" t="s">
        <v>17</v>
      </c>
      <c r="C41" s="84">
        <v>2008</v>
      </c>
      <c r="D41" s="84" t="s">
        <v>14</v>
      </c>
      <c r="E41" s="84" t="s">
        <v>22</v>
      </c>
      <c r="F41" s="84" t="s">
        <v>16</v>
      </c>
      <c r="G41" s="85">
        <v>856</v>
      </c>
      <c r="H41" s="85">
        <v>652</v>
      </c>
      <c r="I41" s="85">
        <v>615</v>
      </c>
      <c r="J41" s="86">
        <v>0.76170000000000004</v>
      </c>
      <c r="K41" s="86">
        <v>0.71850000000000003</v>
      </c>
      <c r="L41" s="86">
        <v>0.94330000000000003</v>
      </c>
      <c r="M41" s="84"/>
      <c r="N41" s="84"/>
      <c r="O41" s="84"/>
      <c r="P41" s="84"/>
      <c r="Q41" s="84"/>
      <c r="R41" s="84"/>
      <c r="S41" s="84"/>
      <c r="T41" s="84"/>
      <c r="U41" s="84"/>
    </row>
    <row r="42" spans="1:26" x14ac:dyDescent="0.25">
      <c r="A42" s="84" t="s">
        <v>12</v>
      </c>
      <c r="B42" s="84" t="s">
        <v>17</v>
      </c>
      <c r="C42" s="84">
        <v>2009</v>
      </c>
      <c r="D42" s="84" t="s">
        <v>14</v>
      </c>
      <c r="E42" s="84" t="s">
        <v>22</v>
      </c>
      <c r="F42" s="84" t="s">
        <v>16</v>
      </c>
      <c r="G42" s="85">
        <v>464</v>
      </c>
      <c r="H42" s="85">
        <v>378</v>
      </c>
      <c r="I42" s="85">
        <v>351</v>
      </c>
      <c r="J42" s="86">
        <v>0.81469999999999998</v>
      </c>
      <c r="K42" s="86">
        <v>0.75649999999999995</v>
      </c>
      <c r="L42" s="86">
        <v>0.92859999999999998</v>
      </c>
      <c r="M42" s="84"/>
      <c r="N42" s="84"/>
      <c r="O42" s="84"/>
      <c r="P42" s="84"/>
      <c r="Q42" s="84"/>
      <c r="R42" s="84"/>
      <c r="S42" s="84"/>
      <c r="T42" s="84"/>
      <c r="U42" s="84"/>
    </row>
    <row r="43" spans="1:26" x14ac:dyDescent="0.25">
      <c r="A43" s="84" t="s">
        <v>12</v>
      </c>
      <c r="B43" s="84" t="s">
        <v>17</v>
      </c>
      <c r="C43" s="84">
        <v>2010</v>
      </c>
      <c r="D43" s="84" t="s">
        <v>14</v>
      </c>
      <c r="E43" s="84" t="s">
        <v>22</v>
      </c>
      <c r="F43" s="84" t="s">
        <v>16</v>
      </c>
      <c r="G43" s="85">
        <v>2107</v>
      </c>
      <c r="H43" s="85">
        <v>1586</v>
      </c>
      <c r="I43" s="85">
        <v>1455</v>
      </c>
      <c r="J43" s="86">
        <v>0.75270000000000004</v>
      </c>
      <c r="K43" s="86">
        <v>0.69059999999999999</v>
      </c>
      <c r="L43" s="86">
        <v>0.91739999999999999</v>
      </c>
      <c r="M43" s="84"/>
      <c r="N43" s="84"/>
      <c r="O43" s="84"/>
      <c r="P43" s="84"/>
      <c r="Q43" s="84"/>
      <c r="R43" s="84"/>
      <c r="S43" s="84"/>
      <c r="T43" s="84"/>
      <c r="U43" s="84"/>
    </row>
    <row r="44" spans="1:26" x14ac:dyDescent="0.25">
      <c r="A44" s="84" t="s">
        <v>12</v>
      </c>
      <c r="B44" s="84" t="s">
        <v>17</v>
      </c>
      <c r="C44" s="84">
        <v>2011</v>
      </c>
      <c r="D44" s="84" t="s">
        <v>14</v>
      </c>
      <c r="E44" s="84" t="s">
        <v>22</v>
      </c>
      <c r="F44" s="84" t="s">
        <v>16</v>
      </c>
      <c r="G44" s="85">
        <v>1109</v>
      </c>
      <c r="H44" s="85">
        <v>823</v>
      </c>
      <c r="I44" s="85">
        <v>731</v>
      </c>
      <c r="J44" s="86">
        <v>0.74209999999999998</v>
      </c>
      <c r="K44" s="86">
        <v>0.65920000000000001</v>
      </c>
      <c r="L44" s="86">
        <v>0.88819999999999999</v>
      </c>
      <c r="M44" s="84"/>
      <c r="N44" s="84"/>
      <c r="O44" s="84"/>
      <c r="P44" s="84"/>
      <c r="Q44" s="84"/>
      <c r="R44" s="84"/>
      <c r="S44" s="84"/>
      <c r="T44" s="84"/>
      <c r="U44" s="84"/>
    </row>
    <row r="45" spans="1:26" x14ac:dyDescent="0.25">
      <c r="A45" s="84" t="s">
        <v>12</v>
      </c>
      <c r="B45" s="84" t="s">
        <v>17</v>
      </c>
      <c r="C45" s="84">
        <v>2012</v>
      </c>
      <c r="D45" s="84" t="s">
        <v>14</v>
      </c>
      <c r="E45" s="84" t="s">
        <v>22</v>
      </c>
      <c r="F45" s="84" t="s">
        <v>16</v>
      </c>
      <c r="G45" s="85">
        <v>475</v>
      </c>
      <c r="H45" s="85">
        <v>365</v>
      </c>
      <c r="I45" s="85">
        <v>313</v>
      </c>
      <c r="J45" s="86">
        <v>0.76839999999999997</v>
      </c>
      <c r="K45" s="86">
        <v>0.65890000000000004</v>
      </c>
      <c r="L45" s="86">
        <v>0.85750000000000004</v>
      </c>
      <c r="M45" s="84"/>
      <c r="N45" s="84"/>
      <c r="O45" s="84"/>
      <c r="P45" s="84"/>
      <c r="Q45" s="84"/>
      <c r="R45" s="84"/>
      <c r="S45" s="84"/>
      <c r="T45" s="84"/>
      <c r="U45" s="84"/>
    </row>
    <row r="46" spans="1:26" x14ac:dyDescent="0.25">
      <c r="A46" t="s">
        <v>18</v>
      </c>
      <c r="B46" t="s">
        <v>19</v>
      </c>
      <c r="C46">
        <v>2002</v>
      </c>
      <c r="D46" t="s">
        <v>14</v>
      </c>
      <c r="E46" t="s">
        <v>22</v>
      </c>
      <c r="F46" t="s">
        <v>15</v>
      </c>
      <c r="G46" s="1">
        <v>1</v>
      </c>
      <c r="H46" s="1">
        <v>0</v>
      </c>
      <c r="I46" s="1">
        <v>0</v>
      </c>
      <c r="J46" s="2">
        <v>0</v>
      </c>
      <c r="K46" s="2">
        <v>0</v>
      </c>
      <c r="O46" t="s">
        <v>18</v>
      </c>
      <c r="P46" t="s">
        <v>19</v>
      </c>
      <c r="Q46">
        <v>2002</v>
      </c>
      <c r="R46" t="s">
        <v>14</v>
      </c>
      <c r="S46" t="s">
        <v>22</v>
      </c>
      <c r="T46" t="s">
        <v>15</v>
      </c>
      <c r="U46" s="1">
        <v>1</v>
      </c>
      <c r="V46" s="1">
        <v>0</v>
      </c>
      <c r="W46" s="1">
        <v>0</v>
      </c>
      <c r="X46" s="2">
        <v>0</v>
      </c>
      <c r="Y46" s="2">
        <v>0</v>
      </c>
      <c r="Z46" s="2"/>
    </row>
    <row r="47" spans="1:26" x14ac:dyDescent="0.25">
      <c r="A47" t="s">
        <v>18</v>
      </c>
      <c r="B47" t="s">
        <v>19</v>
      </c>
      <c r="C47">
        <v>2003</v>
      </c>
      <c r="D47" t="s">
        <v>14</v>
      </c>
      <c r="E47" t="s">
        <v>22</v>
      </c>
      <c r="F47" t="s">
        <v>15</v>
      </c>
      <c r="G47" s="1">
        <v>1</v>
      </c>
      <c r="H47" s="1">
        <v>1</v>
      </c>
      <c r="I47" s="1">
        <v>1</v>
      </c>
      <c r="J47" s="2">
        <v>1</v>
      </c>
      <c r="K47" s="2">
        <v>1</v>
      </c>
      <c r="L47" s="2">
        <v>1</v>
      </c>
      <c r="O47" t="s">
        <v>18</v>
      </c>
      <c r="P47" t="s">
        <v>19</v>
      </c>
      <c r="Q47">
        <v>2003</v>
      </c>
      <c r="R47" t="s">
        <v>14</v>
      </c>
      <c r="S47" t="s">
        <v>22</v>
      </c>
      <c r="T47" t="s">
        <v>15</v>
      </c>
      <c r="U47" s="1">
        <v>1</v>
      </c>
      <c r="V47" s="1">
        <v>1</v>
      </c>
      <c r="W47" s="1">
        <v>1</v>
      </c>
      <c r="X47" s="2">
        <v>1</v>
      </c>
      <c r="Y47" s="2">
        <v>1</v>
      </c>
      <c r="Z47" s="2">
        <v>1</v>
      </c>
    </row>
    <row r="48" spans="1:26" x14ac:dyDescent="0.25">
      <c r="A48" t="s">
        <v>18</v>
      </c>
      <c r="B48" t="s">
        <v>19</v>
      </c>
      <c r="C48">
        <v>2006</v>
      </c>
      <c r="D48" t="s">
        <v>14</v>
      </c>
      <c r="E48" t="s">
        <v>22</v>
      </c>
      <c r="F48" t="s">
        <v>16</v>
      </c>
      <c r="G48" s="1">
        <v>3</v>
      </c>
      <c r="H48" s="1">
        <v>1</v>
      </c>
      <c r="I48" s="1">
        <v>1</v>
      </c>
      <c r="J48" s="2">
        <v>0.33329999999999999</v>
      </c>
      <c r="K48" s="2">
        <v>0.33329999999999999</v>
      </c>
      <c r="L48" s="2">
        <v>1</v>
      </c>
      <c r="O48" t="s">
        <v>18</v>
      </c>
      <c r="P48" t="s">
        <v>19</v>
      </c>
      <c r="Q48">
        <v>2006</v>
      </c>
      <c r="R48" t="s">
        <v>14</v>
      </c>
      <c r="S48" t="s">
        <v>22</v>
      </c>
      <c r="T48" t="s">
        <v>16</v>
      </c>
      <c r="U48" s="1">
        <v>3</v>
      </c>
      <c r="V48" s="1">
        <v>1</v>
      </c>
      <c r="W48" s="1">
        <v>1</v>
      </c>
      <c r="X48" s="2">
        <v>0.33329999999999999</v>
      </c>
      <c r="Y48" s="2">
        <v>0.33329999999999999</v>
      </c>
      <c r="Z48" s="2">
        <v>1</v>
      </c>
    </row>
    <row r="49" spans="1:38" x14ac:dyDescent="0.25">
      <c r="A49" t="s">
        <v>18</v>
      </c>
      <c r="B49" t="s">
        <v>19</v>
      </c>
      <c r="C49">
        <v>2008</v>
      </c>
      <c r="D49" t="s">
        <v>14</v>
      </c>
      <c r="E49" t="s">
        <v>22</v>
      </c>
      <c r="F49" t="s">
        <v>15</v>
      </c>
      <c r="G49" s="1">
        <v>6</v>
      </c>
      <c r="H49" s="1">
        <v>4</v>
      </c>
      <c r="I49" s="1">
        <v>4</v>
      </c>
      <c r="J49" s="2">
        <v>0.66669999999999996</v>
      </c>
      <c r="K49" s="2">
        <v>0.66669999999999996</v>
      </c>
      <c r="L49" s="2">
        <v>1</v>
      </c>
      <c r="O49" t="s">
        <v>18</v>
      </c>
      <c r="P49" t="s">
        <v>19</v>
      </c>
      <c r="Q49">
        <v>2008</v>
      </c>
      <c r="R49" t="s">
        <v>14</v>
      </c>
      <c r="S49" t="s">
        <v>22</v>
      </c>
      <c r="T49" t="s">
        <v>15</v>
      </c>
      <c r="U49" s="1">
        <v>6</v>
      </c>
      <c r="V49" s="1">
        <v>4</v>
      </c>
      <c r="W49" s="1">
        <v>4</v>
      </c>
      <c r="X49" s="2">
        <v>0.66669999999999996</v>
      </c>
      <c r="Y49" s="2">
        <v>0.66669999999999996</v>
      </c>
      <c r="Z49" s="2">
        <v>1</v>
      </c>
    </row>
    <row r="50" spans="1:38" x14ac:dyDescent="0.25">
      <c r="A50" t="s">
        <v>18</v>
      </c>
      <c r="B50" t="s">
        <v>19</v>
      </c>
      <c r="C50">
        <v>2009</v>
      </c>
      <c r="D50" t="s">
        <v>14</v>
      </c>
      <c r="E50" t="s">
        <v>22</v>
      </c>
      <c r="F50" t="s">
        <v>15</v>
      </c>
      <c r="G50" s="1">
        <v>19</v>
      </c>
      <c r="H50" s="1">
        <v>13</v>
      </c>
      <c r="I50" s="1">
        <v>13</v>
      </c>
      <c r="J50" s="2">
        <v>0.68420000000000003</v>
      </c>
      <c r="K50" s="2">
        <v>0.68420000000000003</v>
      </c>
      <c r="L50" s="2">
        <v>1</v>
      </c>
      <c r="O50" t="s">
        <v>18</v>
      </c>
      <c r="P50" t="s">
        <v>19</v>
      </c>
      <c r="Q50">
        <v>2009</v>
      </c>
      <c r="R50" t="s">
        <v>14</v>
      </c>
      <c r="S50" t="s">
        <v>22</v>
      </c>
      <c r="T50" t="s">
        <v>15</v>
      </c>
      <c r="U50" s="1">
        <v>19</v>
      </c>
      <c r="V50" s="1">
        <v>13</v>
      </c>
      <c r="W50" s="1">
        <v>13</v>
      </c>
      <c r="X50" s="2">
        <v>0.68420000000000003</v>
      </c>
      <c r="Y50" s="2">
        <v>0.68420000000000003</v>
      </c>
      <c r="Z50" s="2">
        <v>1</v>
      </c>
      <c r="AA50" t="s">
        <v>18</v>
      </c>
      <c r="AB50" t="s">
        <v>19</v>
      </c>
      <c r="AC50">
        <v>2009</v>
      </c>
      <c r="AD50" t="s">
        <v>14</v>
      </c>
      <c r="AE50" t="s">
        <v>22</v>
      </c>
      <c r="AF50" t="s">
        <v>15</v>
      </c>
      <c r="AG50" s="1">
        <v>19</v>
      </c>
      <c r="AH50" s="1">
        <v>13</v>
      </c>
      <c r="AI50" s="1">
        <v>13</v>
      </c>
      <c r="AJ50" s="2">
        <v>0.68420000000000003</v>
      </c>
      <c r="AK50" s="2">
        <v>0.68420000000000003</v>
      </c>
      <c r="AL50" s="2">
        <v>1</v>
      </c>
    </row>
    <row r="51" spans="1:38" x14ac:dyDescent="0.25">
      <c r="A51" t="s">
        <v>18</v>
      </c>
      <c r="B51" t="s">
        <v>19</v>
      </c>
      <c r="C51">
        <v>2010</v>
      </c>
      <c r="D51" t="s">
        <v>14</v>
      </c>
      <c r="E51" t="s">
        <v>22</v>
      </c>
      <c r="F51" t="s">
        <v>15</v>
      </c>
      <c r="G51" s="1">
        <v>25</v>
      </c>
      <c r="H51" s="1">
        <v>20</v>
      </c>
      <c r="I51" s="1">
        <v>20</v>
      </c>
      <c r="J51" s="2">
        <v>0.8</v>
      </c>
      <c r="K51" s="2">
        <v>0.8</v>
      </c>
      <c r="L51" s="2">
        <v>1</v>
      </c>
      <c r="O51" t="s">
        <v>18</v>
      </c>
      <c r="P51" t="s">
        <v>19</v>
      </c>
      <c r="Q51">
        <v>2010</v>
      </c>
      <c r="R51" t="s">
        <v>14</v>
      </c>
      <c r="S51" t="s">
        <v>22</v>
      </c>
      <c r="T51" t="s">
        <v>15</v>
      </c>
      <c r="U51" s="1">
        <v>25</v>
      </c>
      <c r="V51" s="1">
        <v>20</v>
      </c>
      <c r="W51" s="1">
        <v>20</v>
      </c>
      <c r="X51" s="2">
        <v>0.8</v>
      </c>
      <c r="Y51" s="2">
        <v>0.8</v>
      </c>
      <c r="Z51" s="2">
        <v>1</v>
      </c>
      <c r="AA51" t="s">
        <v>18</v>
      </c>
      <c r="AB51" t="s">
        <v>19</v>
      </c>
      <c r="AC51">
        <v>2010</v>
      </c>
      <c r="AD51" t="s">
        <v>14</v>
      </c>
      <c r="AE51" t="s">
        <v>22</v>
      </c>
      <c r="AF51" t="s">
        <v>15</v>
      </c>
      <c r="AG51" s="1">
        <v>25</v>
      </c>
      <c r="AH51" s="1">
        <v>20</v>
      </c>
      <c r="AI51" s="1">
        <v>20</v>
      </c>
      <c r="AJ51" s="2">
        <v>0.8</v>
      </c>
      <c r="AK51" s="2">
        <v>0.8</v>
      </c>
      <c r="AL51" s="2">
        <v>1</v>
      </c>
    </row>
    <row r="52" spans="1:38" x14ac:dyDescent="0.25">
      <c r="A52" t="s">
        <v>18</v>
      </c>
      <c r="B52" t="s">
        <v>19</v>
      </c>
      <c r="C52">
        <v>2011</v>
      </c>
      <c r="D52" t="s">
        <v>14</v>
      </c>
      <c r="E52" t="s">
        <v>22</v>
      </c>
      <c r="F52" t="s">
        <v>15</v>
      </c>
      <c r="G52" s="1">
        <v>278</v>
      </c>
      <c r="H52" s="1">
        <v>179</v>
      </c>
      <c r="I52" s="1">
        <v>168</v>
      </c>
      <c r="J52" s="2">
        <v>0.64390000000000003</v>
      </c>
      <c r="K52" s="2">
        <v>0.60429999999999995</v>
      </c>
      <c r="L52" s="2">
        <v>0.9385</v>
      </c>
      <c r="O52" t="s">
        <v>18</v>
      </c>
      <c r="P52" t="s">
        <v>19</v>
      </c>
      <c r="Q52">
        <v>2011</v>
      </c>
      <c r="R52" t="s">
        <v>14</v>
      </c>
      <c r="S52" t="s">
        <v>22</v>
      </c>
      <c r="T52" t="s">
        <v>15</v>
      </c>
      <c r="U52" s="1">
        <v>278</v>
      </c>
      <c r="V52" s="1">
        <v>179</v>
      </c>
      <c r="W52" s="1">
        <v>168</v>
      </c>
      <c r="X52" s="2">
        <v>0.64390000000000003</v>
      </c>
      <c r="Y52" s="2">
        <v>0.60429999999999995</v>
      </c>
      <c r="Z52" s="2">
        <v>0.9385</v>
      </c>
      <c r="AA52" t="s">
        <v>18</v>
      </c>
      <c r="AB52" t="s">
        <v>19</v>
      </c>
      <c r="AC52">
        <v>2011</v>
      </c>
      <c r="AD52" t="s">
        <v>14</v>
      </c>
      <c r="AE52" t="s">
        <v>22</v>
      </c>
      <c r="AF52" t="s">
        <v>15</v>
      </c>
      <c r="AG52" s="1">
        <f>SUM(U52:U53)</f>
        <v>481</v>
      </c>
      <c r="AH52" s="1">
        <f t="shared" ref="AH52:AI52" si="0">SUM(V52:V53)</f>
        <v>319</v>
      </c>
      <c r="AI52" s="1">
        <f t="shared" si="0"/>
        <v>299</v>
      </c>
      <c r="AJ52" s="2">
        <f>AH52/AG52</f>
        <v>0.66320166320166318</v>
      </c>
      <c r="AK52" s="2">
        <f>AI52/AH52</f>
        <v>0.93730407523510972</v>
      </c>
      <c r="AL52" s="2">
        <f>AI52/AG52</f>
        <v>0.6216216216216216</v>
      </c>
    </row>
    <row r="53" spans="1:38" x14ac:dyDescent="0.25">
      <c r="A53" t="s">
        <v>18</v>
      </c>
      <c r="B53" t="s">
        <v>19</v>
      </c>
      <c r="C53">
        <v>2011</v>
      </c>
      <c r="D53" t="s">
        <v>14</v>
      </c>
      <c r="E53" t="s">
        <v>22</v>
      </c>
      <c r="F53" t="s">
        <v>16</v>
      </c>
      <c r="G53" s="1">
        <v>203</v>
      </c>
      <c r="H53" s="1">
        <v>140</v>
      </c>
      <c r="I53" s="1">
        <v>131</v>
      </c>
      <c r="J53" s="2">
        <v>0.68969999999999998</v>
      </c>
      <c r="K53" s="2">
        <v>0.64529999999999998</v>
      </c>
      <c r="L53" s="2">
        <v>0.93569999999999998</v>
      </c>
      <c r="O53" t="s">
        <v>18</v>
      </c>
      <c r="P53" t="s">
        <v>19</v>
      </c>
      <c r="Q53">
        <v>2011</v>
      </c>
      <c r="R53" t="s">
        <v>14</v>
      </c>
      <c r="S53" t="s">
        <v>22</v>
      </c>
      <c r="T53" t="s">
        <v>16</v>
      </c>
      <c r="U53" s="1">
        <v>203</v>
      </c>
      <c r="V53" s="1">
        <v>140</v>
      </c>
      <c r="W53" s="1">
        <v>131</v>
      </c>
      <c r="X53" s="2">
        <v>0.68969999999999998</v>
      </c>
      <c r="Y53" s="2">
        <v>0.64529999999999998</v>
      </c>
      <c r="Z53" s="2">
        <v>0.93569999999999998</v>
      </c>
      <c r="AA53" t="s">
        <v>18</v>
      </c>
      <c r="AB53" t="s">
        <v>19</v>
      </c>
      <c r="AC53">
        <v>2012</v>
      </c>
      <c r="AD53" t="s">
        <v>14</v>
      </c>
      <c r="AE53" t="s">
        <v>22</v>
      </c>
      <c r="AF53" t="s">
        <v>15</v>
      </c>
      <c r="AG53" s="1">
        <f>SUM(U54:U55)</f>
        <v>111</v>
      </c>
      <c r="AH53" s="1">
        <f t="shared" ref="AH53:AI53" si="1">SUM(V54:V55)</f>
        <v>63</v>
      </c>
      <c r="AI53" s="1">
        <f t="shared" si="1"/>
        <v>57</v>
      </c>
      <c r="AJ53" s="2">
        <f>AH53/AG53</f>
        <v>0.56756756756756754</v>
      </c>
      <c r="AK53" s="2">
        <f>AI53/AH53</f>
        <v>0.90476190476190477</v>
      </c>
      <c r="AL53" s="2">
        <f>AI53/AG53</f>
        <v>0.51351351351351349</v>
      </c>
    </row>
    <row r="54" spans="1:38" x14ac:dyDescent="0.25">
      <c r="A54" t="s">
        <v>18</v>
      </c>
      <c r="B54" t="s">
        <v>19</v>
      </c>
      <c r="C54">
        <v>2012</v>
      </c>
      <c r="D54" t="s">
        <v>14</v>
      </c>
      <c r="E54" t="s">
        <v>22</v>
      </c>
      <c r="F54" t="s">
        <v>15</v>
      </c>
      <c r="G54" s="1">
        <v>102</v>
      </c>
      <c r="H54" s="1">
        <v>58</v>
      </c>
      <c r="I54" s="1">
        <v>53</v>
      </c>
      <c r="J54" s="2">
        <v>0.56859999999999999</v>
      </c>
      <c r="K54" s="2">
        <v>0.51959999999999995</v>
      </c>
      <c r="L54" s="2">
        <v>0.91379999999999995</v>
      </c>
      <c r="O54" t="s">
        <v>18</v>
      </c>
      <c r="P54" t="s">
        <v>19</v>
      </c>
      <c r="Q54">
        <v>2012</v>
      </c>
      <c r="R54" t="s">
        <v>14</v>
      </c>
      <c r="S54" t="s">
        <v>22</v>
      </c>
      <c r="T54" t="s">
        <v>15</v>
      </c>
      <c r="U54" s="1">
        <v>102</v>
      </c>
      <c r="V54" s="1">
        <v>58</v>
      </c>
      <c r="W54" s="1">
        <v>53</v>
      </c>
      <c r="X54" s="2">
        <v>0.56859999999999999</v>
      </c>
      <c r="Y54" s="2">
        <v>0.51959999999999995</v>
      </c>
      <c r="Z54" s="2">
        <v>0.91379999999999995</v>
      </c>
    </row>
    <row r="55" spans="1:38" x14ac:dyDescent="0.25">
      <c r="A55" t="s">
        <v>18</v>
      </c>
      <c r="B55" t="s">
        <v>19</v>
      </c>
      <c r="C55">
        <v>2012</v>
      </c>
      <c r="D55" t="s">
        <v>14</v>
      </c>
      <c r="E55" t="s">
        <v>22</v>
      </c>
      <c r="F55" t="s">
        <v>16</v>
      </c>
      <c r="G55" s="1">
        <v>9</v>
      </c>
      <c r="H55" s="1">
        <v>5</v>
      </c>
      <c r="I55" s="1">
        <v>4</v>
      </c>
      <c r="J55" s="2">
        <v>0.55559999999999998</v>
      </c>
      <c r="K55" s="2">
        <v>0.44440000000000002</v>
      </c>
      <c r="L55" s="2">
        <v>0.8</v>
      </c>
      <c r="O55" t="s">
        <v>18</v>
      </c>
      <c r="P55" t="s">
        <v>19</v>
      </c>
      <c r="Q55">
        <v>2012</v>
      </c>
      <c r="R55" t="s">
        <v>14</v>
      </c>
      <c r="S55" t="s">
        <v>22</v>
      </c>
      <c r="T55" t="s">
        <v>16</v>
      </c>
      <c r="U55" s="1">
        <v>9</v>
      </c>
      <c r="V55" s="1">
        <v>5</v>
      </c>
      <c r="W55" s="1">
        <v>4</v>
      </c>
      <c r="X55" s="2">
        <v>0.55559999999999998</v>
      </c>
      <c r="Y55" s="2">
        <v>0.44440000000000002</v>
      </c>
      <c r="Z55" s="2">
        <v>0.8</v>
      </c>
      <c r="AG55" s="1"/>
      <c r="AH55" s="1"/>
      <c r="AI55" s="1"/>
      <c r="AJ55" s="2"/>
      <c r="AK55" s="2"/>
      <c r="AL55" s="2"/>
    </row>
    <row r="56" spans="1:38" x14ac:dyDescent="0.25">
      <c r="A56" s="145" t="s">
        <v>20</v>
      </c>
      <c r="B56" s="145" t="s">
        <v>21</v>
      </c>
      <c r="C56" s="145">
        <v>2002</v>
      </c>
      <c r="D56" s="145" t="s">
        <v>14</v>
      </c>
      <c r="E56" s="145" t="s">
        <v>22</v>
      </c>
      <c r="F56" s="145" t="s">
        <v>15</v>
      </c>
      <c r="G56" s="146">
        <v>764</v>
      </c>
      <c r="H56" s="146">
        <v>609</v>
      </c>
      <c r="I56" s="146">
        <v>578</v>
      </c>
      <c r="J56" s="147">
        <v>0.79710000000000003</v>
      </c>
      <c r="K56" s="147">
        <v>0.75649999999999995</v>
      </c>
      <c r="L56" s="147">
        <v>0.94910000000000005</v>
      </c>
      <c r="O56" t="s">
        <v>20</v>
      </c>
      <c r="P56" t="s">
        <v>21</v>
      </c>
      <c r="Q56">
        <v>2002</v>
      </c>
      <c r="R56" t="s">
        <v>14</v>
      </c>
      <c r="S56" t="s">
        <v>22</v>
      </c>
      <c r="T56" t="s">
        <v>15</v>
      </c>
      <c r="U56" s="1">
        <v>764</v>
      </c>
      <c r="V56" s="1">
        <v>609</v>
      </c>
      <c r="W56" s="1">
        <v>578</v>
      </c>
      <c r="X56" s="2">
        <v>0.79710000000000003</v>
      </c>
      <c r="Y56" s="2">
        <v>0.75649999999999995</v>
      </c>
      <c r="Z56" s="2">
        <v>0.94910000000000005</v>
      </c>
      <c r="AG56" s="1"/>
      <c r="AH56" s="1"/>
      <c r="AI56" s="1"/>
      <c r="AJ56" s="2"/>
      <c r="AK56" s="2"/>
      <c r="AL56" s="2"/>
    </row>
    <row r="57" spans="1:38" x14ac:dyDescent="0.25">
      <c r="A57" s="145" t="s">
        <v>20</v>
      </c>
      <c r="B57" s="145" t="s">
        <v>21</v>
      </c>
      <c r="C57" s="145">
        <v>2003</v>
      </c>
      <c r="D57" s="145" t="s">
        <v>14</v>
      </c>
      <c r="E57" s="145" t="s">
        <v>22</v>
      </c>
      <c r="F57" s="145" t="s">
        <v>15</v>
      </c>
      <c r="G57" s="146">
        <v>100</v>
      </c>
      <c r="H57" s="146">
        <v>82</v>
      </c>
      <c r="I57" s="146">
        <v>78</v>
      </c>
      <c r="J57" s="147">
        <v>0.82</v>
      </c>
      <c r="K57" s="147">
        <v>0.78</v>
      </c>
      <c r="L57" s="147">
        <v>0.95120000000000005</v>
      </c>
    </row>
    <row r="58" spans="1:38" x14ac:dyDescent="0.25">
      <c r="A58" s="145" t="s">
        <v>20</v>
      </c>
      <c r="B58" s="145" t="s">
        <v>21</v>
      </c>
      <c r="C58" s="145">
        <v>2004</v>
      </c>
      <c r="D58" s="145" t="s">
        <v>14</v>
      </c>
      <c r="E58" s="145" t="s">
        <v>22</v>
      </c>
      <c r="F58" s="145" t="s">
        <v>15</v>
      </c>
      <c r="G58" s="146">
        <v>306</v>
      </c>
      <c r="H58" s="146">
        <v>249</v>
      </c>
      <c r="I58" s="146">
        <v>245</v>
      </c>
      <c r="J58" s="147">
        <v>0.81369999999999998</v>
      </c>
      <c r="K58" s="147">
        <v>0.80069999999999997</v>
      </c>
      <c r="L58" s="147">
        <v>0.9839</v>
      </c>
    </row>
    <row r="59" spans="1:38" x14ac:dyDescent="0.25">
      <c r="A59" s="145" t="s">
        <v>20</v>
      </c>
      <c r="B59" s="145" t="s">
        <v>21</v>
      </c>
      <c r="C59" s="145">
        <v>2005</v>
      </c>
      <c r="D59" s="145" t="s">
        <v>14</v>
      </c>
      <c r="E59" s="145" t="s">
        <v>22</v>
      </c>
      <c r="F59" s="145" t="s">
        <v>15</v>
      </c>
      <c r="G59" s="146">
        <v>214</v>
      </c>
      <c r="H59" s="146">
        <v>172</v>
      </c>
      <c r="I59" s="146">
        <v>158</v>
      </c>
      <c r="J59" s="147">
        <v>0.80369999999999997</v>
      </c>
      <c r="K59" s="147">
        <v>0.73829999999999996</v>
      </c>
      <c r="L59" s="147">
        <v>0.91859999999999997</v>
      </c>
    </row>
    <row r="60" spans="1:38" x14ac:dyDescent="0.25">
      <c r="A60" s="145" t="s">
        <v>20</v>
      </c>
      <c r="B60" s="145" t="s">
        <v>21</v>
      </c>
      <c r="C60" s="145">
        <v>2006</v>
      </c>
      <c r="D60" s="145" t="s">
        <v>14</v>
      </c>
      <c r="E60" s="145" t="s">
        <v>22</v>
      </c>
      <c r="F60" s="145" t="s">
        <v>15</v>
      </c>
      <c r="G60" s="146">
        <v>102</v>
      </c>
      <c r="H60" s="146">
        <v>89</v>
      </c>
      <c r="I60" s="146">
        <v>80</v>
      </c>
      <c r="J60" s="147">
        <v>0.87250000000000005</v>
      </c>
      <c r="K60" s="147">
        <v>0.7843</v>
      </c>
      <c r="L60" s="147">
        <v>0.89890000000000003</v>
      </c>
    </row>
    <row r="61" spans="1:38" x14ac:dyDescent="0.25">
      <c r="A61" s="145" t="s">
        <v>20</v>
      </c>
      <c r="B61" s="145" t="s">
        <v>21</v>
      </c>
      <c r="C61" s="145">
        <v>2007</v>
      </c>
      <c r="D61" s="145" t="s">
        <v>14</v>
      </c>
      <c r="E61" s="145" t="s">
        <v>22</v>
      </c>
      <c r="F61" s="145" t="s">
        <v>15</v>
      </c>
      <c r="G61" s="146">
        <v>104</v>
      </c>
      <c r="H61" s="146">
        <v>88</v>
      </c>
      <c r="I61" s="146">
        <v>79</v>
      </c>
      <c r="J61" s="147">
        <v>0.84619999999999995</v>
      </c>
      <c r="K61" s="147">
        <v>0.75960000000000005</v>
      </c>
      <c r="L61" s="147">
        <v>0.89770000000000005</v>
      </c>
    </row>
    <row r="62" spans="1:38" x14ac:dyDescent="0.25">
      <c r="A62" s="145" t="s">
        <v>20</v>
      </c>
      <c r="B62" s="145" t="s">
        <v>21</v>
      </c>
      <c r="C62" s="145">
        <v>2008</v>
      </c>
      <c r="D62" s="145" t="s">
        <v>14</v>
      </c>
      <c r="E62" s="145" t="s">
        <v>22</v>
      </c>
      <c r="F62" s="145" t="s">
        <v>15</v>
      </c>
      <c r="G62" s="146">
        <v>513</v>
      </c>
      <c r="H62" s="146">
        <v>409</v>
      </c>
      <c r="I62" s="146">
        <v>372</v>
      </c>
      <c r="J62" s="147">
        <v>0.79730000000000001</v>
      </c>
      <c r="K62" s="147">
        <v>0.72509999999999997</v>
      </c>
      <c r="L62" s="147">
        <v>0.90949999999999998</v>
      </c>
    </row>
    <row r="63" spans="1:38" x14ac:dyDescent="0.25">
      <c r="A63" s="145" t="s">
        <v>20</v>
      </c>
      <c r="B63" s="145" t="s">
        <v>21</v>
      </c>
      <c r="C63" s="145">
        <v>2009</v>
      </c>
      <c r="D63" s="145" t="s">
        <v>14</v>
      </c>
      <c r="E63" s="145" t="s">
        <v>22</v>
      </c>
      <c r="F63" s="145" t="s">
        <v>15</v>
      </c>
      <c r="G63" s="146">
        <v>500</v>
      </c>
      <c r="H63" s="146">
        <v>397</v>
      </c>
      <c r="I63" s="146">
        <v>364</v>
      </c>
      <c r="J63" s="147">
        <v>0.79400000000000004</v>
      </c>
      <c r="K63" s="147">
        <v>0.72799999999999998</v>
      </c>
      <c r="L63" s="147">
        <v>0.91690000000000005</v>
      </c>
    </row>
    <row r="64" spans="1:38" x14ac:dyDescent="0.25">
      <c r="A64" s="145" t="s">
        <v>20</v>
      </c>
      <c r="B64" s="145" t="s">
        <v>21</v>
      </c>
      <c r="C64" s="145">
        <v>2010</v>
      </c>
      <c r="D64" s="145" t="s">
        <v>14</v>
      </c>
      <c r="E64" s="145" t="s">
        <v>22</v>
      </c>
      <c r="F64" s="145" t="s">
        <v>15</v>
      </c>
      <c r="G64" s="146">
        <v>1688</v>
      </c>
      <c r="H64" s="146">
        <v>1359</v>
      </c>
      <c r="I64" s="146">
        <v>1229</v>
      </c>
      <c r="J64" s="147">
        <v>0.80510000000000004</v>
      </c>
      <c r="K64" s="147">
        <v>0.72809999999999997</v>
      </c>
      <c r="L64" s="147">
        <v>0.90429999999999999</v>
      </c>
    </row>
    <row r="65" spans="1:12" x14ac:dyDescent="0.25">
      <c r="A65" s="145" t="s">
        <v>20</v>
      </c>
      <c r="B65" s="145" t="s">
        <v>21</v>
      </c>
      <c r="C65" s="145">
        <v>2011</v>
      </c>
      <c r="D65" s="145" t="s">
        <v>14</v>
      </c>
      <c r="E65" s="145" t="s">
        <v>22</v>
      </c>
      <c r="F65" s="145" t="s">
        <v>15</v>
      </c>
      <c r="G65" s="146">
        <v>1434</v>
      </c>
      <c r="H65" s="146">
        <v>1159</v>
      </c>
      <c r="I65" s="146">
        <v>1062</v>
      </c>
      <c r="J65" s="147">
        <v>0.80820000000000003</v>
      </c>
      <c r="K65" s="147">
        <v>0.74060000000000004</v>
      </c>
      <c r="L65" s="147">
        <v>0.9163</v>
      </c>
    </row>
    <row r="66" spans="1:12" x14ac:dyDescent="0.25">
      <c r="A66" s="145" t="s">
        <v>20</v>
      </c>
      <c r="B66" s="145" t="s">
        <v>21</v>
      </c>
      <c r="C66" s="145">
        <v>2012</v>
      </c>
      <c r="D66" s="145" t="s">
        <v>14</v>
      </c>
      <c r="E66" s="145" t="s">
        <v>22</v>
      </c>
      <c r="F66" s="145" t="s">
        <v>15</v>
      </c>
      <c r="G66" s="146">
        <v>1600</v>
      </c>
      <c r="H66" s="146">
        <v>1296</v>
      </c>
      <c r="I66" s="146">
        <v>1197</v>
      </c>
      <c r="J66" s="147">
        <v>0.81</v>
      </c>
      <c r="K66" s="147">
        <v>0.74809999999999999</v>
      </c>
      <c r="L66" s="147">
        <v>0.92359999999999998</v>
      </c>
    </row>
    <row r="67" spans="1:12" x14ac:dyDescent="0.25">
      <c r="A67" s="145" t="s">
        <v>20</v>
      </c>
      <c r="B67" s="145" t="s">
        <v>21</v>
      </c>
      <c r="C67" s="145">
        <v>2002</v>
      </c>
      <c r="D67" s="145" t="s">
        <v>14</v>
      </c>
      <c r="E67" s="145" t="s">
        <v>22</v>
      </c>
      <c r="F67" s="145" t="s">
        <v>16</v>
      </c>
      <c r="G67" s="146">
        <v>608</v>
      </c>
      <c r="H67" s="146">
        <v>450</v>
      </c>
      <c r="I67" s="146">
        <v>416</v>
      </c>
      <c r="J67" s="147">
        <v>0.74009999999999998</v>
      </c>
      <c r="K67" s="147">
        <v>0.68420000000000003</v>
      </c>
      <c r="L67" s="147">
        <v>0.9244</v>
      </c>
    </row>
    <row r="68" spans="1:12" x14ac:dyDescent="0.25">
      <c r="A68" s="145" t="s">
        <v>20</v>
      </c>
      <c r="B68" s="145" t="s">
        <v>21</v>
      </c>
      <c r="C68" s="145">
        <v>2003</v>
      </c>
      <c r="D68" s="145" t="s">
        <v>14</v>
      </c>
      <c r="E68" s="145" t="s">
        <v>22</v>
      </c>
      <c r="F68" s="145" t="s">
        <v>16</v>
      </c>
      <c r="G68" s="146">
        <v>297</v>
      </c>
      <c r="H68" s="146">
        <v>248</v>
      </c>
      <c r="I68" s="146">
        <v>224</v>
      </c>
      <c r="J68" s="147">
        <v>0.83499999999999996</v>
      </c>
      <c r="K68" s="147">
        <v>0.75419999999999998</v>
      </c>
      <c r="L68" s="147">
        <v>0.9032</v>
      </c>
    </row>
    <row r="69" spans="1:12" x14ac:dyDescent="0.25">
      <c r="A69" s="145" t="s">
        <v>20</v>
      </c>
      <c r="B69" s="145" t="s">
        <v>21</v>
      </c>
      <c r="C69" s="145">
        <v>2004</v>
      </c>
      <c r="D69" s="145" t="s">
        <v>14</v>
      </c>
      <c r="E69" s="145" t="s">
        <v>22</v>
      </c>
      <c r="F69" s="145" t="s">
        <v>16</v>
      </c>
      <c r="G69" s="146">
        <v>358</v>
      </c>
      <c r="H69" s="146">
        <v>271</v>
      </c>
      <c r="I69" s="146">
        <v>253</v>
      </c>
      <c r="J69" s="147">
        <v>0.75700000000000001</v>
      </c>
      <c r="K69" s="147">
        <v>0.70669999999999999</v>
      </c>
      <c r="L69" s="147">
        <v>0.93359999999999999</v>
      </c>
    </row>
    <row r="70" spans="1:12" x14ac:dyDescent="0.25">
      <c r="A70" s="145" t="s">
        <v>20</v>
      </c>
      <c r="B70" s="145" t="s">
        <v>21</v>
      </c>
      <c r="C70" s="145">
        <v>2005</v>
      </c>
      <c r="D70" s="145" t="s">
        <v>14</v>
      </c>
      <c r="E70" s="145" t="s">
        <v>22</v>
      </c>
      <c r="F70" s="145" t="s">
        <v>16</v>
      </c>
      <c r="G70" s="146">
        <v>288</v>
      </c>
      <c r="H70" s="146">
        <v>229</v>
      </c>
      <c r="I70" s="146">
        <v>214</v>
      </c>
      <c r="J70" s="147">
        <v>0.79510000000000003</v>
      </c>
      <c r="K70" s="147">
        <v>0.74309999999999998</v>
      </c>
      <c r="L70" s="147">
        <v>0.9345</v>
      </c>
    </row>
    <row r="71" spans="1:12" x14ac:dyDescent="0.25">
      <c r="A71" s="145" t="s">
        <v>20</v>
      </c>
      <c r="B71" s="145" t="s">
        <v>21</v>
      </c>
      <c r="C71" s="145">
        <v>2006</v>
      </c>
      <c r="D71" s="145" t="s">
        <v>14</v>
      </c>
      <c r="E71" s="145" t="s">
        <v>22</v>
      </c>
      <c r="F71" s="145" t="s">
        <v>16</v>
      </c>
      <c r="G71" s="146">
        <v>130</v>
      </c>
      <c r="H71" s="146">
        <v>96</v>
      </c>
      <c r="I71" s="146">
        <v>88</v>
      </c>
      <c r="J71" s="147">
        <v>0.73850000000000005</v>
      </c>
      <c r="K71" s="147">
        <v>0.67689999999999995</v>
      </c>
      <c r="L71" s="147">
        <v>0.91669999999999996</v>
      </c>
    </row>
    <row r="72" spans="1:12" x14ac:dyDescent="0.25">
      <c r="A72" s="145" t="s">
        <v>20</v>
      </c>
      <c r="B72" s="145" t="s">
        <v>21</v>
      </c>
      <c r="C72" s="145">
        <v>2007</v>
      </c>
      <c r="D72" s="145" t="s">
        <v>14</v>
      </c>
      <c r="E72" s="145" t="s">
        <v>22</v>
      </c>
      <c r="F72" s="145" t="s">
        <v>16</v>
      </c>
      <c r="G72" s="146">
        <v>137</v>
      </c>
      <c r="H72" s="146">
        <v>109</v>
      </c>
      <c r="I72" s="146">
        <v>89</v>
      </c>
      <c r="J72" s="147">
        <v>0.79559999999999997</v>
      </c>
      <c r="K72" s="147">
        <v>0.64959999999999996</v>
      </c>
      <c r="L72" s="147">
        <v>0.8165</v>
      </c>
    </row>
    <row r="73" spans="1:12" x14ac:dyDescent="0.25">
      <c r="A73" s="145" t="s">
        <v>20</v>
      </c>
      <c r="B73" s="145" t="s">
        <v>21</v>
      </c>
      <c r="C73" s="145">
        <v>2008</v>
      </c>
      <c r="D73" s="145" t="s">
        <v>14</v>
      </c>
      <c r="E73" s="145" t="s">
        <v>22</v>
      </c>
      <c r="F73" s="145" t="s">
        <v>16</v>
      </c>
      <c r="G73" s="146">
        <v>1309</v>
      </c>
      <c r="H73" s="146">
        <v>872</v>
      </c>
      <c r="I73" s="146">
        <v>717</v>
      </c>
      <c r="J73" s="147">
        <v>0.66620000000000001</v>
      </c>
      <c r="K73" s="147">
        <v>0.54769999999999996</v>
      </c>
      <c r="L73" s="147">
        <v>0.82220000000000004</v>
      </c>
    </row>
    <row r="74" spans="1:12" x14ac:dyDescent="0.25">
      <c r="A74" s="145" t="s">
        <v>20</v>
      </c>
      <c r="B74" s="145" t="s">
        <v>21</v>
      </c>
      <c r="C74" s="145">
        <v>2009</v>
      </c>
      <c r="D74" s="145" t="s">
        <v>14</v>
      </c>
      <c r="E74" s="145" t="s">
        <v>22</v>
      </c>
      <c r="F74" s="145" t="s">
        <v>16</v>
      </c>
      <c r="G74" s="146">
        <v>1317</v>
      </c>
      <c r="H74" s="146">
        <v>963</v>
      </c>
      <c r="I74" s="146">
        <v>829</v>
      </c>
      <c r="J74" s="147">
        <v>0.73119999999999996</v>
      </c>
      <c r="K74" s="147">
        <v>0.62949999999999995</v>
      </c>
      <c r="L74" s="147">
        <v>0.8609</v>
      </c>
    </row>
    <row r="75" spans="1:12" x14ac:dyDescent="0.25">
      <c r="A75" s="145" t="s">
        <v>20</v>
      </c>
      <c r="B75" s="145" t="s">
        <v>21</v>
      </c>
      <c r="C75" s="145">
        <v>2010</v>
      </c>
      <c r="D75" s="145" t="s">
        <v>14</v>
      </c>
      <c r="E75" s="145" t="s">
        <v>22</v>
      </c>
      <c r="F75" s="145" t="s">
        <v>16</v>
      </c>
      <c r="G75" s="146">
        <v>2428</v>
      </c>
      <c r="H75" s="146">
        <v>1784</v>
      </c>
      <c r="I75" s="146">
        <v>1424</v>
      </c>
      <c r="J75" s="147">
        <v>0.73480000000000001</v>
      </c>
      <c r="K75" s="147">
        <v>0.58650000000000002</v>
      </c>
      <c r="L75" s="147">
        <v>0.79820000000000002</v>
      </c>
    </row>
    <row r="76" spans="1:12" x14ac:dyDescent="0.25">
      <c r="A76" s="145" t="s">
        <v>20</v>
      </c>
      <c r="B76" s="145" t="s">
        <v>21</v>
      </c>
      <c r="C76" s="145">
        <v>2011</v>
      </c>
      <c r="D76" s="145" t="s">
        <v>14</v>
      </c>
      <c r="E76" s="145" t="s">
        <v>22</v>
      </c>
      <c r="F76" s="145" t="s">
        <v>16</v>
      </c>
      <c r="G76" s="146">
        <v>1268</v>
      </c>
      <c r="H76" s="146">
        <v>987</v>
      </c>
      <c r="I76" s="146">
        <v>810</v>
      </c>
      <c r="J76" s="147">
        <v>0.77839999999999998</v>
      </c>
      <c r="K76" s="147">
        <v>0.63880000000000003</v>
      </c>
      <c r="L76" s="147">
        <v>0.82069999999999999</v>
      </c>
    </row>
    <row r="77" spans="1:12" x14ac:dyDescent="0.25">
      <c r="A77" s="145" t="s">
        <v>20</v>
      </c>
      <c r="B77" s="145" t="s">
        <v>21</v>
      </c>
      <c r="C77" s="145">
        <v>2012</v>
      </c>
      <c r="D77" s="145" t="s">
        <v>14</v>
      </c>
      <c r="E77" s="145" t="s">
        <v>22</v>
      </c>
      <c r="F77" s="145" t="s">
        <v>16</v>
      </c>
      <c r="G77" s="146">
        <v>876</v>
      </c>
      <c r="H77" s="146">
        <v>654</v>
      </c>
      <c r="I77" s="146">
        <v>535</v>
      </c>
      <c r="J77" s="147">
        <v>0.74660000000000004</v>
      </c>
      <c r="K77" s="147">
        <v>0.61070000000000002</v>
      </c>
      <c r="L77" s="147">
        <v>0.81799999999999995</v>
      </c>
    </row>
    <row r="78" spans="1:12" x14ac:dyDescent="0.25">
      <c r="A78" s="145"/>
      <c r="B78" s="145"/>
      <c r="C78" s="145"/>
      <c r="D78" s="145"/>
      <c r="E78" s="145"/>
      <c r="F78" s="145"/>
      <c r="G78" s="146"/>
      <c r="H78" s="146"/>
      <c r="I78" s="146"/>
      <c r="J78" s="147"/>
      <c r="K78" s="147"/>
      <c r="L78" s="147"/>
    </row>
  </sheetData>
  <sortState ref="A56:L78">
    <sortCondition ref="F56:F78"/>
    <sortCondition ref="C56:C78"/>
  </sortState>
  <pageMargins left="0.7" right="0.7" top="0.75" bottom="0.75" header="0.3" footer="0.3"/>
  <pageSetup orientation="portrait" horizontalDpi="24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64" sqref="H64"/>
    </sheetView>
  </sheetViews>
  <sheetFormatPr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</row>
    <row r="2" spans="1:8" x14ac:dyDescent="0.25">
      <c r="A2" t="s">
        <v>12</v>
      </c>
      <c r="B2" t="s">
        <v>17</v>
      </c>
      <c r="C2">
        <v>2002</v>
      </c>
      <c r="D2" t="s">
        <v>14</v>
      </c>
      <c r="E2" t="s">
        <v>22</v>
      </c>
      <c r="F2">
        <v>83</v>
      </c>
      <c r="G2">
        <v>65</v>
      </c>
      <c r="H2">
        <v>0.78310000000000002</v>
      </c>
    </row>
    <row r="3" spans="1:8" x14ac:dyDescent="0.25">
      <c r="A3" t="s">
        <v>12</v>
      </c>
      <c r="B3" t="s">
        <v>17</v>
      </c>
      <c r="C3">
        <v>2003</v>
      </c>
      <c r="D3" t="s">
        <v>14</v>
      </c>
      <c r="E3" t="s">
        <v>22</v>
      </c>
      <c r="F3">
        <v>63</v>
      </c>
      <c r="G3">
        <v>51</v>
      </c>
      <c r="H3">
        <v>0.8095</v>
      </c>
    </row>
    <row r="4" spans="1:8" x14ac:dyDescent="0.25">
      <c r="A4" t="s">
        <v>12</v>
      </c>
      <c r="B4" t="s">
        <v>17</v>
      </c>
      <c r="C4">
        <v>2004</v>
      </c>
      <c r="D4" t="s">
        <v>14</v>
      </c>
      <c r="E4" t="s">
        <v>22</v>
      </c>
      <c r="F4">
        <v>812</v>
      </c>
      <c r="G4">
        <v>689</v>
      </c>
      <c r="H4">
        <v>0.84850000000000003</v>
      </c>
    </row>
    <row r="5" spans="1:8" x14ac:dyDescent="0.25">
      <c r="A5" t="s">
        <v>12</v>
      </c>
      <c r="B5" t="s">
        <v>17</v>
      </c>
      <c r="C5">
        <v>2005</v>
      </c>
      <c r="D5" t="s">
        <v>14</v>
      </c>
      <c r="E5" t="s">
        <v>22</v>
      </c>
      <c r="F5">
        <v>813</v>
      </c>
      <c r="G5">
        <v>662</v>
      </c>
      <c r="H5">
        <v>0.81430000000000002</v>
      </c>
    </row>
    <row r="6" spans="1:8" x14ac:dyDescent="0.25">
      <c r="A6" t="s">
        <v>12</v>
      </c>
      <c r="B6" t="s">
        <v>17</v>
      </c>
      <c r="C6">
        <v>2006</v>
      </c>
      <c r="D6" t="s">
        <v>14</v>
      </c>
      <c r="E6" t="s">
        <v>22</v>
      </c>
      <c r="F6">
        <v>654</v>
      </c>
      <c r="G6">
        <v>510</v>
      </c>
      <c r="H6">
        <v>0.77980000000000005</v>
      </c>
    </row>
    <row r="7" spans="1:8" x14ac:dyDescent="0.25">
      <c r="A7" t="s">
        <v>12</v>
      </c>
      <c r="B7" t="s">
        <v>17</v>
      </c>
      <c r="C7">
        <v>2007</v>
      </c>
      <c r="D7" t="s">
        <v>14</v>
      </c>
      <c r="E7" t="s">
        <v>22</v>
      </c>
      <c r="F7">
        <v>159</v>
      </c>
      <c r="G7">
        <v>126</v>
      </c>
      <c r="H7">
        <v>0.79249999999999998</v>
      </c>
    </row>
    <row r="8" spans="1:8" x14ac:dyDescent="0.25">
      <c r="A8" t="s">
        <v>12</v>
      </c>
      <c r="B8" t="s">
        <v>17</v>
      </c>
      <c r="C8">
        <v>2008</v>
      </c>
      <c r="D8" t="s">
        <v>14</v>
      </c>
      <c r="E8" t="s">
        <v>22</v>
      </c>
      <c r="F8">
        <v>213</v>
      </c>
      <c r="G8">
        <v>158</v>
      </c>
      <c r="H8">
        <v>0.74180000000000001</v>
      </c>
    </row>
    <row r="9" spans="1:8" x14ac:dyDescent="0.25">
      <c r="A9" t="s">
        <v>12</v>
      </c>
      <c r="B9" t="s">
        <v>17</v>
      </c>
      <c r="C9">
        <v>2009</v>
      </c>
      <c r="D9" t="s">
        <v>14</v>
      </c>
      <c r="E9" t="s">
        <v>22</v>
      </c>
      <c r="F9">
        <v>148</v>
      </c>
      <c r="G9">
        <v>119</v>
      </c>
      <c r="H9">
        <v>0.80410000000000004</v>
      </c>
    </row>
    <row r="10" spans="1:8" x14ac:dyDescent="0.25">
      <c r="A10" t="s">
        <v>12</v>
      </c>
      <c r="B10" t="s">
        <v>17</v>
      </c>
      <c r="C10">
        <v>2010</v>
      </c>
      <c r="D10" t="s">
        <v>14</v>
      </c>
      <c r="E10" t="s">
        <v>22</v>
      </c>
      <c r="F10">
        <v>461</v>
      </c>
      <c r="G10">
        <v>381</v>
      </c>
      <c r="H10">
        <v>0.82650000000000001</v>
      </c>
    </row>
    <row r="11" spans="1:8" x14ac:dyDescent="0.25">
      <c r="A11" t="s">
        <v>12</v>
      </c>
      <c r="B11" t="s">
        <v>17</v>
      </c>
      <c r="C11">
        <v>2011</v>
      </c>
      <c r="D11" t="s">
        <v>14</v>
      </c>
      <c r="E11" t="s">
        <v>22</v>
      </c>
      <c r="F11">
        <v>342</v>
      </c>
      <c r="G11">
        <v>262</v>
      </c>
      <c r="H11">
        <v>0.7661</v>
      </c>
    </row>
    <row r="12" spans="1:8" x14ac:dyDescent="0.25">
      <c r="A12" t="s">
        <v>12</v>
      </c>
      <c r="B12" t="s">
        <v>17</v>
      </c>
      <c r="C12">
        <v>2012</v>
      </c>
      <c r="D12" t="s">
        <v>14</v>
      </c>
      <c r="E12" t="s">
        <v>22</v>
      </c>
      <c r="F12">
        <v>490</v>
      </c>
      <c r="G12">
        <v>407</v>
      </c>
      <c r="H12">
        <v>0.8306</v>
      </c>
    </row>
    <row r="13" spans="1:8" x14ac:dyDescent="0.25">
      <c r="A13" t="s">
        <v>18</v>
      </c>
      <c r="B13" t="s">
        <v>21</v>
      </c>
      <c r="C13">
        <v>2002</v>
      </c>
      <c r="D13" t="s">
        <v>14</v>
      </c>
      <c r="E13" t="s">
        <v>22</v>
      </c>
      <c r="F13">
        <v>39</v>
      </c>
      <c r="G13">
        <v>16</v>
      </c>
      <c r="H13">
        <v>0.4103</v>
      </c>
    </row>
    <row r="14" spans="1:8" x14ac:dyDescent="0.25">
      <c r="A14" t="s">
        <v>18</v>
      </c>
      <c r="B14" t="s">
        <v>21</v>
      </c>
      <c r="C14">
        <v>2003</v>
      </c>
      <c r="D14" t="s">
        <v>14</v>
      </c>
      <c r="E14" t="s">
        <v>22</v>
      </c>
      <c r="F14">
        <v>6</v>
      </c>
      <c r="G14">
        <v>5</v>
      </c>
      <c r="H14">
        <v>0.83330000000000004</v>
      </c>
    </row>
    <row r="15" spans="1:8" x14ac:dyDescent="0.25">
      <c r="A15" t="s">
        <v>18</v>
      </c>
      <c r="B15" t="s">
        <v>21</v>
      </c>
      <c r="C15">
        <v>2004</v>
      </c>
      <c r="D15" t="s">
        <v>14</v>
      </c>
      <c r="E15" t="s">
        <v>22</v>
      </c>
      <c r="F15">
        <v>11</v>
      </c>
      <c r="G15">
        <v>6</v>
      </c>
      <c r="H15">
        <v>0.54549999999999998</v>
      </c>
    </row>
    <row r="16" spans="1:8" x14ac:dyDescent="0.25">
      <c r="A16" t="s">
        <v>18</v>
      </c>
      <c r="B16" t="s">
        <v>21</v>
      </c>
      <c r="C16">
        <v>2006</v>
      </c>
      <c r="D16" t="s">
        <v>14</v>
      </c>
      <c r="E16" t="s">
        <v>22</v>
      </c>
      <c r="F16">
        <v>8</v>
      </c>
      <c r="G16">
        <v>7</v>
      </c>
      <c r="H16">
        <v>0.875</v>
      </c>
    </row>
    <row r="17" spans="1:8" x14ac:dyDescent="0.25">
      <c r="A17" t="s">
        <v>18</v>
      </c>
      <c r="B17" t="s">
        <v>21</v>
      </c>
      <c r="C17">
        <v>2008</v>
      </c>
      <c r="D17" t="s">
        <v>14</v>
      </c>
      <c r="E17" t="s">
        <v>22</v>
      </c>
      <c r="F17">
        <v>43</v>
      </c>
      <c r="G17">
        <v>32</v>
      </c>
      <c r="H17">
        <v>0.74419999999999997</v>
      </c>
    </row>
    <row r="18" spans="1:8" x14ac:dyDescent="0.25">
      <c r="A18" t="s">
        <v>18</v>
      </c>
      <c r="B18" t="s">
        <v>21</v>
      </c>
      <c r="C18">
        <v>2009</v>
      </c>
      <c r="D18" t="s">
        <v>14</v>
      </c>
      <c r="E18" t="s">
        <v>22</v>
      </c>
      <c r="F18">
        <v>308</v>
      </c>
      <c r="G18">
        <v>227</v>
      </c>
      <c r="H18">
        <v>0.73699999999999999</v>
      </c>
    </row>
    <row r="19" spans="1:8" x14ac:dyDescent="0.25">
      <c r="A19" t="s">
        <v>18</v>
      </c>
      <c r="B19" t="s">
        <v>21</v>
      </c>
      <c r="C19">
        <v>2010</v>
      </c>
      <c r="D19" t="s">
        <v>14</v>
      </c>
      <c r="E19" t="s">
        <v>22</v>
      </c>
      <c r="F19">
        <v>950</v>
      </c>
      <c r="G19">
        <v>741</v>
      </c>
      <c r="H19">
        <v>0.78</v>
      </c>
    </row>
    <row r="20" spans="1:8" x14ac:dyDescent="0.25">
      <c r="A20" t="s">
        <v>18</v>
      </c>
      <c r="B20" t="s">
        <v>21</v>
      </c>
      <c r="C20">
        <v>2011</v>
      </c>
      <c r="D20" t="s">
        <v>14</v>
      </c>
      <c r="E20" t="s">
        <v>22</v>
      </c>
      <c r="F20">
        <v>636</v>
      </c>
      <c r="G20">
        <v>379</v>
      </c>
      <c r="H20">
        <v>0.59589999999999999</v>
      </c>
    </row>
    <row r="21" spans="1:8" x14ac:dyDescent="0.25">
      <c r="A21" t="s">
        <v>18</v>
      </c>
      <c r="B21" t="s">
        <v>21</v>
      </c>
      <c r="C21">
        <v>2012</v>
      </c>
      <c r="D21" t="s">
        <v>14</v>
      </c>
      <c r="E21" t="s">
        <v>22</v>
      </c>
      <c r="F21">
        <v>568</v>
      </c>
      <c r="G21">
        <v>401</v>
      </c>
      <c r="H21">
        <v>0.70599999999999996</v>
      </c>
    </row>
    <row r="22" spans="1:8" x14ac:dyDescent="0.25">
      <c r="A22" t="s">
        <v>20</v>
      </c>
      <c r="B22" t="s">
        <v>21</v>
      </c>
      <c r="C22">
        <v>2002</v>
      </c>
      <c r="D22" t="s">
        <v>84</v>
      </c>
      <c r="E22" t="s">
        <v>22</v>
      </c>
      <c r="F22">
        <v>302</v>
      </c>
      <c r="G22">
        <v>245</v>
      </c>
      <c r="H22">
        <v>0.81130000000000002</v>
      </c>
    </row>
    <row r="23" spans="1:8" x14ac:dyDescent="0.25">
      <c r="A23" t="s">
        <v>20</v>
      </c>
      <c r="B23" t="s">
        <v>21</v>
      </c>
      <c r="C23">
        <v>2003</v>
      </c>
      <c r="D23" t="s">
        <v>84</v>
      </c>
      <c r="E23" t="s">
        <v>22</v>
      </c>
      <c r="F23">
        <v>58</v>
      </c>
      <c r="G23">
        <v>43</v>
      </c>
      <c r="H23">
        <v>0.74139999999999995</v>
      </c>
    </row>
    <row r="24" spans="1:8" x14ac:dyDescent="0.25">
      <c r="A24" t="s">
        <v>20</v>
      </c>
      <c r="B24" t="s">
        <v>21</v>
      </c>
      <c r="C24">
        <v>2004</v>
      </c>
      <c r="D24" t="s">
        <v>84</v>
      </c>
      <c r="E24" t="s">
        <v>22</v>
      </c>
      <c r="F24">
        <v>3487</v>
      </c>
      <c r="G24">
        <v>2504</v>
      </c>
      <c r="H24">
        <v>0.71809999999999996</v>
      </c>
    </row>
    <row r="25" spans="1:8" x14ac:dyDescent="0.25">
      <c r="A25" t="s">
        <v>20</v>
      </c>
      <c r="B25" t="s">
        <v>21</v>
      </c>
      <c r="C25">
        <v>2005</v>
      </c>
      <c r="D25" t="s">
        <v>84</v>
      </c>
      <c r="E25" t="s">
        <v>22</v>
      </c>
      <c r="F25">
        <v>6112</v>
      </c>
      <c r="G25">
        <v>4187</v>
      </c>
      <c r="H25">
        <v>0.68500000000000005</v>
      </c>
    </row>
    <row r="26" spans="1:8" x14ac:dyDescent="0.25">
      <c r="A26" t="s">
        <v>20</v>
      </c>
      <c r="B26" t="s">
        <v>21</v>
      </c>
      <c r="C26">
        <v>2006</v>
      </c>
      <c r="D26" t="s">
        <v>84</v>
      </c>
      <c r="E26" t="s">
        <v>22</v>
      </c>
      <c r="F26">
        <v>6770</v>
      </c>
      <c r="G26">
        <v>4924</v>
      </c>
      <c r="H26">
        <v>0.72729999999999995</v>
      </c>
    </row>
    <row r="27" spans="1:8" x14ac:dyDescent="0.25">
      <c r="A27" t="s">
        <v>20</v>
      </c>
      <c r="B27" t="s">
        <v>21</v>
      </c>
      <c r="C27">
        <v>2007</v>
      </c>
      <c r="D27" t="s">
        <v>84</v>
      </c>
      <c r="E27" t="s">
        <v>22</v>
      </c>
      <c r="F27">
        <v>1192</v>
      </c>
      <c r="G27">
        <v>873</v>
      </c>
      <c r="H27">
        <v>0.73240000000000005</v>
      </c>
    </row>
    <row r="28" spans="1:8" x14ac:dyDescent="0.25">
      <c r="A28" t="s">
        <v>20</v>
      </c>
      <c r="B28" t="s">
        <v>21</v>
      </c>
      <c r="C28">
        <v>2008</v>
      </c>
      <c r="D28" t="s">
        <v>84</v>
      </c>
      <c r="E28" t="s">
        <v>22</v>
      </c>
      <c r="F28">
        <v>616</v>
      </c>
      <c r="G28">
        <v>470</v>
      </c>
      <c r="H28">
        <v>0.76300000000000001</v>
      </c>
    </row>
    <row r="29" spans="1:8" x14ac:dyDescent="0.25">
      <c r="A29" t="s">
        <v>20</v>
      </c>
      <c r="B29" t="s">
        <v>21</v>
      </c>
      <c r="C29">
        <v>2009</v>
      </c>
      <c r="D29" t="s">
        <v>84</v>
      </c>
      <c r="E29" t="s">
        <v>22</v>
      </c>
      <c r="F29">
        <v>1379</v>
      </c>
      <c r="G29">
        <v>1038</v>
      </c>
      <c r="H29">
        <v>0.75270000000000004</v>
      </c>
    </row>
    <row r="30" spans="1:8" x14ac:dyDescent="0.25">
      <c r="A30" t="s">
        <v>20</v>
      </c>
      <c r="B30" t="s">
        <v>21</v>
      </c>
      <c r="C30">
        <v>2010</v>
      </c>
      <c r="D30" t="s">
        <v>84</v>
      </c>
      <c r="E30" t="s">
        <v>22</v>
      </c>
      <c r="F30">
        <v>940</v>
      </c>
      <c r="G30">
        <v>738</v>
      </c>
      <c r="H30">
        <v>0.78510000000000002</v>
      </c>
    </row>
    <row r="31" spans="1:8" x14ac:dyDescent="0.25">
      <c r="A31" t="s">
        <v>20</v>
      </c>
      <c r="B31" t="s">
        <v>21</v>
      </c>
      <c r="C31">
        <v>2011</v>
      </c>
      <c r="D31" t="s">
        <v>84</v>
      </c>
      <c r="E31" t="s">
        <v>22</v>
      </c>
      <c r="F31">
        <v>1142</v>
      </c>
      <c r="G31">
        <v>909</v>
      </c>
      <c r="H31">
        <v>0.79600000000000004</v>
      </c>
    </row>
    <row r="32" spans="1:8" x14ac:dyDescent="0.25">
      <c r="A32" t="s">
        <v>20</v>
      </c>
      <c r="B32" t="s">
        <v>21</v>
      </c>
      <c r="C32">
        <v>2012</v>
      </c>
      <c r="D32" t="s">
        <v>84</v>
      </c>
      <c r="E32" t="s">
        <v>22</v>
      </c>
      <c r="F32">
        <v>1037</v>
      </c>
      <c r="G32">
        <v>817</v>
      </c>
      <c r="H32">
        <v>0.78779999999999994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"/>
  <sheetViews>
    <sheetView tabSelected="1" zoomScaleNormal="100" workbookViewId="0">
      <selection activeCell="J54" sqref="J54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5" x14ac:dyDescent="0.25">
      <c r="A1" t="s">
        <v>95</v>
      </c>
      <c r="D1" t="s">
        <v>113</v>
      </c>
      <c r="S1" s="332" t="s">
        <v>93</v>
      </c>
      <c r="T1" s="333"/>
      <c r="U1" s="333"/>
      <c r="V1" s="333"/>
      <c r="W1" s="333"/>
      <c r="X1" s="333"/>
      <c r="Y1" s="333"/>
      <c r="Z1" s="333"/>
      <c r="AA1" s="334"/>
      <c r="AG1" t="s">
        <v>61</v>
      </c>
      <c r="AR1" t="s">
        <v>62</v>
      </c>
    </row>
    <row r="2" spans="1:45" x14ac:dyDescent="0.25">
      <c r="A2" t="s">
        <v>96</v>
      </c>
      <c r="S2" s="254"/>
      <c r="T2" s="255"/>
      <c r="U2" s="255"/>
      <c r="V2" s="255"/>
      <c r="W2" s="255"/>
      <c r="X2" s="255"/>
      <c r="Y2" s="255"/>
      <c r="Z2" s="255"/>
      <c r="AA2" s="256"/>
    </row>
    <row r="3" spans="1:45" x14ac:dyDescent="0.25">
      <c r="A3" t="s">
        <v>64</v>
      </c>
      <c r="B3" t="s">
        <v>29</v>
      </c>
      <c r="C3" t="s">
        <v>30</v>
      </c>
      <c r="D3" t="s">
        <v>85</v>
      </c>
      <c r="E3" t="s">
        <v>32</v>
      </c>
      <c r="H3" t="s">
        <v>35</v>
      </c>
      <c r="I3" t="s">
        <v>37</v>
      </c>
      <c r="J3" t="s">
        <v>32</v>
      </c>
      <c r="M3" t="s">
        <v>38</v>
      </c>
      <c r="S3" s="242" t="s">
        <v>50</v>
      </c>
      <c r="T3" s="4" t="s">
        <v>51</v>
      </c>
      <c r="U3" s="5" t="s">
        <v>52</v>
      </c>
      <c r="V3" s="73" t="s">
        <v>53</v>
      </c>
      <c r="W3" s="74" t="s">
        <v>54</v>
      </c>
      <c r="X3" s="74" t="s">
        <v>55</v>
      </c>
      <c r="Y3" s="74" t="s">
        <v>56</v>
      </c>
      <c r="Z3" s="79" t="s">
        <v>60</v>
      </c>
      <c r="AA3" s="211"/>
      <c r="AB3" s="239"/>
      <c r="AC3" s="4"/>
      <c r="AD3" s="5"/>
      <c r="AE3" s="73"/>
      <c r="AF3" s="74"/>
      <c r="AG3" s="74"/>
      <c r="AH3" s="74"/>
      <c r="AI3" s="79"/>
      <c r="AK3" s="4"/>
      <c r="AL3" s="4"/>
      <c r="AM3" s="5"/>
      <c r="AN3" s="73"/>
      <c r="AO3" s="74"/>
      <c r="AP3" s="74"/>
      <c r="AQ3" s="74"/>
    </row>
    <row r="4" spans="1:45" x14ac:dyDescent="0.25">
      <c r="A4" s="257" t="s">
        <v>41</v>
      </c>
      <c r="B4" s="88">
        <v>83</v>
      </c>
      <c r="C4" s="91">
        <v>65</v>
      </c>
      <c r="D4" s="89"/>
      <c r="E4" s="96">
        <v>0.7831325301204819</v>
      </c>
      <c r="F4" s="94"/>
      <c r="G4" s="93"/>
      <c r="H4" s="111">
        <v>0.11686878685608362</v>
      </c>
      <c r="I4" s="110">
        <v>0.02</v>
      </c>
      <c r="J4" s="93">
        <v>0.90486534136726071</v>
      </c>
      <c r="K4" s="94"/>
      <c r="L4" s="94"/>
      <c r="M4" s="94">
        <v>0.96722604982659099</v>
      </c>
      <c r="N4" s="96"/>
      <c r="O4" s="94"/>
      <c r="P4" s="95"/>
      <c r="S4" s="222">
        <f>B4</f>
        <v>83</v>
      </c>
      <c r="T4" s="75">
        <f>C4</f>
        <v>65</v>
      </c>
      <c r="U4" s="76">
        <f>T4/S4</f>
        <v>0.7831325301204819</v>
      </c>
      <c r="V4" s="203">
        <f>_xlfn.F.INV(0.05/2, 2*T4, 2*(S4-T4+1))</f>
        <v>0.618549393376437</v>
      </c>
      <c r="W4" s="203">
        <f>_xlfn.F.INV(1-0.05/2, 2*(T4+1), 2*(S4-T4))</f>
        <v>1.7642677580996187</v>
      </c>
      <c r="X4" s="204">
        <f>IF(T4=0, 0, 1/(1 +(S4-T4+1)/(T4*V4)))</f>
        <v>0.67908501025916168</v>
      </c>
      <c r="Y4" s="204">
        <f>IF(T4=S4, 1, 1/(1 + (S4-T4)/(W4*(T4+1))))</f>
        <v>0.86611294156345453</v>
      </c>
      <c r="Z4" s="204">
        <f>Y4-X4</f>
        <v>0.18702793130429285</v>
      </c>
      <c r="AA4" s="211"/>
      <c r="AB4" s="240"/>
      <c r="AC4" s="75"/>
      <c r="AD4" s="76"/>
      <c r="AE4" s="77"/>
      <c r="AF4" s="77"/>
      <c r="AG4" s="78"/>
      <c r="AH4" s="78"/>
      <c r="AI4" s="78"/>
      <c r="AK4" s="75"/>
      <c r="AL4" s="75"/>
      <c r="AM4" s="76"/>
      <c r="AN4" s="77"/>
      <c r="AO4" s="77"/>
      <c r="AP4" s="78"/>
      <c r="AQ4" s="78"/>
    </row>
    <row r="5" spans="1:45" x14ac:dyDescent="0.25">
      <c r="A5" s="258">
        <v>2003</v>
      </c>
      <c r="B5" s="90">
        <v>63</v>
      </c>
      <c r="C5" s="92">
        <v>51</v>
      </c>
      <c r="D5" s="121"/>
      <c r="E5" s="96">
        <v>0.80952380952380953</v>
      </c>
      <c r="F5" s="94"/>
      <c r="G5" s="93"/>
      <c r="H5" s="111">
        <v>9.1160963193777048E-2</v>
      </c>
      <c r="I5" s="101">
        <v>0.02</v>
      </c>
      <c r="J5" s="93">
        <v>0.90890099362209531</v>
      </c>
      <c r="K5" s="96"/>
      <c r="L5" s="94"/>
      <c r="M5" s="94">
        <v>0.96866184333730632</v>
      </c>
      <c r="N5" s="96"/>
      <c r="O5" s="94"/>
      <c r="P5" s="95"/>
      <c r="S5" s="222">
        <f t="shared" ref="S5:T13" si="0">B5</f>
        <v>63</v>
      </c>
      <c r="T5" s="75">
        <f t="shared" si="0"/>
        <v>51</v>
      </c>
      <c r="U5" s="76">
        <f t="shared" ref="U5:U13" si="1">T5/S5</f>
        <v>0.80952380952380953</v>
      </c>
      <c r="V5" s="203">
        <f t="shared" ref="V5:V13" si="2">_xlfn.F.INV(0.05/2, 2*T5, 2*(S5-T5+1))</f>
        <v>0.5697873637267058</v>
      </c>
      <c r="W5" s="203">
        <f t="shared" ref="W5:W13" si="3">_xlfn.F.INV(1-0.05/2, 2*(T5+1), 2*(S5-T5))</f>
        <v>2.0209840405313262</v>
      </c>
      <c r="X5" s="204">
        <f t="shared" ref="X5:X13" si="4">IF(T5=0, 0, 1/(1 +(S5-T5+1)/(T5*V5)))</f>
        <v>0.69091153091444235</v>
      </c>
      <c r="Y5" s="204">
        <f t="shared" ref="Y5:Y13" si="5">IF(T5=S5, 1, 1/(1 + (S5-T5)/(W5*(T5+1))))</f>
        <v>0.89751575640614289</v>
      </c>
      <c r="Z5" s="204">
        <f t="shared" ref="Z5:Z13" si="6">Y5-X5</f>
        <v>0.20660422549170054</v>
      </c>
      <c r="AA5" s="211"/>
      <c r="AB5" s="240"/>
      <c r="AC5" s="75"/>
      <c r="AD5" s="76"/>
      <c r="AE5" s="77"/>
      <c r="AF5" s="77"/>
      <c r="AG5" s="78"/>
      <c r="AH5" s="78"/>
      <c r="AI5" s="78"/>
      <c r="AK5" s="75"/>
      <c r="AL5" s="75"/>
      <c r="AM5" s="76"/>
      <c r="AN5" s="77"/>
      <c r="AO5" s="77"/>
      <c r="AP5" s="78"/>
      <c r="AQ5" s="78"/>
    </row>
    <row r="6" spans="1:45" x14ac:dyDescent="0.25">
      <c r="A6" s="258">
        <v>2004</v>
      </c>
      <c r="B6" s="90">
        <v>813</v>
      </c>
      <c r="C6" s="92">
        <v>690</v>
      </c>
      <c r="D6" s="121"/>
      <c r="E6" s="96">
        <v>0.8487084870848709</v>
      </c>
      <c r="F6" s="94"/>
      <c r="G6" s="93"/>
      <c r="H6" s="111">
        <v>9.8626667358062123E-2</v>
      </c>
      <c r="I6" s="101">
        <v>0.02</v>
      </c>
      <c r="J6" s="93">
        <v>0.96078842926893182</v>
      </c>
      <c r="K6" s="96"/>
      <c r="L6" s="94"/>
      <c r="M6" s="94">
        <v>0.98675481608177529</v>
      </c>
      <c r="N6" s="96"/>
      <c r="O6" s="94"/>
      <c r="P6" s="95"/>
      <c r="S6" s="222">
        <f t="shared" si="0"/>
        <v>813</v>
      </c>
      <c r="T6" s="75">
        <f t="shared" si="0"/>
        <v>690</v>
      </c>
      <c r="U6" s="76">
        <f t="shared" si="1"/>
        <v>0.8487084870848709</v>
      </c>
      <c r="V6" s="203">
        <f t="shared" si="2"/>
        <v>0.83104826638822138</v>
      </c>
      <c r="W6" s="203">
        <f t="shared" si="3"/>
        <v>1.2197973544557941</v>
      </c>
      <c r="X6" s="204">
        <f t="shared" si="4"/>
        <v>0.82220267185944251</v>
      </c>
      <c r="Y6" s="204">
        <f t="shared" si="5"/>
        <v>0.87265498449630619</v>
      </c>
      <c r="Z6" s="204">
        <f t="shared" si="6"/>
        <v>5.0452312636863672E-2</v>
      </c>
      <c r="AA6" s="211"/>
      <c r="AB6" s="240"/>
      <c r="AC6" s="75"/>
      <c r="AD6" s="76"/>
      <c r="AE6" s="77"/>
      <c r="AF6" s="77"/>
      <c r="AG6" s="78"/>
      <c r="AH6" s="78"/>
      <c r="AI6" s="78"/>
      <c r="AK6" s="75"/>
      <c r="AL6" s="75"/>
      <c r="AM6" s="76"/>
      <c r="AN6" s="77"/>
      <c r="AO6" s="77"/>
      <c r="AP6" s="78"/>
      <c r="AQ6" s="78"/>
    </row>
    <row r="7" spans="1:45" x14ac:dyDescent="0.25">
      <c r="A7" s="258">
        <v>2005</v>
      </c>
      <c r="B7" s="90">
        <v>806</v>
      </c>
      <c r="C7" s="92">
        <v>656</v>
      </c>
      <c r="D7" s="121"/>
      <c r="E7" s="96">
        <v>0.81389578163771714</v>
      </c>
      <c r="F7" s="94"/>
      <c r="G7" s="93"/>
      <c r="H7" s="111">
        <v>7.0592663434930203E-2</v>
      </c>
      <c r="I7" s="101">
        <v>0.02</v>
      </c>
      <c r="J7" s="93">
        <v>0.8935865545238012</v>
      </c>
      <c r="K7" s="96"/>
      <c r="L7" s="94"/>
      <c r="M7" s="94">
        <v>0.96319053998654014</v>
      </c>
      <c r="N7" s="96"/>
      <c r="O7" s="94"/>
      <c r="P7" s="95"/>
      <c r="S7" s="222">
        <f t="shared" si="0"/>
        <v>806</v>
      </c>
      <c r="T7" s="75">
        <f t="shared" si="0"/>
        <v>656</v>
      </c>
      <c r="U7" s="76">
        <f t="shared" si="1"/>
        <v>0.81389578163771714</v>
      </c>
      <c r="V7" s="203">
        <f t="shared" si="2"/>
        <v>0.84181292817936915</v>
      </c>
      <c r="W7" s="203">
        <f t="shared" si="3"/>
        <v>1.200388589155772</v>
      </c>
      <c r="X7" s="204">
        <f t="shared" si="4"/>
        <v>0.78527629024515799</v>
      </c>
      <c r="Y7" s="204">
        <f t="shared" si="5"/>
        <v>0.84019692904461218</v>
      </c>
      <c r="Z7" s="204">
        <f t="shared" si="6"/>
        <v>5.4920638799454191E-2</v>
      </c>
      <c r="AA7" s="211"/>
      <c r="AB7" s="240"/>
      <c r="AC7" s="75"/>
      <c r="AD7" s="76"/>
      <c r="AE7" s="77"/>
      <c r="AF7" s="77"/>
      <c r="AG7" s="78"/>
      <c r="AH7" s="78"/>
      <c r="AI7" s="78"/>
      <c r="AK7" s="75"/>
      <c r="AL7" s="75"/>
      <c r="AM7" s="76"/>
      <c r="AN7" s="77"/>
      <c r="AO7" s="77"/>
      <c r="AP7" s="78"/>
      <c r="AQ7" s="78"/>
    </row>
    <row r="8" spans="1:45" x14ac:dyDescent="0.25">
      <c r="A8" s="258">
        <v>2006</v>
      </c>
      <c r="B8" s="90">
        <v>647</v>
      </c>
      <c r="C8" s="92">
        <v>505</v>
      </c>
      <c r="D8" s="121"/>
      <c r="E8" s="96">
        <v>0.78052550231839257</v>
      </c>
      <c r="F8" s="94"/>
      <c r="G8" s="93"/>
      <c r="H8" s="111">
        <v>7.4942964259498673E-2</v>
      </c>
      <c r="I8" s="101">
        <v>0.02</v>
      </c>
      <c r="J8" s="93">
        <v>0.86097890554919709</v>
      </c>
      <c r="K8" s="96"/>
      <c r="L8" s="94"/>
      <c r="M8" s="94">
        <v>0.95132922169318757</v>
      </c>
      <c r="N8" s="96"/>
      <c r="O8" s="94"/>
      <c r="P8" s="95"/>
      <c r="S8" s="222">
        <f t="shared" si="0"/>
        <v>647</v>
      </c>
      <c r="T8" s="75">
        <f t="shared" si="0"/>
        <v>505</v>
      </c>
      <c r="U8" s="76">
        <f t="shared" si="1"/>
        <v>0.78052550231839257</v>
      </c>
      <c r="V8" s="203">
        <f t="shared" si="2"/>
        <v>0.83438369145024238</v>
      </c>
      <c r="W8" s="203">
        <f t="shared" si="3"/>
        <v>1.2109037850105304</v>
      </c>
      <c r="X8" s="204">
        <f t="shared" si="4"/>
        <v>0.74661732542809034</v>
      </c>
      <c r="Y8" s="204">
        <f t="shared" si="5"/>
        <v>0.81185008328650055</v>
      </c>
      <c r="Z8" s="204">
        <f t="shared" si="6"/>
        <v>6.5232757858410206E-2</v>
      </c>
      <c r="AA8" s="211"/>
      <c r="AB8" s="240"/>
      <c r="AC8" s="75"/>
      <c r="AD8" s="76"/>
      <c r="AE8" s="77"/>
      <c r="AF8" s="77"/>
      <c r="AG8" s="78"/>
      <c r="AH8" s="78"/>
      <c r="AI8" s="78"/>
      <c r="AK8" s="75"/>
      <c r="AL8" s="75"/>
      <c r="AM8" s="76"/>
      <c r="AN8" s="77"/>
      <c r="AO8" s="77"/>
      <c r="AP8" s="78"/>
      <c r="AQ8" s="78"/>
    </row>
    <row r="9" spans="1:45" x14ac:dyDescent="0.25">
      <c r="A9" s="258">
        <v>2007</v>
      </c>
      <c r="B9" s="90">
        <v>154</v>
      </c>
      <c r="C9" s="92">
        <v>121</v>
      </c>
      <c r="D9" s="121"/>
      <c r="E9" s="96">
        <v>0.7857142857142857</v>
      </c>
      <c r="F9" s="94"/>
      <c r="G9" s="93"/>
      <c r="H9" s="111">
        <v>8.3958646193490624E-2</v>
      </c>
      <c r="I9" s="101">
        <v>0.02</v>
      </c>
      <c r="J9" s="93">
        <v>0.87523261674316899</v>
      </c>
      <c r="K9" s="96"/>
      <c r="L9" s="94"/>
      <c r="M9" s="94">
        <v>0.95655034193765687</v>
      </c>
      <c r="N9" s="96"/>
      <c r="O9" s="94"/>
      <c r="P9" s="95"/>
      <c r="S9" s="222">
        <f t="shared" si="0"/>
        <v>154</v>
      </c>
      <c r="T9" s="75">
        <f t="shared" si="0"/>
        <v>121</v>
      </c>
      <c r="U9" s="76">
        <f t="shared" si="1"/>
        <v>0.7857142857142857</v>
      </c>
      <c r="V9" s="203">
        <f t="shared" si="2"/>
        <v>0.6961568785836374</v>
      </c>
      <c r="W9" s="203">
        <f t="shared" si="3"/>
        <v>1.5051938410185099</v>
      </c>
      <c r="X9" s="204">
        <f t="shared" si="4"/>
        <v>0.71243705258692147</v>
      </c>
      <c r="Y9" s="204">
        <f t="shared" si="5"/>
        <v>0.84766909382446076</v>
      </c>
      <c r="Z9" s="204">
        <f t="shared" si="6"/>
        <v>0.13523204123753929</v>
      </c>
      <c r="AA9" s="211"/>
      <c r="AB9" s="240"/>
      <c r="AC9" s="75"/>
      <c r="AD9" s="76"/>
      <c r="AE9" s="77"/>
      <c r="AF9" s="77"/>
      <c r="AG9" s="78"/>
      <c r="AH9" s="78"/>
      <c r="AI9" s="78"/>
      <c r="AK9" s="75"/>
      <c r="AL9" s="75"/>
      <c r="AM9" s="76"/>
      <c r="AN9" s="77"/>
      <c r="AO9" s="77"/>
      <c r="AP9" s="78"/>
      <c r="AQ9" s="78"/>
    </row>
    <row r="10" spans="1:45" s="81" customFormat="1" x14ac:dyDescent="0.25">
      <c r="A10" s="188">
        <v>2008</v>
      </c>
      <c r="B10" s="182">
        <v>181</v>
      </c>
      <c r="C10" s="182">
        <v>132</v>
      </c>
      <c r="D10" s="182"/>
      <c r="E10" s="119">
        <v>0.72928176795580113</v>
      </c>
      <c r="F10" s="119"/>
      <c r="G10" s="119"/>
      <c r="H10" s="119">
        <v>0.159</v>
      </c>
      <c r="I10" s="119">
        <v>0.02</v>
      </c>
      <c r="J10" s="119">
        <v>0.88485739517556994</v>
      </c>
      <c r="K10" s="183"/>
      <c r="L10" s="184"/>
      <c r="M10" s="184">
        <v>0.96004390539053719</v>
      </c>
      <c r="N10" s="183"/>
      <c r="O10" s="184"/>
      <c r="P10" s="186"/>
      <c r="S10" s="224">
        <f t="shared" si="0"/>
        <v>181</v>
      </c>
      <c r="T10" s="178">
        <f t="shared" si="0"/>
        <v>132</v>
      </c>
      <c r="U10" s="179">
        <f t="shared" si="1"/>
        <v>0.72928176795580113</v>
      </c>
      <c r="V10" s="225">
        <f t="shared" si="2"/>
        <v>0.72996014114220775</v>
      </c>
      <c r="W10" s="225">
        <f t="shared" si="3"/>
        <v>1.4073107514210392</v>
      </c>
      <c r="X10" s="225">
        <f t="shared" si="4"/>
        <v>0.65836432446412507</v>
      </c>
      <c r="Y10" s="225">
        <f t="shared" si="5"/>
        <v>0.79252438245980639</v>
      </c>
      <c r="Z10" s="225">
        <f t="shared" si="6"/>
        <v>0.13416005799568131</v>
      </c>
      <c r="AA10" s="248"/>
      <c r="AB10" s="246"/>
      <c r="AC10" s="178"/>
      <c r="AD10" s="179"/>
      <c r="AE10" s="180"/>
      <c r="AF10" s="180"/>
      <c r="AG10" s="180"/>
      <c r="AH10" s="180"/>
      <c r="AI10" s="180"/>
      <c r="AK10" s="178"/>
      <c r="AL10" s="178"/>
      <c r="AM10" s="179"/>
      <c r="AN10" s="180"/>
      <c r="AO10" s="180"/>
      <c r="AP10" s="180"/>
      <c r="AQ10" s="180"/>
      <c r="AR10" s="180"/>
      <c r="AS10" s="180"/>
    </row>
    <row r="11" spans="1:45" x14ac:dyDescent="0.25">
      <c r="A11" s="124">
        <v>2009</v>
      </c>
      <c r="B11" s="125">
        <v>148</v>
      </c>
      <c r="C11" s="125">
        <v>119</v>
      </c>
      <c r="D11" s="125">
        <v>108</v>
      </c>
      <c r="E11" s="102">
        <v>0.80405405405405406</v>
      </c>
      <c r="F11" s="102"/>
      <c r="G11" s="102"/>
      <c r="H11" s="120">
        <v>0.10199999999999999</v>
      </c>
      <c r="I11" s="126">
        <v>0.02</v>
      </c>
      <c r="J11" s="94">
        <v>0.91365625886784008</v>
      </c>
      <c r="K11" s="102"/>
      <c r="L11" s="102"/>
      <c r="M11" s="102">
        <v>0.97034821482189104</v>
      </c>
      <c r="N11" s="104"/>
      <c r="O11" s="102"/>
      <c r="P11" s="103"/>
      <c r="S11" s="222">
        <f t="shared" si="0"/>
        <v>148</v>
      </c>
      <c r="T11" s="75">
        <f t="shared" si="0"/>
        <v>119</v>
      </c>
      <c r="U11" s="76">
        <f t="shared" si="1"/>
        <v>0.80405405405405406</v>
      </c>
      <c r="V11" s="203">
        <f t="shared" si="2"/>
        <v>0.68460808503509418</v>
      </c>
      <c r="W11" s="203">
        <f t="shared" si="3"/>
        <v>1.5440987317373254</v>
      </c>
      <c r="X11" s="204">
        <f t="shared" si="4"/>
        <v>0.73086533766482054</v>
      </c>
      <c r="Y11" s="204">
        <f t="shared" si="5"/>
        <v>0.86467054021617085</v>
      </c>
      <c r="Z11" s="204">
        <f t="shared" si="6"/>
        <v>0.13380520255135031</v>
      </c>
      <c r="AA11" s="211"/>
      <c r="AB11" s="240"/>
      <c r="AC11" s="75"/>
      <c r="AD11" s="76"/>
      <c r="AE11" s="77"/>
      <c r="AF11" s="77"/>
      <c r="AG11" s="78"/>
      <c r="AH11" s="78"/>
      <c r="AI11" s="78"/>
      <c r="AK11" s="75"/>
      <c r="AL11" s="75"/>
      <c r="AM11" s="76"/>
      <c r="AN11" s="77"/>
      <c r="AO11" s="77"/>
      <c r="AP11" s="78"/>
      <c r="AQ11" s="78"/>
      <c r="AR11" s="148"/>
      <c r="AS11" s="148"/>
    </row>
    <row r="12" spans="1:45" x14ac:dyDescent="0.25">
      <c r="A12" s="124">
        <v>2010</v>
      </c>
      <c r="B12" s="125">
        <v>461</v>
      </c>
      <c r="C12" s="125">
        <v>381</v>
      </c>
      <c r="D12" s="125">
        <v>364</v>
      </c>
      <c r="E12" s="102">
        <v>0.82646420824295008</v>
      </c>
      <c r="F12" s="102"/>
      <c r="G12" s="102"/>
      <c r="H12" s="120">
        <v>0.16700000000000001</v>
      </c>
      <c r="I12" s="126">
        <v>0.02</v>
      </c>
      <c r="J12" s="94">
        <v>1.0124019504654311</v>
      </c>
      <c r="K12" s="102"/>
      <c r="L12" s="102"/>
      <c r="M12" s="102">
        <v>1.0041170104526098</v>
      </c>
      <c r="N12" s="104"/>
      <c r="O12" s="102"/>
      <c r="P12" s="103"/>
      <c r="S12" s="222">
        <f t="shared" si="0"/>
        <v>461</v>
      </c>
      <c r="T12" s="75">
        <f t="shared" si="0"/>
        <v>381</v>
      </c>
      <c r="U12" s="76">
        <f t="shared" si="1"/>
        <v>0.82646420824295008</v>
      </c>
      <c r="V12" s="203">
        <f t="shared" si="2"/>
        <v>0.79375616773101454</v>
      </c>
      <c r="W12" s="203">
        <f t="shared" si="3"/>
        <v>1.2857262561042277</v>
      </c>
      <c r="X12" s="204">
        <f t="shared" si="4"/>
        <v>0.78874402055609294</v>
      </c>
      <c r="Y12" s="204">
        <f t="shared" si="5"/>
        <v>0.85993108640345717</v>
      </c>
      <c r="Z12" s="204">
        <f t="shared" si="6"/>
        <v>7.1187065847364228E-2</v>
      </c>
      <c r="AA12" s="211"/>
      <c r="AB12" s="240"/>
      <c r="AC12" s="75"/>
      <c r="AD12" s="76"/>
      <c r="AE12" s="77"/>
      <c r="AF12" s="77"/>
      <c r="AG12" s="78"/>
      <c r="AH12" s="78"/>
      <c r="AI12" s="78"/>
      <c r="AK12" s="75"/>
      <c r="AL12" s="75"/>
      <c r="AM12" s="76"/>
      <c r="AN12" s="77"/>
      <c r="AO12" s="77"/>
      <c r="AP12" s="78"/>
      <c r="AQ12" s="78"/>
      <c r="AR12" s="148"/>
      <c r="AS12" s="148"/>
    </row>
    <row r="13" spans="1:45" x14ac:dyDescent="0.25">
      <c r="A13" s="124">
        <v>2011</v>
      </c>
      <c r="B13" s="125">
        <v>464</v>
      </c>
      <c r="C13" s="125">
        <v>351</v>
      </c>
      <c r="D13" s="125">
        <v>308</v>
      </c>
      <c r="E13" s="102">
        <v>0.75646551724137934</v>
      </c>
      <c r="F13" s="102"/>
      <c r="G13" s="102"/>
      <c r="H13" s="120">
        <v>8.7999999999999995E-2</v>
      </c>
      <c r="I13" s="126">
        <v>0.02</v>
      </c>
      <c r="J13" s="94">
        <v>0.84638551427830666</v>
      </c>
      <c r="K13" s="102"/>
      <c r="L13" s="102"/>
      <c r="M13" s="102">
        <v>0.94592362848424116</v>
      </c>
      <c r="N13" s="104"/>
      <c r="O13" s="102"/>
      <c r="P13" s="103"/>
      <c r="S13" s="222">
        <f t="shared" si="0"/>
        <v>464</v>
      </c>
      <c r="T13" s="75">
        <f t="shared" si="0"/>
        <v>351</v>
      </c>
      <c r="U13" s="76">
        <f t="shared" si="1"/>
        <v>0.75646551724137934</v>
      </c>
      <c r="V13" s="203">
        <f t="shared" si="2"/>
        <v>0.81389935557412429</v>
      </c>
      <c r="W13" s="203">
        <f t="shared" si="3"/>
        <v>1.2438405723186252</v>
      </c>
      <c r="X13" s="204">
        <f t="shared" si="4"/>
        <v>0.71477087102428982</v>
      </c>
      <c r="Y13" s="204">
        <f t="shared" si="5"/>
        <v>0.79485573765033735</v>
      </c>
      <c r="Z13" s="204">
        <f t="shared" si="6"/>
        <v>8.0084866626047524E-2</v>
      </c>
      <c r="AA13" s="211"/>
      <c r="AB13" s="240"/>
      <c r="AC13" s="75"/>
      <c r="AD13" s="76"/>
      <c r="AE13" s="77"/>
      <c r="AF13" s="77"/>
      <c r="AG13" s="78"/>
      <c r="AH13" s="78"/>
      <c r="AI13" s="78"/>
      <c r="AK13" s="75"/>
      <c r="AL13" s="75"/>
      <c r="AM13" s="76"/>
      <c r="AN13" s="77"/>
      <c r="AO13" s="77"/>
      <c r="AP13" s="78"/>
      <c r="AQ13" s="78"/>
      <c r="AR13" s="148"/>
      <c r="AS13" s="148"/>
    </row>
    <row r="14" spans="1:45" x14ac:dyDescent="0.25">
      <c r="A14" s="127">
        <v>2012</v>
      </c>
      <c r="B14" s="90">
        <v>470</v>
      </c>
      <c r="C14" s="92">
        <v>390</v>
      </c>
      <c r="D14" s="121">
        <v>287</v>
      </c>
      <c r="E14" s="97">
        <v>0.82978723404255317</v>
      </c>
      <c r="F14" s="97"/>
      <c r="G14" s="97"/>
      <c r="H14" s="97">
        <v>0.106</v>
      </c>
      <c r="I14" s="97">
        <v>0.02</v>
      </c>
      <c r="J14" s="97">
        <v>0.94711595904962009</v>
      </c>
      <c r="K14" s="97"/>
      <c r="L14" s="97"/>
      <c r="M14" s="97">
        <v>0.98205177483651218</v>
      </c>
      <c r="N14" s="97"/>
      <c r="O14" s="97"/>
      <c r="P14" s="97"/>
      <c r="S14" s="222">
        <f t="shared" ref="S14" si="7">B14</f>
        <v>470</v>
      </c>
      <c r="T14" s="75">
        <f t="shared" ref="T14" si="8">C14</f>
        <v>390</v>
      </c>
      <c r="U14" s="76">
        <f t="shared" ref="U14" si="9">T14/S14</f>
        <v>0.82978723404255317</v>
      </c>
      <c r="V14" s="203">
        <f t="shared" ref="V14" si="10">_xlfn.F.INV(0.05/2, 2*T14, 2*(S14-T14+1))</f>
        <v>0.79418926614821805</v>
      </c>
      <c r="W14" s="203">
        <f t="shared" ref="W14" si="11">_xlfn.F.INV(1-0.05/2, 2*(T14+1), 2*(S14-T14))</f>
        <v>1.2851827295212963</v>
      </c>
      <c r="X14" s="204">
        <f t="shared" ref="X14" si="12">IF(T14=0, 0, 1/(1 +(S14-T14+1)/(T14*V14)))</f>
        <v>0.79269774680438709</v>
      </c>
      <c r="Y14" s="204">
        <f t="shared" ref="Y14" si="13">IF(T14=S14, 1, 1/(1 + (S14-T14)/(W14*(T14+1))))</f>
        <v>0.86266246428917082</v>
      </c>
      <c r="Z14" s="204">
        <f t="shared" ref="Z14" si="14">Y14-X14</f>
        <v>6.9964717484783723E-2</v>
      </c>
      <c r="AA14" s="211"/>
      <c r="AB14" s="240"/>
      <c r="AC14" s="75"/>
      <c r="AD14" s="76"/>
      <c r="AE14" s="77"/>
      <c r="AF14" s="77"/>
      <c r="AG14" s="78"/>
      <c r="AH14" s="78"/>
      <c r="AI14" s="78"/>
      <c r="AK14" s="75"/>
      <c r="AL14" s="75"/>
      <c r="AM14" s="76"/>
      <c r="AN14" s="77"/>
      <c r="AO14" s="77"/>
      <c r="AP14" s="78"/>
      <c r="AQ14" s="78"/>
    </row>
    <row r="15" spans="1:45" ht="16.5" thickBot="1" x14ac:dyDescent="0.3">
      <c r="A15" s="128" t="s">
        <v>42</v>
      </c>
      <c r="B15" s="129"/>
      <c r="C15" s="129"/>
      <c r="D15" s="129"/>
      <c r="E15" s="129">
        <v>0.78921055630734771</v>
      </c>
      <c r="F15" s="129"/>
      <c r="G15" s="129"/>
      <c r="H15" s="129">
        <v>0.1244</v>
      </c>
      <c r="I15" s="129">
        <v>0.02</v>
      </c>
      <c r="J15" s="129">
        <v>0.92088341556735354</v>
      </c>
      <c r="K15" s="129"/>
      <c r="L15" s="129"/>
      <c r="M15" s="113">
        <v>0.97249690679715839</v>
      </c>
      <c r="N15" s="129"/>
      <c r="O15" s="129"/>
      <c r="P15" s="130"/>
      <c r="S15" s="222"/>
      <c r="T15" s="75"/>
      <c r="U15" s="76"/>
      <c r="V15" s="203"/>
      <c r="W15" s="203"/>
      <c r="X15" s="204"/>
      <c r="Y15" s="204"/>
      <c r="Z15" s="204"/>
      <c r="AA15" s="211"/>
      <c r="AB15" s="240"/>
      <c r="AC15" s="75"/>
      <c r="AD15" s="76"/>
      <c r="AE15" s="77"/>
      <c r="AF15" s="77"/>
      <c r="AG15" s="78"/>
      <c r="AH15" s="78"/>
      <c r="AI15" s="78"/>
      <c r="AK15" s="75"/>
      <c r="AL15" s="75"/>
      <c r="AM15" s="76"/>
      <c r="AN15" s="77"/>
      <c r="AO15" s="77"/>
      <c r="AP15" s="78"/>
      <c r="AQ15" s="78"/>
    </row>
    <row r="16" spans="1:45" x14ac:dyDescent="0.25">
      <c r="S16" s="222"/>
      <c r="T16" s="75"/>
      <c r="U16" s="76"/>
      <c r="V16" s="203"/>
      <c r="W16" s="203"/>
      <c r="X16" s="204"/>
      <c r="Y16" s="204"/>
      <c r="Z16" s="204"/>
      <c r="AA16" s="211"/>
      <c r="AB16" s="240"/>
      <c r="AC16" s="75"/>
      <c r="AD16" s="76"/>
      <c r="AE16" s="77"/>
      <c r="AF16" s="77"/>
      <c r="AG16" s="78"/>
      <c r="AH16" s="78"/>
      <c r="AI16" s="78"/>
      <c r="AK16" s="75"/>
      <c r="AL16" s="75"/>
      <c r="AM16" s="76"/>
      <c r="AN16" s="77"/>
      <c r="AO16" s="77"/>
      <c r="AP16" s="78"/>
      <c r="AQ16" s="78"/>
    </row>
    <row r="17" spans="1:45" x14ac:dyDescent="0.25">
      <c r="S17" s="222"/>
      <c r="T17" s="75"/>
      <c r="U17" s="76"/>
      <c r="V17" s="203"/>
      <c r="W17" s="203"/>
      <c r="X17" s="204"/>
      <c r="Y17" s="204"/>
      <c r="Z17" s="204"/>
      <c r="AA17" s="211"/>
      <c r="AB17" s="240"/>
      <c r="AC17" s="75"/>
      <c r="AD17" s="76"/>
      <c r="AE17" s="77"/>
      <c r="AF17" s="77"/>
      <c r="AG17" s="78"/>
      <c r="AH17" s="78"/>
      <c r="AI17" s="78"/>
      <c r="AK17" s="75"/>
      <c r="AL17" s="75"/>
      <c r="AM17" s="76"/>
      <c r="AN17" s="77"/>
      <c r="AO17" s="77"/>
      <c r="AP17" s="78"/>
      <c r="AQ17" s="78"/>
    </row>
    <row r="18" spans="1:45" x14ac:dyDescent="0.25">
      <c r="A18" t="s">
        <v>97</v>
      </c>
      <c r="S18" s="222"/>
      <c r="T18" s="75"/>
      <c r="U18" s="76"/>
      <c r="V18" s="203"/>
      <c r="W18" s="203"/>
      <c r="X18" s="204"/>
      <c r="Y18" s="204"/>
      <c r="Z18" s="204"/>
      <c r="AA18" s="211"/>
      <c r="AB18" s="240"/>
      <c r="AC18" s="75"/>
      <c r="AD18" s="76"/>
      <c r="AE18" s="77"/>
      <c r="AF18" s="77"/>
      <c r="AG18" s="78"/>
      <c r="AH18" s="78"/>
      <c r="AI18" s="78"/>
      <c r="AK18" s="75"/>
      <c r="AL18" s="75"/>
      <c r="AM18" s="76"/>
      <c r="AN18" s="77"/>
      <c r="AO18" s="77"/>
      <c r="AP18" s="78"/>
      <c r="AQ18" s="78"/>
    </row>
    <row r="19" spans="1:4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s="1" t="s">
        <v>6</v>
      </c>
      <c r="G19" s="1" t="s">
        <v>7</v>
      </c>
      <c r="H19" s="1" t="s">
        <v>8</v>
      </c>
      <c r="I19" s="2" t="s">
        <v>9</v>
      </c>
      <c r="J19" s="2" t="s">
        <v>10</v>
      </c>
      <c r="K19" s="2" t="s">
        <v>11</v>
      </c>
      <c r="R19" s="238"/>
      <c r="S19" s="222"/>
      <c r="T19" s="76"/>
      <c r="U19" s="203"/>
      <c r="V19" s="203"/>
      <c r="W19" s="204"/>
      <c r="X19" s="204"/>
      <c r="Y19" s="204"/>
      <c r="Z19" s="192"/>
      <c r="AA19" s="243"/>
      <c r="AB19" s="240"/>
      <c r="AC19" s="76"/>
      <c r="AD19" s="77"/>
      <c r="AE19" s="77"/>
      <c r="AF19" s="78"/>
      <c r="AG19" s="78"/>
      <c r="AH19" s="78"/>
      <c r="AJ19" s="75"/>
      <c r="AK19" s="75"/>
      <c r="AL19" s="76"/>
      <c r="AM19" s="77"/>
      <c r="AN19" s="77"/>
      <c r="AO19" s="78"/>
      <c r="AP19" s="78"/>
    </row>
    <row r="20" spans="1:45" x14ac:dyDescent="0.25">
      <c r="A20" t="s">
        <v>12</v>
      </c>
      <c r="B20" t="s">
        <v>17</v>
      </c>
      <c r="C20">
        <v>2002</v>
      </c>
      <c r="D20" t="s">
        <v>14</v>
      </c>
      <c r="E20" t="s">
        <v>22</v>
      </c>
      <c r="F20">
        <v>83</v>
      </c>
      <c r="G20">
        <v>65</v>
      </c>
      <c r="H20">
        <v>0.78310000000000002</v>
      </c>
      <c r="I20" s="85"/>
      <c r="J20" s="86"/>
      <c r="K20" s="86"/>
      <c r="L20" s="86"/>
      <c r="M20" s="84"/>
      <c r="N20" s="84"/>
      <c r="S20" s="228">
        <f>F20</f>
        <v>83</v>
      </c>
      <c r="T20" s="80">
        <f>G20</f>
        <v>65</v>
      </c>
      <c r="U20" s="76">
        <f t="shared" ref="U20:U30" si="15">T20/S20</f>
        <v>0.7831325301204819</v>
      </c>
      <c r="V20" s="203">
        <f t="shared" ref="V20:V30" si="16">_xlfn.F.INV(0.05/2, 2*T20, 2*(S20-T20+1))</f>
        <v>0.618549393376437</v>
      </c>
      <c r="W20" s="203">
        <f t="shared" ref="W20:W30" si="17">_xlfn.F.INV(1-0.05/2, 2*(T20+1), 2*(S20-T20))</f>
        <v>1.7642677580996187</v>
      </c>
      <c r="X20" s="204">
        <f t="shared" ref="X20:X30" si="18">IF(T20=0, 0, 1/(1 +(S20-T20+1)/(T20*V20)))</f>
        <v>0.67908501025916168</v>
      </c>
      <c r="Y20" s="204">
        <f t="shared" ref="Y20:Y30" si="19">IF(T20=S20, 1, 1/(1 + (S20-T20)/(W20*(T20+1))))</f>
        <v>0.86611294156345453</v>
      </c>
      <c r="Z20" s="204">
        <f t="shared" ref="Z20:Z30" si="20">Y20-X20</f>
        <v>0.18702793130429285</v>
      </c>
      <c r="AA20" s="211"/>
      <c r="AB20" s="241"/>
      <c r="AC20" s="80"/>
      <c r="AD20" s="76"/>
      <c r="AE20" s="77"/>
      <c r="AF20" s="77"/>
      <c r="AG20" s="78"/>
      <c r="AH20" s="78"/>
      <c r="AI20" s="78"/>
      <c r="AK20" s="80"/>
      <c r="AL20" s="80"/>
      <c r="AM20" s="76"/>
      <c r="AN20" s="77"/>
      <c r="AO20" s="77"/>
      <c r="AP20" s="78"/>
      <c r="AQ20" s="78"/>
    </row>
    <row r="21" spans="1:45" x14ac:dyDescent="0.25">
      <c r="A21" t="s">
        <v>12</v>
      </c>
      <c r="B21" t="s">
        <v>17</v>
      </c>
      <c r="C21">
        <v>2003</v>
      </c>
      <c r="D21" t="s">
        <v>14</v>
      </c>
      <c r="E21" t="s">
        <v>22</v>
      </c>
      <c r="F21">
        <v>63</v>
      </c>
      <c r="G21">
        <v>51</v>
      </c>
      <c r="H21">
        <v>0.8095</v>
      </c>
      <c r="I21" s="85"/>
      <c r="J21" s="86"/>
      <c r="K21" s="86"/>
      <c r="L21" s="86"/>
      <c r="M21" s="84"/>
      <c r="N21" s="84"/>
      <c r="S21" s="228">
        <f t="shared" ref="S21:S30" si="21">F21</f>
        <v>63</v>
      </c>
      <c r="T21" s="80">
        <f t="shared" ref="T21:T30" si="22">G21</f>
        <v>51</v>
      </c>
      <c r="U21" s="76">
        <f t="shared" si="15"/>
        <v>0.80952380952380953</v>
      </c>
      <c r="V21" s="203">
        <f t="shared" si="16"/>
        <v>0.5697873637267058</v>
      </c>
      <c r="W21" s="203">
        <f t="shared" si="17"/>
        <v>2.0209840405313262</v>
      </c>
      <c r="X21" s="204">
        <f t="shared" si="18"/>
        <v>0.69091153091444235</v>
      </c>
      <c r="Y21" s="204">
        <f t="shared" si="19"/>
        <v>0.89751575640614289</v>
      </c>
      <c r="Z21" s="204">
        <f t="shared" si="20"/>
        <v>0.20660422549170054</v>
      </c>
      <c r="AA21" s="211"/>
      <c r="AB21" s="241"/>
      <c r="AC21" s="80"/>
      <c r="AD21" s="76"/>
      <c r="AE21" s="77"/>
      <c r="AF21" s="77"/>
      <c r="AG21" s="78"/>
      <c r="AH21" s="78"/>
      <c r="AI21" s="78"/>
      <c r="AK21" s="80"/>
      <c r="AL21" s="80"/>
      <c r="AM21" s="76"/>
      <c r="AN21" s="77"/>
      <c r="AO21" s="77"/>
      <c r="AP21" s="78"/>
      <c r="AQ21" s="78"/>
    </row>
    <row r="22" spans="1:45" x14ac:dyDescent="0.25">
      <c r="A22" t="s">
        <v>12</v>
      </c>
      <c r="B22" t="s">
        <v>17</v>
      </c>
      <c r="C22">
        <v>2004</v>
      </c>
      <c r="D22" t="s">
        <v>14</v>
      </c>
      <c r="E22" t="s">
        <v>22</v>
      </c>
      <c r="F22">
        <v>812</v>
      </c>
      <c r="G22">
        <v>689</v>
      </c>
      <c r="H22">
        <v>0.84850000000000003</v>
      </c>
      <c r="I22" s="85"/>
      <c r="J22" s="86"/>
      <c r="K22" s="86"/>
      <c r="L22" s="86"/>
      <c r="M22" s="84"/>
      <c r="N22" s="84"/>
      <c r="S22" s="228">
        <f t="shared" si="21"/>
        <v>812</v>
      </c>
      <c r="T22" s="80">
        <f t="shared" si="22"/>
        <v>689</v>
      </c>
      <c r="U22" s="76">
        <f t="shared" si="15"/>
        <v>0.84852216748768472</v>
      </c>
      <c r="V22" s="203">
        <f t="shared" si="16"/>
        <v>0.8310289864722874</v>
      </c>
      <c r="W22" s="203">
        <f t="shared" si="17"/>
        <v>1.2198205019489721</v>
      </c>
      <c r="X22" s="204">
        <f t="shared" si="18"/>
        <v>0.82198716148286233</v>
      </c>
      <c r="Y22" s="204">
        <f t="shared" si="19"/>
        <v>0.87249606983021866</v>
      </c>
      <c r="Z22" s="204">
        <f t="shared" si="20"/>
        <v>5.0508908347356329E-2</v>
      </c>
      <c r="AA22" s="211"/>
      <c r="AB22" s="241"/>
      <c r="AC22" s="80"/>
      <c r="AD22" s="76"/>
      <c r="AE22" s="77"/>
      <c r="AF22" s="77"/>
      <c r="AG22" s="78"/>
      <c r="AH22" s="78"/>
      <c r="AI22" s="78"/>
      <c r="AK22" s="80"/>
      <c r="AL22" s="80"/>
      <c r="AM22" s="76"/>
      <c r="AN22" s="77"/>
      <c r="AO22" s="77"/>
      <c r="AP22" s="78"/>
      <c r="AQ22" s="78"/>
    </row>
    <row r="23" spans="1:45" x14ac:dyDescent="0.25">
      <c r="A23" t="s">
        <v>12</v>
      </c>
      <c r="B23" t="s">
        <v>17</v>
      </c>
      <c r="C23">
        <v>2005</v>
      </c>
      <c r="D23" t="s">
        <v>14</v>
      </c>
      <c r="E23" t="s">
        <v>22</v>
      </c>
      <c r="F23">
        <v>813</v>
      </c>
      <c r="G23">
        <v>662</v>
      </c>
      <c r="H23">
        <v>0.81430000000000002</v>
      </c>
      <c r="I23" s="85"/>
      <c r="J23" s="86"/>
      <c r="K23" s="86"/>
      <c r="L23" s="86"/>
      <c r="M23" s="84"/>
      <c r="N23" s="84"/>
      <c r="S23" s="228">
        <f t="shared" si="21"/>
        <v>813</v>
      </c>
      <c r="T23" s="80">
        <f t="shared" si="22"/>
        <v>662</v>
      </c>
      <c r="U23" s="76">
        <f t="shared" si="15"/>
        <v>0.81426814268142678</v>
      </c>
      <c r="V23" s="203">
        <f t="shared" si="16"/>
        <v>0.84231623331848693</v>
      </c>
      <c r="W23" s="203">
        <f t="shared" si="17"/>
        <v>1.1995956393515113</v>
      </c>
      <c r="X23" s="204">
        <f t="shared" si="18"/>
        <v>0.78579884276564227</v>
      </c>
      <c r="Y23" s="204">
        <f t="shared" si="19"/>
        <v>0.84043653333310187</v>
      </c>
      <c r="Z23" s="204">
        <f t="shared" si="20"/>
        <v>5.4637690567459596E-2</v>
      </c>
      <c r="AA23" s="211"/>
      <c r="AB23" s="241"/>
      <c r="AC23" s="80"/>
      <c r="AD23" s="76"/>
      <c r="AE23" s="77"/>
      <c r="AF23" s="77"/>
      <c r="AG23" s="78"/>
      <c r="AH23" s="78"/>
      <c r="AI23" s="78"/>
      <c r="AK23" s="80"/>
      <c r="AL23" s="80"/>
      <c r="AM23" s="76"/>
      <c r="AN23" s="77"/>
      <c r="AO23" s="77"/>
      <c r="AP23" s="78"/>
      <c r="AQ23" s="78"/>
    </row>
    <row r="24" spans="1:45" x14ac:dyDescent="0.25">
      <c r="A24" t="s">
        <v>12</v>
      </c>
      <c r="B24" t="s">
        <v>17</v>
      </c>
      <c r="C24">
        <v>2006</v>
      </c>
      <c r="D24" t="s">
        <v>14</v>
      </c>
      <c r="E24" t="s">
        <v>22</v>
      </c>
      <c r="F24">
        <v>654</v>
      </c>
      <c r="G24">
        <v>510</v>
      </c>
      <c r="H24">
        <v>0.77980000000000005</v>
      </c>
      <c r="I24" s="85"/>
      <c r="J24" s="86"/>
      <c r="K24" s="86"/>
      <c r="L24" s="86"/>
      <c r="M24" s="84"/>
      <c r="N24" s="84"/>
      <c r="S24" s="228">
        <f t="shared" si="21"/>
        <v>654</v>
      </c>
      <c r="T24" s="80">
        <f t="shared" si="22"/>
        <v>510</v>
      </c>
      <c r="U24" s="76">
        <f t="shared" si="15"/>
        <v>0.77981651376146788</v>
      </c>
      <c r="V24" s="203">
        <f t="shared" si="16"/>
        <v>0.83532973901700536</v>
      </c>
      <c r="W24" s="203">
        <f t="shared" si="17"/>
        <v>1.2093360589534194</v>
      </c>
      <c r="X24" s="204">
        <f t="shared" si="18"/>
        <v>0.74606762375437652</v>
      </c>
      <c r="Y24" s="204">
        <f t="shared" si="19"/>
        <v>0.8110163618328563</v>
      </c>
      <c r="Z24" s="204">
        <f t="shared" si="20"/>
        <v>6.4948738078479784E-2</v>
      </c>
      <c r="AA24" s="211"/>
      <c r="AB24" s="241"/>
      <c r="AC24" s="80"/>
      <c r="AD24" s="76"/>
      <c r="AE24" s="77"/>
      <c r="AF24" s="77"/>
      <c r="AG24" s="78"/>
      <c r="AH24" s="78"/>
      <c r="AI24" s="78"/>
      <c r="AK24" s="80"/>
      <c r="AL24" s="80"/>
      <c r="AM24" s="76"/>
      <c r="AN24" s="77"/>
      <c r="AO24" s="77"/>
      <c r="AP24" s="78"/>
      <c r="AQ24" s="78"/>
    </row>
    <row r="25" spans="1:45" x14ac:dyDescent="0.25">
      <c r="A25" t="s">
        <v>12</v>
      </c>
      <c r="B25" t="s">
        <v>17</v>
      </c>
      <c r="C25">
        <v>2007</v>
      </c>
      <c r="D25" t="s">
        <v>14</v>
      </c>
      <c r="E25" t="s">
        <v>22</v>
      </c>
      <c r="F25">
        <v>159</v>
      </c>
      <c r="G25">
        <v>126</v>
      </c>
      <c r="H25">
        <v>0.79249999999999998</v>
      </c>
      <c r="I25" s="85"/>
      <c r="J25" s="86"/>
      <c r="K25" s="86"/>
      <c r="L25" s="86"/>
      <c r="M25" s="84"/>
      <c r="N25" s="84"/>
      <c r="S25" s="228">
        <f t="shared" si="21"/>
        <v>159</v>
      </c>
      <c r="T25" s="80">
        <f t="shared" si="22"/>
        <v>126</v>
      </c>
      <c r="U25" s="76">
        <f t="shared" si="15"/>
        <v>0.79245283018867929</v>
      </c>
      <c r="V25" s="203">
        <f t="shared" si="16"/>
        <v>0.69754348371211117</v>
      </c>
      <c r="W25" s="203">
        <f t="shared" si="17"/>
        <v>1.5032242663138629</v>
      </c>
      <c r="X25" s="204">
        <f t="shared" si="18"/>
        <v>0.7210610681529831</v>
      </c>
      <c r="Y25" s="204">
        <f t="shared" si="19"/>
        <v>0.85261901491847336</v>
      </c>
      <c r="Z25" s="204">
        <f t="shared" si="20"/>
        <v>0.13155794676549026</v>
      </c>
      <c r="AA25" s="211"/>
      <c r="AB25" s="241"/>
      <c r="AC25" s="80"/>
      <c r="AD25" s="76"/>
      <c r="AE25" s="77"/>
      <c r="AF25" s="77"/>
      <c r="AG25" s="78"/>
      <c r="AH25" s="78"/>
      <c r="AI25" s="78"/>
      <c r="AK25" s="80"/>
      <c r="AL25" s="80"/>
      <c r="AM25" s="76"/>
      <c r="AN25" s="77"/>
      <c r="AO25" s="77"/>
      <c r="AP25" s="78"/>
      <c r="AQ25" s="78"/>
    </row>
    <row r="26" spans="1:45" x14ac:dyDescent="0.25">
      <c r="A26" t="s">
        <v>12</v>
      </c>
      <c r="B26" t="s">
        <v>17</v>
      </c>
      <c r="C26">
        <v>2008</v>
      </c>
      <c r="D26" t="s">
        <v>14</v>
      </c>
      <c r="E26" t="s">
        <v>22</v>
      </c>
      <c r="F26">
        <v>213</v>
      </c>
      <c r="G26">
        <v>158</v>
      </c>
      <c r="H26">
        <v>0.74180000000000001</v>
      </c>
      <c r="I26" s="85"/>
      <c r="J26" s="86"/>
      <c r="K26" s="86"/>
      <c r="L26" s="86"/>
      <c r="M26" s="84"/>
      <c r="N26" s="84"/>
      <c r="S26" s="228">
        <f t="shared" si="21"/>
        <v>213</v>
      </c>
      <c r="T26" s="80">
        <f t="shared" si="22"/>
        <v>158</v>
      </c>
      <c r="U26" s="76">
        <f t="shared" si="15"/>
        <v>0.74178403755868549</v>
      </c>
      <c r="V26" s="203">
        <f t="shared" si="16"/>
        <v>0.7447178708512967</v>
      </c>
      <c r="W26" s="203">
        <f t="shared" si="17"/>
        <v>1.3764465338352541</v>
      </c>
      <c r="X26" s="204">
        <f t="shared" si="18"/>
        <v>0.67754087808085739</v>
      </c>
      <c r="Y26" s="204">
        <f t="shared" si="19"/>
        <v>0.79916379023579776</v>
      </c>
      <c r="Z26" s="204">
        <f t="shared" si="20"/>
        <v>0.12162291215494037</v>
      </c>
      <c r="AA26" s="211"/>
      <c r="AB26" s="241"/>
      <c r="AC26" s="80"/>
      <c r="AD26" s="76"/>
      <c r="AE26" s="77"/>
      <c r="AF26" s="77"/>
      <c r="AG26" s="78"/>
      <c r="AH26" s="78"/>
      <c r="AI26" s="78"/>
      <c r="AK26" s="80"/>
      <c r="AL26" s="80"/>
      <c r="AM26" s="76"/>
      <c r="AN26" s="77"/>
      <c r="AO26" s="77"/>
      <c r="AP26" s="78"/>
      <c r="AQ26" s="78"/>
      <c r="AR26" s="148"/>
      <c r="AS26" s="148"/>
    </row>
    <row r="27" spans="1:45" x14ac:dyDescent="0.25">
      <c r="A27" t="s">
        <v>12</v>
      </c>
      <c r="B27" t="s">
        <v>17</v>
      </c>
      <c r="C27">
        <v>2009</v>
      </c>
      <c r="D27" t="s">
        <v>14</v>
      </c>
      <c r="E27" t="s">
        <v>22</v>
      </c>
      <c r="F27">
        <v>148</v>
      </c>
      <c r="G27">
        <v>119</v>
      </c>
      <c r="H27">
        <v>0.80410000000000004</v>
      </c>
      <c r="I27" s="85"/>
      <c r="J27" s="86"/>
      <c r="K27" s="86"/>
      <c r="L27" s="86"/>
      <c r="M27" s="84"/>
      <c r="N27" s="84"/>
      <c r="S27" s="228">
        <f t="shared" si="21"/>
        <v>148</v>
      </c>
      <c r="T27" s="80">
        <f t="shared" si="22"/>
        <v>119</v>
      </c>
      <c r="U27" s="76">
        <f t="shared" si="15"/>
        <v>0.80405405405405406</v>
      </c>
      <c r="V27" s="203">
        <f t="shared" si="16"/>
        <v>0.68460808503509418</v>
      </c>
      <c r="W27" s="203">
        <f t="shared" si="17"/>
        <v>1.5440987317373254</v>
      </c>
      <c r="X27" s="204">
        <f t="shared" si="18"/>
        <v>0.73086533766482054</v>
      </c>
      <c r="Y27" s="204">
        <f t="shared" si="19"/>
        <v>0.86467054021617085</v>
      </c>
      <c r="Z27" s="204">
        <f t="shared" si="20"/>
        <v>0.13380520255135031</v>
      </c>
      <c r="AA27" s="211"/>
      <c r="AB27" s="241"/>
      <c r="AC27" s="80"/>
      <c r="AD27" s="76"/>
      <c r="AE27" s="77"/>
      <c r="AF27" s="77"/>
      <c r="AG27" s="78"/>
      <c r="AH27" s="78"/>
      <c r="AI27" s="78"/>
      <c r="AK27" s="80"/>
      <c r="AL27" s="80"/>
      <c r="AM27" s="76"/>
      <c r="AN27" s="77"/>
      <c r="AO27" s="77"/>
      <c r="AP27" s="78"/>
      <c r="AQ27" s="78"/>
      <c r="AR27" s="148"/>
      <c r="AS27" s="148"/>
    </row>
    <row r="28" spans="1:45" x14ac:dyDescent="0.25">
      <c r="A28" t="s">
        <v>12</v>
      </c>
      <c r="B28" t="s">
        <v>17</v>
      </c>
      <c r="C28">
        <v>2010</v>
      </c>
      <c r="D28" t="s">
        <v>14</v>
      </c>
      <c r="E28" t="s">
        <v>22</v>
      </c>
      <c r="F28">
        <v>461</v>
      </c>
      <c r="G28">
        <v>381</v>
      </c>
      <c r="H28">
        <v>0.82650000000000001</v>
      </c>
      <c r="I28" s="85"/>
      <c r="J28" s="86"/>
      <c r="K28" s="86"/>
      <c r="L28" s="86"/>
      <c r="M28" s="84"/>
      <c r="N28" s="84"/>
      <c r="S28" s="228">
        <f t="shared" si="21"/>
        <v>461</v>
      </c>
      <c r="T28" s="80">
        <f t="shared" si="22"/>
        <v>381</v>
      </c>
      <c r="U28" s="76">
        <f t="shared" si="15"/>
        <v>0.82646420824295008</v>
      </c>
      <c r="V28" s="203">
        <f t="shared" si="16"/>
        <v>0.79375616773101454</v>
      </c>
      <c r="W28" s="203">
        <f t="shared" si="17"/>
        <v>1.2857262561042277</v>
      </c>
      <c r="X28" s="204">
        <f t="shared" si="18"/>
        <v>0.78874402055609294</v>
      </c>
      <c r="Y28" s="204">
        <f t="shared" si="19"/>
        <v>0.85993108640345717</v>
      </c>
      <c r="Z28" s="204">
        <f t="shared" si="20"/>
        <v>7.1187065847364228E-2</v>
      </c>
      <c r="AA28" s="211"/>
      <c r="AB28" s="241"/>
      <c r="AC28" s="80"/>
      <c r="AD28" s="76"/>
      <c r="AE28" s="77"/>
      <c r="AF28" s="77"/>
      <c r="AG28" s="78"/>
      <c r="AH28" s="78"/>
      <c r="AI28" s="78"/>
      <c r="AK28" s="80"/>
      <c r="AL28" s="80"/>
      <c r="AM28" s="76"/>
      <c r="AN28" s="77"/>
      <c r="AO28" s="77"/>
      <c r="AP28" s="78"/>
      <c r="AQ28" s="78"/>
      <c r="AR28" s="148"/>
      <c r="AS28" s="148"/>
    </row>
    <row r="29" spans="1:45" x14ac:dyDescent="0.25">
      <c r="A29" t="s">
        <v>12</v>
      </c>
      <c r="B29" t="s">
        <v>17</v>
      </c>
      <c r="C29">
        <v>2011</v>
      </c>
      <c r="D29" t="s">
        <v>14</v>
      </c>
      <c r="E29" t="s">
        <v>22</v>
      </c>
      <c r="F29">
        <v>342</v>
      </c>
      <c r="G29">
        <v>262</v>
      </c>
      <c r="H29">
        <v>0.7661</v>
      </c>
      <c r="I29" s="85"/>
      <c r="J29" s="86"/>
      <c r="K29" s="86"/>
      <c r="L29" s="86"/>
      <c r="M29" s="84"/>
      <c r="N29" s="84"/>
      <c r="S29" s="228">
        <f t="shared" si="21"/>
        <v>342</v>
      </c>
      <c r="T29" s="80">
        <f t="shared" si="22"/>
        <v>262</v>
      </c>
      <c r="U29" s="76">
        <f t="shared" si="15"/>
        <v>0.76608187134502925</v>
      </c>
      <c r="V29" s="203">
        <f t="shared" si="16"/>
        <v>0.78542642662423934</v>
      </c>
      <c r="W29" s="203">
        <f t="shared" si="17"/>
        <v>1.2962209312001147</v>
      </c>
      <c r="X29" s="204">
        <f t="shared" si="18"/>
        <v>0.71755522306786013</v>
      </c>
      <c r="Y29" s="204">
        <f t="shared" si="19"/>
        <v>0.809933856820783</v>
      </c>
      <c r="Z29" s="204">
        <f t="shared" si="20"/>
        <v>9.2378633752922878E-2</v>
      </c>
      <c r="AA29" s="211"/>
      <c r="AB29" s="241"/>
      <c r="AC29" s="80"/>
      <c r="AD29" s="76"/>
      <c r="AE29" s="77"/>
      <c r="AF29" s="77"/>
      <c r="AG29" s="78"/>
      <c r="AH29" s="78"/>
      <c r="AI29" s="78"/>
      <c r="AK29" s="80"/>
      <c r="AL29" s="80"/>
      <c r="AM29" s="76"/>
      <c r="AN29" s="77"/>
      <c r="AO29" s="77"/>
      <c r="AP29" s="78"/>
      <c r="AQ29" s="78"/>
      <c r="AR29" s="148"/>
      <c r="AS29" s="148"/>
    </row>
    <row r="30" spans="1:45" ht="16.5" thickBot="1" x14ac:dyDescent="0.3">
      <c r="A30" t="s">
        <v>12</v>
      </c>
      <c r="B30" t="s">
        <v>17</v>
      </c>
      <c r="C30">
        <v>2012</v>
      </c>
      <c r="D30" t="s">
        <v>14</v>
      </c>
      <c r="E30" t="s">
        <v>22</v>
      </c>
      <c r="F30">
        <v>490</v>
      </c>
      <c r="G30">
        <v>407</v>
      </c>
      <c r="H30">
        <v>0.8306</v>
      </c>
      <c r="I30" s="85"/>
      <c r="J30" s="86"/>
      <c r="K30" s="86"/>
      <c r="L30" s="86"/>
      <c r="M30" s="84"/>
      <c r="N30" s="84"/>
      <c r="S30" s="228">
        <f t="shared" si="21"/>
        <v>490</v>
      </c>
      <c r="T30" s="80">
        <f t="shared" si="22"/>
        <v>407</v>
      </c>
      <c r="U30" s="76">
        <f t="shared" si="15"/>
        <v>0.83061224489795915</v>
      </c>
      <c r="V30" s="203">
        <f t="shared" si="16"/>
        <v>0.79749019451495629</v>
      </c>
      <c r="W30" s="203">
        <f t="shared" si="17"/>
        <v>1.2789304172778633</v>
      </c>
      <c r="X30" s="204">
        <f t="shared" si="18"/>
        <v>0.79440915732171902</v>
      </c>
      <c r="Y30" s="204">
        <f t="shared" si="19"/>
        <v>0.86276536946302618</v>
      </c>
      <c r="Z30" s="204">
        <f t="shared" si="20"/>
        <v>6.835621214130716E-2</v>
      </c>
      <c r="AA30" s="211"/>
      <c r="AB30" s="241"/>
      <c r="AC30" s="80"/>
      <c r="AD30" s="76"/>
      <c r="AE30" s="77"/>
      <c r="AF30" s="77"/>
      <c r="AG30" s="78"/>
      <c r="AH30" s="78"/>
      <c r="AI30" s="78"/>
      <c r="AK30" s="80"/>
      <c r="AL30" s="80"/>
      <c r="AM30" s="76"/>
      <c r="AN30" s="77"/>
      <c r="AO30" s="77"/>
      <c r="AP30" s="78"/>
      <c r="AQ30" s="78"/>
      <c r="AR30" s="148"/>
      <c r="AS30" s="148"/>
    </row>
    <row r="31" spans="1:45" ht="16.5" thickBot="1" x14ac:dyDescent="0.3">
      <c r="A31" s="329" t="s">
        <v>90</v>
      </c>
      <c r="B31" s="330"/>
      <c r="C31" s="330"/>
      <c r="D31" s="330"/>
      <c r="E31" s="330"/>
      <c r="F31" s="330"/>
      <c r="G31" s="331"/>
      <c r="S31" s="228"/>
      <c r="T31" s="80"/>
      <c r="U31" s="76"/>
      <c r="V31" s="203"/>
      <c r="W31" s="203"/>
      <c r="X31" s="204"/>
      <c r="Y31" s="204"/>
      <c r="Z31" s="204"/>
      <c r="AA31" s="211"/>
      <c r="AB31" s="241"/>
      <c r="AC31" s="80"/>
      <c r="AD31" s="76"/>
      <c r="AE31" s="77"/>
      <c r="AF31" s="77"/>
      <c r="AG31" s="78"/>
      <c r="AH31" s="78"/>
      <c r="AI31" s="78"/>
      <c r="AK31" s="80"/>
      <c r="AL31" s="80"/>
      <c r="AM31" s="76"/>
      <c r="AN31" s="77"/>
      <c r="AO31" s="77"/>
      <c r="AP31" s="78"/>
      <c r="AQ31" s="78"/>
    </row>
    <row r="32" spans="1:45" x14ac:dyDescent="0.25">
      <c r="A32" s="212"/>
      <c r="B32" s="192"/>
      <c r="C32" s="192"/>
      <c r="D32" s="192" t="s">
        <v>43</v>
      </c>
      <c r="E32" s="192"/>
      <c r="F32" s="192"/>
      <c r="G32" s="236"/>
      <c r="H32" s="1"/>
      <c r="I32" s="1"/>
      <c r="J32" s="2"/>
      <c r="K32" s="2"/>
      <c r="L32" s="2"/>
      <c r="S32" s="212" t="s">
        <v>92</v>
      </c>
      <c r="T32" s="75"/>
      <c r="U32" s="76"/>
      <c r="V32" s="203"/>
      <c r="W32" s="203"/>
      <c r="X32" s="204"/>
      <c r="Y32" s="204"/>
      <c r="Z32" s="204"/>
      <c r="AA32" s="211"/>
      <c r="AB32" s="240"/>
      <c r="AC32" s="75"/>
      <c r="AD32" s="76"/>
      <c r="AE32" s="77"/>
      <c r="AF32" s="77"/>
      <c r="AG32" s="78"/>
      <c r="AH32" s="78"/>
      <c r="AI32" s="78"/>
      <c r="AK32" s="75"/>
      <c r="AL32" s="75"/>
      <c r="AM32" s="76"/>
      <c r="AN32" s="77"/>
      <c r="AO32" s="77"/>
      <c r="AP32" s="78"/>
      <c r="AQ32" s="78"/>
    </row>
    <row r="33" spans="1:43" ht="16.5" thickBot="1" x14ac:dyDescent="0.3">
      <c r="A33" s="212" t="s">
        <v>103</v>
      </c>
      <c r="B33" s="192" t="s">
        <v>45</v>
      </c>
      <c r="C33" s="192"/>
      <c r="D33" s="192"/>
      <c r="E33" s="192" t="s">
        <v>100</v>
      </c>
      <c r="F33" s="192"/>
      <c r="G33" s="211"/>
      <c r="S33" s="244"/>
      <c r="T33" s="245"/>
      <c r="U33" s="231"/>
      <c r="V33" s="232"/>
      <c r="W33" s="232"/>
      <c r="X33" s="233"/>
      <c r="Y33" s="233"/>
      <c r="Z33" s="233"/>
      <c r="AA33" s="216"/>
      <c r="AB33" s="240"/>
      <c r="AC33" s="75"/>
      <c r="AD33" s="76"/>
      <c r="AE33" s="77"/>
      <c r="AF33" s="77"/>
      <c r="AG33" s="78"/>
      <c r="AH33" s="78"/>
      <c r="AI33" s="78"/>
      <c r="AK33" s="75"/>
      <c r="AL33" s="75"/>
      <c r="AM33" s="76"/>
      <c r="AN33" s="77"/>
      <c r="AO33" s="77"/>
      <c r="AP33" s="78"/>
      <c r="AQ33" s="78"/>
    </row>
    <row r="34" spans="1:43" x14ac:dyDescent="0.25">
      <c r="A34" s="212"/>
      <c r="B34" s="192"/>
      <c r="C34" s="192" t="s">
        <v>98</v>
      </c>
      <c r="D34" s="192" t="s">
        <v>99</v>
      </c>
      <c r="E34" s="192" t="s">
        <v>44</v>
      </c>
      <c r="F34" s="192"/>
      <c r="G34" s="211"/>
      <c r="S34" s="235"/>
      <c r="T34" s="235"/>
      <c r="U34" s="221"/>
      <c r="V34" s="77"/>
      <c r="W34" s="77"/>
      <c r="X34" s="78"/>
      <c r="Y34" s="78"/>
      <c r="Z34" s="78"/>
      <c r="AB34" s="75"/>
      <c r="AC34" s="75"/>
      <c r="AD34" s="76"/>
      <c r="AE34" s="77"/>
      <c r="AF34" s="77"/>
      <c r="AG34" s="78"/>
      <c r="AH34" s="78"/>
      <c r="AI34" s="78"/>
      <c r="AK34" s="75"/>
      <c r="AL34" s="75"/>
      <c r="AM34" s="76"/>
      <c r="AN34" s="77"/>
      <c r="AO34" s="77"/>
      <c r="AP34" s="78"/>
      <c r="AQ34" s="78"/>
    </row>
    <row r="35" spans="1:43" x14ac:dyDescent="0.25">
      <c r="A35" s="212"/>
      <c r="B35" s="68" t="s">
        <v>41</v>
      </c>
      <c r="C35" s="194">
        <f>E4</f>
        <v>0.7831325301204819</v>
      </c>
      <c r="D35" s="194">
        <f>H20</f>
        <v>0.78310000000000002</v>
      </c>
      <c r="E35" s="194">
        <f>C35-D35</f>
        <v>3.2530120481877312E-5</v>
      </c>
      <c r="F35" s="192"/>
      <c r="G35" s="237"/>
      <c r="H35" s="2"/>
      <c r="I35" s="2"/>
      <c r="K35" s="2"/>
      <c r="L35" s="2"/>
      <c r="M35" s="2"/>
      <c r="S35" s="75"/>
      <c r="T35" s="75"/>
      <c r="U35" s="76"/>
      <c r="V35" s="77"/>
      <c r="W35" s="77"/>
      <c r="X35" s="78"/>
      <c r="Y35" s="78"/>
      <c r="Z35" s="78"/>
      <c r="AB35" s="75"/>
      <c r="AC35" s="75"/>
      <c r="AD35" s="76"/>
      <c r="AE35" s="77"/>
      <c r="AF35" s="77"/>
      <c r="AG35" s="78"/>
      <c r="AH35" s="78"/>
      <c r="AI35" s="78"/>
      <c r="AK35" s="75"/>
      <c r="AL35" s="75"/>
      <c r="AM35" s="76"/>
      <c r="AN35" s="77"/>
      <c r="AO35" s="77"/>
      <c r="AP35" s="78"/>
      <c r="AQ35" s="78"/>
    </row>
    <row r="36" spans="1:43" x14ac:dyDescent="0.25">
      <c r="A36" s="212"/>
      <c r="B36" s="69">
        <v>2003</v>
      </c>
      <c r="C36" s="194">
        <f t="shared" ref="C36:C45" si="23">E5</f>
        <v>0.80952380952380953</v>
      </c>
      <c r="D36" s="194">
        <f t="shared" ref="D36:D45" si="24">H21</f>
        <v>0.8095</v>
      </c>
      <c r="E36" s="194">
        <f t="shared" ref="E36:E45" si="25">C36-D36</f>
        <v>2.3809523809537048E-5</v>
      </c>
      <c r="F36" s="192"/>
      <c r="G36" s="237"/>
      <c r="H36" s="2"/>
      <c r="I36" s="2"/>
      <c r="K36" s="2"/>
      <c r="L36" s="2"/>
      <c r="M36" s="2"/>
    </row>
    <row r="37" spans="1:43" x14ac:dyDescent="0.25">
      <c r="A37" s="212"/>
      <c r="B37" s="69">
        <v>2004</v>
      </c>
      <c r="C37" s="194">
        <f t="shared" si="23"/>
        <v>0.8487084870848709</v>
      </c>
      <c r="D37" s="194">
        <f t="shared" si="24"/>
        <v>0.84850000000000003</v>
      </c>
      <c r="E37" s="194">
        <f t="shared" si="25"/>
        <v>2.0848708487086753E-4</v>
      </c>
      <c r="F37" s="192"/>
      <c r="G37" s="237"/>
      <c r="H37" s="2"/>
      <c r="I37" s="2"/>
      <c r="K37" s="2"/>
      <c r="L37" s="2"/>
      <c r="M37" s="2"/>
    </row>
    <row r="38" spans="1:43" x14ac:dyDescent="0.25">
      <c r="A38" s="212"/>
      <c r="B38" s="69">
        <v>2005</v>
      </c>
      <c r="C38" s="194">
        <f t="shared" si="23"/>
        <v>0.81389578163771714</v>
      </c>
      <c r="D38" s="194">
        <f t="shared" si="24"/>
        <v>0.81430000000000002</v>
      </c>
      <c r="E38" s="194">
        <f t="shared" si="25"/>
        <v>-4.042183622828821E-4</v>
      </c>
      <c r="F38" s="192"/>
      <c r="G38" s="237"/>
      <c r="H38" s="2"/>
      <c r="I38" s="2"/>
      <c r="K38" s="2"/>
      <c r="L38" s="2"/>
      <c r="M38" s="2"/>
    </row>
    <row r="39" spans="1:43" x14ac:dyDescent="0.25">
      <c r="A39" s="212"/>
      <c r="B39" s="69">
        <v>2006</v>
      </c>
      <c r="C39" s="194">
        <f t="shared" si="23"/>
        <v>0.78052550231839257</v>
      </c>
      <c r="D39" s="194">
        <f t="shared" si="24"/>
        <v>0.77980000000000005</v>
      </c>
      <c r="E39" s="194">
        <f t="shared" si="25"/>
        <v>7.2550231839252355E-4</v>
      </c>
      <c r="F39" s="192"/>
      <c r="G39" s="237"/>
      <c r="H39" s="2"/>
      <c r="I39" s="2"/>
      <c r="K39" s="2"/>
      <c r="L39" s="2"/>
      <c r="M39" s="2"/>
    </row>
    <row r="40" spans="1:43" x14ac:dyDescent="0.25">
      <c r="A40" s="212"/>
      <c r="B40" s="70">
        <v>2007</v>
      </c>
      <c r="C40" s="194">
        <f t="shared" si="23"/>
        <v>0.7857142857142857</v>
      </c>
      <c r="D40" s="194">
        <f t="shared" si="24"/>
        <v>0.79249999999999998</v>
      </c>
      <c r="E40" s="194">
        <f t="shared" si="25"/>
        <v>-6.7857142857142838E-3</v>
      </c>
      <c r="F40" s="192"/>
      <c r="G40" s="237"/>
      <c r="H40" s="2"/>
      <c r="I40" s="2"/>
      <c r="K40" s="2"/>
      <c r="L40" s="2"/>
      <c r="M40" s="2"/>
    </row>
    <row r="41" spans="1:43" x14ac:dyDescent="0.25">
      <c r="A41" s="212"/>
      <c r="B41" s="71">
        <v>2008</v>
      </c>
      <c r="C41" s="194">
        <f t="shared" si="23"/>
        <v>0.72928176795580113</v>
      </c>
      <c r="D41" s="194">
        <f t="shared" si="24"/>
        <v>0.74180000000000001</v>
      </c>
      <c r="E41" s="194">
        <f t="shared" si="25"/>
        <v>-1.2518232044198885E-2</v>
      </c>
      <c r="F41" s="192"/>
      <c r="G41" s="237"/>
      <c r="H41" s="2"/>
      <c r="I41" s="2"/>
      <c r="K41" s="2"/>
      <c r="L41" s="2"/>
      <c r="M41" s="2"/>
    </row>
    <row r="42" spans="1:43" x14ac:dyDescent="0.25">
      <c r="A42" s="212"/>
      <c r="B42" s="70">
        <v>2009</v>
      </c>
      <c r="C42" s="194">
        <f t="shared" si="23"/>
        <v>0.80405405405405406</v>
      </c>
      <c r="D42" s="194">
        <f t="shared" si="24"/>
        <v>0.80410000000000004</v>
      </c>
      <c r="E42" s="194">
        <f t="shared" si="25"/>
        <v>-4.5945945945979894E-5</v>
      </c>
      <c r="F42" s="192"/>
      <c r="G42" s="237"/>
      <c r="H42" s="2"/>
      <c r="I42" s="2"/>
      <c r="K42" s="2"/>
      <c r="L42" s="2"/>
      <c r="M42" s="2"/>
    </row>
    <row r="43" spans="1:43" x14ac:dyDescent="0.25">
      <c r="A43" s="212"/>
      <c r="B43" s="70">
        <v>2010</v>
      </c>
      <c r="C43" s="194">
        <f t="shared" si="23"/>
        <v>0.82646420824295008</v>
      </c>
      <c r="D43" s="194">
        <f t="shared" si="24"/>
        <v>0.82650000000000001</v>
      </c>
      <c r="E43" s="194">
        <f t="shared" si="25"/>
        <v>-3.5791757049929984E-5</v>
      </c>
      <c r="F43" s="192"/>
      <c r="G43" s="237"/>
      <c r="H43" s="2"/>
      <c r="I43" s="2"/>
      <c r="K43" s="2"/>
      <c r="L43" s="2"/>
      <c r="M43" s="2"/>
    </row>
    <row r="44" spans="1:43" x14ac:dyDescent="0.25">
      <c r="A44" s="212"/>
      <c r="B44" s="70">
        <v>2011</v>
      </c>
      <c r="C44" s="194">
        <f t="shared" si="23"/>
        <v>0.75646551724137934</v>
      </c>
      <c r="D44" s="194">
        <f t="shared" si="24"/>
        <v>0.7661</v>
      </c>
      <c r="E44" s="194">
        <f t="shared" si="25"/>
        <v>-9.6344827586206661E-3</v>
      </c>
      <c r="F44" s="192"/>
      <c r="G44" s="237"/>
      <c r="H44" s="2"/>
      <c r="I44" s="2"/>
      <c r="K44" s="2"/>
      <c r="L44" s="2"/>
      <c r="M44" s="2"/>
    </row>
    <row r="45" spans="1:43" x14ac:dyDescent="0.25">
      <c r="A45" s="212"/>
      <c r="B45" s="70">
        <v>2012</v>
      </c>
      <c r="C45" s="194">
        <f t="shared" si="23"/>
        <v>0.82978723404255317</v>
      </c>
      <c r="D45" s="194">
        <f t="shared" si="24"/>
        <v>0.8306</v>
      </c>
      <c r="E45" s="194">
        <f t="shared" si="25"/>
        <v>-8.1276595744683711E-4</v>
      </c>
      <c r="F45" s="192"/>
      <c r="G45" s="237"/>
      <c r="H45" s="2"/>
      <c r="I45" s="2"/>
      <c r="K45" s="2"/>
      <c r="L45" s="2"/>
      <c r="M45" s="2"/>
    </row>
    <row r="46" spans="1:43" x14ac:dyDescent="0.25">
      <c r="A46" s="212"/>
      <c r="B46" s="72"/>
      <c r="C46" s="194"/>
      <c r="D46" s="192"/>
      <c r="E46" s="192"/>
      <c r="F46" s="192"/>
      <c r="G46" s="211"/>
    </row>
    <row r="47" spans="1:43" ht="16.5" thickBot="1" x14ac:dyDescent="0.3">
      <c r="A47" s="213"/>
      <c r="B47" s="214"/>
      <c r="C47" s="215"/>
      <c r="D47" s="214"/>
      <c r="E47" s="214"/>
      <c r="F47" s="214"/>
      <c r="G47" s="216"/>
    </row>
    <row r="48" spans="1:43" x14ac:dyDescent="0.25">
      <c r="C48" s="2"/>
    </row>
    <row r="50" spans="2:9" x14ac:dyDescent="0.25">
      <c r="D50" t="s">
        <v>114</v>
      </c>
      <c r="E50" t="s">
        <v>115</v>
      </c>
      <c r="G50" t="s">
        <v>114</v>
      </c>
      <c r="H50" t="s">
        <v>115</v>
      </c>
    </row>
    <row r="51" spans="2:9" x14ac:dyDescent="0.25">
      <c r="C51" s="257" t="s">
        <v>41</v>
      </c>
      <c r="D51">
        <f>B4</f>
        <v>83</v>
      </c>
      <c r="E51">
        <f>F20</f>
        <v>83</v>
      </c>
      <c r="F51">
        <f>D51-E51</f>
        <v>0</v>
      </c>
      <c r="G51">
        <f>C4</f>
        <v>65</v>
      </c>
      <c r="H51">
        <f>G20</f>
        <v>65</v>
      </c>
      <c r="I51">
        <f>G51-H51</f>
        <v>0</v>
      </c>
    </row>
    <row r="52" spans="2:9" x14ac:dyDescent="0.25">
      <c r="C52" s="258">
        <v>2003</v>
      </c>
      <c r="D52">
        <f t="shared" ref="D52:D57" si="26">B5</f>
        <v>63</v>
      </c>
      <c r="E52">
        <f t="shared" ref="E52:F57" si="27">F21</f>
        <v>63</v>
      </c>
      <c r="F52">
        <f t="shared" ref="F52:F56" si="28">D52-E52</f>
        <v>0</v>
      </c>
      <c r="G52">
        <f>C5</f>
        <v>51</v>
      </c>
      <c r="H52">
        <f>G21</f>
        <v>51</v>
      </c>
      <c r="I52">
        <f t="shared" ref="I52:I56" si="29">G52-H52</f>
        <v>0</v>
      </c>
    </row>
    <row r="53" spans="2:9" x14ac:dyDescent="0.25">
      <c r="C53" s="258">
        <v>2004</v>
      </c>
      <c r="D53">
        <f t="shared" si="26"/>
        <v>813</v>
      </c>
      <c r="E53">
        <f t="shared" si="27"/>
        <v>812</v>
      </c>
      <c r="F53">
        <f t="shared" si="28"/>
        <v>1</v>
      </c>
      <c r="G53">
        <f>C6</f>
        <v>690</v>
      </c>
      <c r="H53">
        <f>G22</f>
        <v>689</v>
      </c>
      <c r="I53">
        <f t="shared" si="29"/>
        <v>1</v>
      </c>
    </row>
    <row r="54" spans="2:9" x14ac:dyDescent="0.25">
      <c r="B54" s="68"/>
      <c r="C54" s="258">
        <v>2005</v>
      </c>
      <c r="D54">
        <f t="shared" si="26"/>
        <v>806</v>
      </c>
      <c r="E54">
        <f t="shared" si="27"/>
        <v>813</v>
      </c>
      <c r="F54">
        <f t="shared" si="28"/>
        <v>-7</v>
      </c>
      <c r="G54">
        <f>C7</f>
        <v>656</v>
      </c>
      <c r="H54">
        <f>G23</f>
        <v>662</v>
      </c>
      <c r="I54">
        <f t="shared" si="29"/>
        <v>-6</v>
      </c>
    </row>
    <row r="55" spans="2:9" x14ac:dyDescent="0.25">
      <c r="B55" s="69"/>
      <c r="C55" s="258">
        <v>2006</v>
      </c>
      <c r="D55">
        <f t="shared" si="26"/>
        <v>647</v>
      </c>
      <c r="E55">
        <f t="shared" si="27"/>
        <v>654</v>
      </c>
      <c r="F55">
        <f t="shared" si="28"/>
        <v>-7</v>
      </c>
      <c r="G55">
        <f>C8</f>
        <v>505</v>
      </c>
      <c r="H55">
        <f>G24</f>
        <v>510</v>
      </c>
      <c r="I55">
        <f t="shared" si="29"/>
        <v>-5</v>
      </c>
    </row>
    <row r="56" spans="2:9" x14ac:dyDescent="0.25">
      <c r="B56" s="69"/>
      <c r="C56" s="258">
        <v>2007</v>
      </c>
      <c r="D56">
        <f t="shared" si="26"/>
        <v>154</v>
      </c>
      <c r="E56">
        <f t="shared" si="27"/>
        <v>159</v>
      </c>
      <c r="F56">
        <f t="shared" si="28"/>
        <v>-5</v>
      </c>
      <c r="G56">
        <f>C9</f>
        <v>121</v>
      </c>
      <c r="H56">
        <f>G25</f>
        <v>126</v>
      </c>
      <c r="I56">
        <f t="shared" si="29"/>
        <v>-5</v>
      </c>
    </row>
    <row r="57" spans="2:9" x14ac:dyDescent="0.25">
      <c r="B57" s="69"/>
      <c r="C57" s="188"/>
    </row>
    <row r="58" spans="2:9" x14ac:dyDescent="0.25">
      <c r="B58" s="69"/>
      <c r="D58" s="3"/>
    </row>
    <row r="59" spans="2:9" x14ac:dyDescent="0.25">
      <c r="B59" s="70"/>
      <c r="D59" s="3"/>
    </row>
    <row r="60" spans="2:9" x14ac:dyDescent="0.25">
      <c r="B60" s="71"/>
      <c r="D60" s="3"/>
    </row>
    <row r="61" spans="2:9" x14ac:dyDescent="0.25">
      <c r="B61" s="70"/>
      <c r="D61" s="3"/>
    </row>
    <row r="62" spans="2:9" x14ac:dyDescent="0.25">
      <c r="B62" s="70"/>
      <c r="D62" s="3"/>
    </row>
    <row r="63" spans="2:9" x14ac:dyDescent="0.25">
      <c r="B63" s="70"/>
      <c r="D63" s="3"/>
    </row>
    <row r="64" spans="2:9" x14ac:dyDescent="0.25">
      <c r="B64" s="70"/>
      <c r="D64" s="3"/>
    </row>
  </sheetData>
  <mergeCells count="2">
    <mergeCell ref="A31:G31"/>
    <mergeCell ref="S1:AA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"/>
  <sheetViews>
    <sheetView topLeftCell="A4" zoomScaleNormal="100" workbookViewId="0">
      <selection activeCell="G76" sqref="G76"/>
    </sheetView>
  </sheetViews>
  <sheetFormatPr defaultRowHeight="15.75" x14ac:dyDescent="0.25"/>
  <cols>
    <col min="1" max="1" width="10.625" bestFit="1" customWidth="1"/>
    <col min="4" max="4" width="10" customWidth="1"/>
    <col min="10" max="10" width="15.75" bestFit="1" customWidth="1"/>
    <col min="11" max="11" width="14.5" bestFit="1" customWidth="1"/>
    <col min="12" max="12" width="14.75" bestFit="1" customWidth="1"/>
  </cols>
  <sheetData>
    <row r="1" spans="1:45" x14ac:dyDescent="0.25">
      <c r="A1" t="s">
        <v>101</v>
      </c>
      <c r="C1" t="s">
        <v>113</v>
      </c>
      <c r="S1" s="332" t="s">
        <v>94</v>
      </c>
      <c r="T1" s="333"/>
      <c r="U1" s="333"/>
      <c r="V1" s="333"/>
      <c r="W1" s="333"/>
      <c r="X1" s="333"/>
      <c r="Y1" s="333"/>
      <c r="Z1" s="333"/>
      <c r="AA1" s="334"/>
    </row>
    <row r="2" spans="1:45" x14ac:dyDescent="0.25">
      <c r="A2" t="s">
        <v>102</v>
      </c>
      <c r="S2" s="254"/>
      <c r="T2" s="255"/>
      <c r="U2" s="255"/>
      <c r="V2" s="255"/>
      <c r="W2" s="255"/>
      <c r="X2" s="255"/>
      <c r="Y2" s="255"/>
      <c r="Z2" s="255"/>
      <c r="AA2" s="256"/>
    </row>
    <row r="3" spans="1:45" x14ac:dyDescent="0.25">
      <c r="A3" t="s">
        <v>64</v>
      </c>
      <c r="B3" t="s">
        <v>29</v>
      </c>
      <c r="C3" t="s">
        <v>30</v>
      </c>
      <c r="E3" t="s">
        <v>32</v>
      </c>
      <c r="H3" t="s">
        <v>35</v>
      </c>
      <c r="I3" t="s">
        <v>37</v>
      </c>
      <c r="J3" t="s">
        <v>32</v>
      </c>
      <c r="M3" t="s">
        <v>38</v>
      </c>
      <c r="S3" s="242" t="s">
        <v>50</v>
      </c>
      <c r="T3" s="4" t="s">
        <v>51</v>
      </c>
      <c r="U3" s="5" t="s">
        <v>52</v>
      </c>
      <c r="V3" s="73" t="s">
        <v>53</v>
      </c>
      <c r="W3" s="74" t="s">
        <v>54</v>
      </c>
      <c r="X3" s="74" t="s">
        <v>55</v>
      </c>
      <c r="Y3" s="74" t="s">
        <v>56</v>
      </c>
      <c r="Z3" s="79" t="s">
        <v>60</v>
      </c>
      <c r="AA3" s="211"/>
      <c r="AB3" s="239"/>
      <c r="AC3" s="4"/>
      <c r="AD3" s="5"/>
      <c r="AE3" s="73"/>
      <c r="AF3" s="74"/>
      <c r="AG3" s="74"/>
      <c r="AH3" s="74"/>
      <c r="AI3" s="79"/>
      <c r="AK3" s="4"/>
      <c r="AL3" s="4"/>
      <c r="AM3" s="5"/>
      <c r="AN3" s="73"/>
      <c r="AO3" s="74"/>
      <c r="AP3" s="74"/>
      <c r="AQ3" s="74"/>
    </row>
    <row r="4" spans="1:45" x14ac:dyDescent="0.25">
      <c r="A4" s="257" t="s">
        <v>41</v>
      </c>
      <c r="B4" s="88">
        <v>294</v>
      </c>
      <c r="C4" s="91">
        <v>232</v>
      </c>
      <c r="D4" s="89"/>
      <c r="E4" s="96">
        <v>0.78911564625850339</v>
      </c>
      <c r="F4" s="94"/>
      <c r="G4" s="93"/>
      <c r="H4" s="111">
        <v>8.89458518234017E-2</v>
      </c>
      <c r="I4" s="110">
        <v>3.7999999999999999E-2</v>
      </c>
      <c r="J4" s="93">
        <v>0.90037078061055587</v>
      </c>
      <c r="K4" s="94"/>
      <c r="L4" s="94"/>
      <c r="M4" s="94">
        <v>0.96562195334418188</v>
      </c>
      <c r="N4" s="96"/>
      <c r="O4" s="94"/>
      <c r="P4" s="95"/>
      <c r="S4" s="222">
        <f>B4</f>
        <v>294</v>
      </c>
      <c r="T4" s="75">
        <f>C4</f>
        <v>232</v>
      </c>
      <c r="U4" s="76">
        <f>T4/S4</f>
        <v>0.78911564625850339</v>
      </c>
      <c r="V4" s="203">
        <f>_xlfn.F.INV(0.05/2, 2*T4, 2*(S4-T4+1))</f>
        <v>0.7648083320555169</v>
      </c>
      <c r="W4" s="203">
        <f>_xlfn.F.INV(1-0.05/2, 2*(T4+1), 2*(S4-T4))</f>
        <v>1.3400134229673613</v>
      </c>
      <c r="X4" s="204">
        <f>IF(T4=0, 0, 1/(1 +(S4-T4+1)/(T4*V4)))</f>
        <v>0.7379755013567959</v>
      </c>
      <c r="Y4" s="204">
        <f>IF(T4=S4, 1, 1/(1 + (S4-T4)/(W4*(T4+1))))</f>
        <v>0.83432344118954804</v>
      </c>
      <c r="Z4" s="204">
        <f>Y4-X4</f>
        <v>9.6347939832752139E-2</v>
      </c>
      <c r="AA4" s="211"/>
      <c r="AB4" s="240"/>
      <c r="AC4" s="75"/>
      <c r="AD4" s="76"/>
      <c r="AE4" s="77"/>
      <c r="AF4" s="77"/>
      <c r="AG4" s="78"/>
      <c r="AH4" s="78"/>
      <c r="AI4" s="78"/>
      <c r="AK4" s="75"/>
      <c r="AL4" s="75"/>
      <c r="AM4" s="76"/>
      <c r="AN4" s="77"/>
      <c r="AO4" s="77"/>
      <c r="AP4" s="78"/>
      <c r="AQ4" s="78"/>
    </row>
    <row r="5" spans="1:45" x14ac:dyDescent="0.25">
      <c r="A5" s="258">
        <v>2003</v>
      </c>
      <c r="B5" s="90">
        <v>44</v>
      </c>
      <c r="C5" s="92">
        <v>34</v>
      </c>
      <c r="D5" s="121"/>
      <c r="E5" s="96">
        <v>0.77272727272727271</v>
      </c>
      <c r="F5" s="94"/>
      <c r="G5" s="93"/>
      <c r="H5" s="111">
        <v>0.10748990899092109</v>
      </c>
      <c r="I5" s="101">
        <v>5.2999999999999999E-2</v>
      </c>
      <c r="J5" s="93">
        <v>0.91424612119848503</v>
      </c>
      <c r="K5" s="96"/>
      <c r="L5" s="94"/>
      <c r="M5" s="94">
        <v>0.97055699090607384</v>
      </c>
      <c r="N5" s="96"/>
      <c r="O5" s="94"/>
      <c r="P5" s="95"/>
      <c r="S5" s="222">
        <f t="shared" ref="S5:T13" si="0">B5</f>
        <v>44</v>
      </c>
      <c r="T5" s="75">
        <f t="shared" si="0"/>
        <v>34</v>
      </c>
      <c r="U5" s="76">
        <f t="shared" ref="U5:U13" si="1">T5/S5</f>
        <v>0.77272727272727271</v>
      </c>
      <c r="V5" s="203">
        <f t="shared" ref="V5:V13" si="2">_xlfn.F.INV(0.05/2, 2*T5, 2*(S5-T5+1))</f>
        <v>0.53136671946441039</v>
      </c>
      <c r="W5" s="203">
        <f t="shared" ref="W5:W13" si="3">_xlfn.F.INV(1-0.05/2, 2*(T5+1), 2*(S5-T5))</f>
        <v>2.2045283287252713</v>
      </c>
      <c r="X5" s="204">
        <f t="shared" ref="X5:X13" si="4">IF(T5=0, 0, 1/(1 +(S5-T5+1)/(T5*V5)))</f>
        <v>0.62155705243448056</v>
      </c>
      <c r="Y5" s="204">
        <f t="shared" ref="Y5:Y13" si="5">IF(T5=S5, 1, 1/(1 + (S5-T5)/(W5*(T5+1))))</f>
        <v>0.88526648606140435</v>
      </c>
      <c r="Z5" s="204">
        <f t="shared" ref="Z5:Z13" si="6">Y5-X5</f>
        <v>0.26370943362692378</v>
      </c>
      <c r="AA5" s="211"/>
      <c r="AB5" s="240"/>
      <c r="AC5" s="75"/>
      <c r="AD5" s="76"/>
      <c r="AE5" s="77"/>
      <c r="AF5" s="77"/>
      <c r="AG5" s="78"/>
      <c r="AH5" s="78"/>
      <c r="AI5" s="78"/>
      <c r="AK5" s="75"/>
      <c r="AL5" s="75"/>
      <c r="AM5" s="76"/>
      <c r="AN5" s="77"/>
      <c r="AO5" s="77"/>
      <c r="AP5" s="78"/>
      <c r="AQ5" s="78"/>
    </row>
    <row r="6" spans="1:45" x14ac:dyDescent="0.25">
      <c r="A6" s="258">
        <v>2004</v>
      </c>
      <c r="B6" s="90">
        <v>3448</v>
      </c>
      <c r="C6" s="92">
        <v>2468</v>
      </c>
      <c r="D6" s="121"/>
      <c r="E6" s="96">
        <v>0.71577726218097448</v>
      </c>
      <c r="F6" s="94"/>
      <c r="G6" s="93"/>
      <c r="H6" s="111">
        <v>8.4062801936502091E-2</v>
      </c>
      <c r="I6" s="101">
        <v>4.7E-2</v>
      </c>
      <c r="J6" s="93">
        <v>0.82001028697923783</v>
      </c>
      <c r="K6" s="96"/>
      <c r="L6" s="94"/>
      <c r="M6" s="94">
        <v>0.93599407632675935</v>
      </c>
      <c r="N6" s="96"/>
      <c r="O6" s="94"/>
      <c r="P6" s="95"/>
      <c r="S6" s="222">
        <f t="shared" si="0"/>
        <v>3448</v>
      </c>
      <c r="T6" s="75">
        <f t="shared" si="0"/>
        <v>2468</v>
      </c>
      <c r="U6" s="76">
        <f t="shared" si="1"/>
        <v>0.71577726218097448</v>
      </c>
      <c r="V6" s="203">
        <f t="shared" si="2"/>
        <v>0.92923433269520983</v>
      </c>
      <c r="W6" s="203">
        <f t="shared" si="3"/>
        <v>1.0774688014167109</v>
      </c>
      <c r="X6" s="204">
        <f t="shared" si="4"/>
        <v>0.70039858286217682</v>
      </c>
      <c r="Y6" s="204">
        <f t="shared" si="5"/>
        <v>0.73078923451198152</v>
      </c>
      <c r="Z6" s="204">
        <f t="shared" si="6"/>
        <v>3.0390651649804701E-2</v>
      </c>
      <c r="AA6" s="211"/>
      <c r="AB6" s="240"/>
      <c r="AC6" s="75"/>
      <c r="AD6" s="76"/>
      <c r="AE6" s="77"/>
      <c r="AF6" s="77"/>
      <c r="AG6" s="78"/>
      <c r="AH6" s="78"/>
      <c r="AI6" s="78"/>
      <c r="AK6" s="75"/>
      <c r="AL6" s="75"/>
      <c r="AM6" s="76"/>
      <c r="AN6" s="77"/>
      <c r="AO6" s="77"/>
      <c r="AP6" s="78"/>
      <c r="AQ6" s="78"/>
    </row>
    <row r="7" spans="1:45" x14ac:dyDescent="0.25">
      <c r="A7" s="258">
        <v>2005</v>
      </c>
      <c r="B7" s="90">
        <v>6123</v>
      </c>
      <c r="C7" s="92">
        <v>4200</v>
      </c>
      <c r="D7" s="121"/>
      <c r="E7" s="96">
        <v>0.68593826555609994</v>
      </c>
      <c r="F7" s="94"/>
      <c r="G7" s="93"/>
      <c r="H7" s="111">
        <v>8.3515218624375678E-2</v>
      </c>
      <c r="I7" s="101">
        <v>4.7E-2</v>
      </c>
      <c r="J7" s="93">
        <v>0.78535655440890617</v>
      </c>
      <c r="K7" s="96"/>
      <c r="L7" s="94"/>
      <c r="M7" s="94">
        <v>0.92261878084948523</v>
      </c>
      <c r="N7" s="96"/>
      <c r="O7" s="94"/>
      <c r="P7" s="95"/>
      <c r="S7" s="222">
        <f t="shared" si="0"/>
        <v>6123</v>
      </c>
      <c r="T7" s="75">
        <f t="shared" si="0"/>
        <v>4200</v>
      </c>
      <c r="U7" s="76">
        <f t="shared" si="1"/>
        <v>0.68593826555609994</v>
      </c>
      <c r="V7" s="203">
        <f t="shared" si="2"/>
        <v>0.94772775840129531</v>
      </c>
      <c r="W7" s="203">
        <f t="shared" si="3"/>
        <v>1.0557426422414828</v>
      </c>
      <c r="X7" s="204">
        <f t="shared" si="4"/>
        <v>0.67414444120144412</v>
      </c>
      <c r="Y7" s="204">
        <f t="shared" si="5"/>
        <v>0.69755471524861046</v>
      </c>
      <c r="Z7" s="204">
        <f t="shared" si="6"/>
        <v>2.3410274047166335E-2</v>
      </c>
      <c r="AA7" s="211"/>
      <c r="AB7" s="240"/>
      <c r="AC7" s="75"/>
      <c r="AD7" s="76"/>
      <c r="AE7" s="77"/>
      <c r="AF7" s="77"/>
      <c r="AG7" s="78"/>
      <c r="AH7" s="78"/>
      <c r="AI7" s="78"/>
      <c r="AK7" s="75"/>
      <c r="AL7" s="75"/>
      <c r="AM7" s="76"/>
      <c r="AN7" s="77"/>
      <c r="AO7" s="77"/>
      <c r="AP7" s="78"/>
      <c r="AQ7" s="78"/>
    </row>
    <row r="8" spans="1:45" x14ac:dyDescent="0.25">
      <c r="A8" s="258">
        <v>2006</v>
      </c>
      <c r="B8" s="90">
        <v>6790</v>
      </c>
      <c r="C8" s="92">
        <v>4944</v>
      </c>
      <c r="D8" s="121"/>
      <c r="E8" s="96">
        <v>0.72812960235640645</v>
      </c>
      <c r="F8" s="94"/>
      <c r="G8" s="93"/>
      <c r="H8" s="111">
        <v>0.10617229669730416</v>
      </c>
      <c r="I8" s="101">
        <v>4.7E-2</v>
      </c>
      <c r="J8" s="93">
        <v>0.85479500579827761</v>
      </c>
      <c r="K8" s="96"/>
      <c r="L8" s="94"/>
      <c r="M8" s="94">
        <v>0.94904613613139766</v>
      </c>
      <c r="N8" s="96"/>
      <c r="O8" s="94"/>
      <c r="P8" s="95"/>
      <c r="S8" s="222">
        <f t="shared" si="0"/>
        <v>6790</v>
      </c>
      <c r="T8" s="75">
        <f t="shared" si="0"/>
        <v>4944</v>
      </c>
      <c r="U8" s="76">
        <f t="shared" si="1"/>
        <v>0.72812960235640645</v>
      </c>
      <c r="V8" s="203">
        <f t="shared" si="2"/>
        <v>0.94826090506618788</v>
      </c>
      <c r="W8" s="203">
        <f t="shared" si="3"/>
        <v>1.0552687773921061</v>
      </c>
      <c r="X8" s="204">
        <f t="shared" si="4"/>
        <v>0.71737675069222395</v>
      </c>
      <c r="Y8" s="204">
        <f t="shared" si="5"/>
        <v>0.73868622120876049</v>
      </c>
      <c r="Z8" s="204">
        <f t="shared" si="6"/>
        <v>2.1309470516536533E-2</v>
      </c>
      <c r="AA8" s="211"/>
      <c r="AB8" s="240"/>
      <c r="AC8" s="75"/>
      <c r="AD8" s="76"/>
      <c r="AE8" s="77"/>
      <c r="AF8" s="77"/>
      <c r="AG8" s="78"/>
      <c r="AH8" s="78"/>
      <c r="AI8" s="78"/>
      <c r="AK8" s="75"/>
      <c r="AL8" s="75"/>
      <c r="AM8" s="76"/>
      <c r="AN8" s="77"/>
      <c r="AO8" s="77"/>
      <c r="AP8" s="78"/>
      <c r="AQ8" s="78"/>
    </row>
    <row r="9" spans="1:45" x14ac:dyDescent="0.25">
      <c r="A9" s="258">
        <v>2007</v>
      </c>
      <c r="B9" s="90">
        <v>1167</v>
      </c>
      <c r="C9" s="92">
        <v>856</v>
      </c>
      <c r="D9" s="121"/>
      <c r="E9" s="96">
        <v>0.7335047129391602</v>
      </c>
      <c r="F9" s="94"/>
      <c r="G9" s="93"/>
      <c r="H9" s="111">
        <v>9.7412866310849583E-2</v>
      </c>
      <c r="I9" s="101">
        <v>4.7E-2</v>
      </c>
      <c r="J9" s="93">
        <v>0.85274831435196219</v>
      </c>
      <c r="K9" s="96"/>
      <c r="L9" s="94"/>
      <c r="M9" s="94">
        <v>0.94828807642638924</v>
      </c>
      <c r="N9" s="96"/>
      <c r="O9" s="94"/>
      <c r="P9" s="95"/>
      <c r="S9" s="222">
        <f t="shared" si="0"/>
        <v>1167</v>
      </c>
      <c r="T9" s="75">
        <f t="shared" si="0"/>
        <v>856</v>
      </c>
      <c r="U9" s="76">
        <f t="shared" si="1"/>
        <v>0.7335047129391602</v>
      </c>
      <c r="V9" s="203">
        <f t="shared" si="2"/>
        <v>0.88009682841560699</v>
      </c>
      <c r="W9" s="203">
        <f t="shared" si="3"/>
        <v>1.1409234086633857</v>
      </c>
      <c r="X9" s="204">
        <f t="shared" si="4"/>
        <v>0.70714204112361578</v>
      </c>
      <c r="Y9" s="204">
        <f t="shared" si="5"/>
        <v>0.75868489217163815</v>
      </c>
      <c r="Z9" s="204">
        <f t="shared" si="6"/>
        <v>5.1542851048022365E-2</v>
      </c>
      <c r="AA9" s="211"/>
      <c r="AB9" s="240"/>
      <c r="AC9" s="75"/>
      <c r="AD9" s="76"/>
      <c r="AE9" s="77"/>
      <c r="AF9" s="77"/>
      <c r="AG9" s="78"/>
      <c r="AH9" s="78"/>
      <c r="AI9" s="78"/>
      <c r="AK9" s="75"/>
      <c r="AL9" s="75"/>
      <c r="AM9" s="76"/>
      <c r="AN9" s="77"/>
      <c r="AO9" s="77"/>
      <c r="AP9" s="78"/>
      <c r="AQ9" s="78"/>
    </row>
    <row r="10" spans="1:45" s="81" customFormat="1" x14ac:dyDescent="0.25">
      <c r="A10" s="188">
        <v>2008</v>
      </c>
      <c r="B10" s="182">
        <v>336</v>
      </c>
      <c r="C10" s="182">
        <v>251</v>
      </c>
      <c r="D10" s="182"/>
      <c r="E10" s="119">
        <v>0.74702380952380953</v>
      </c>
      <c r="F10" s="119"/>
      <c r="G10" s="119"/>
      <c r="H10" s="119">
        <v>0.14100000000000001</v>
      </c>
      <c r="I10" s="119">
        <v>4.7E-2</v>
      </c>
      <c r="J10" s="119">
        <v>0.9125325814123032</v>
      </c>
      <c r="K10" s="183"/>
      <c r="L10" s="184"/>
      <c r="M10" s="184">
        <v>0.96995025125247358</v>
      </c>
      <c r="N10" s="183"/>
      <c r="O10" s="184"/>
      <c r="P10" s="186"/>
      <c r="S10" s="224">
        <f t="shared" si="0"/>
        <v>336</v>
      </c>
      <c r="T10" s="178">
        <f t="shared" si="0"/>
        <v>251</v>
      </c>
      <c r="U10" s="179">
        <f t="shared" si="1"/>
        <v>0.74702380952380953</v>
      </c>
      <c r="V10" s="225">
        <f t="shared" si="2"/>
        <v>0.78815236710302938</v>
      </c>
      <c r="W10" s="225">
        <f t="shared" si="3"/>
        <v>1.2893141404771737</v>
      </c>
      <c r="X10" s="225">
        <f t="shared" si="4"/>
        <v>0.69699771682595713</v>
      </c>
      <c r="Y10" s="225">
        <f t="shared" si="5"/>
        <v>0.7926359732410847</v>
      </c>
      <c r="Z10" s="225">
        <f t="shared" si="6"/>
        <v>9.5638256415127576E-2</v>
      </c>
      <c r="AA10" s="248"/>
      <c r="AB10" s="246"/>
      <c r="AC10" s="178"/>
      <c r="AD10" s="179"/>
      <c r="AE10" s="180"/>
      <c r="AF10" s="180"/>
      <c r="AG10" s="180"/>
      <c r="AH10" s="180"/>
      <c r="AI10" s="180"/>
      <c r="AK10" s="178"/>
      <c r="AL10" s="178"/>
      <c r="AM10" s="179"/>
      <c r="AN10" s="180"/>
      <c r="AO10" s="180"/>
      <c r="AP10" s="180"/>
      <c r="AQ10" s="180"/>
      <c r="AR10" s="180"/>
      <c r="AS10" s="180"/>
    </row>
    <row r="11" spans="1:45" x14ac:dyDescent="0.25">
      <c r="A11" s="124">
        <v>2009</v>
      </c>
      <c r="B11" s="125">
        <v>390</v>
      </c>
      <c r="C11" s="125">
        <v>286</v>
      </c>
      <c r="D11" s="125"/>
      <c r="E11" s="102">
        <v>0.73333333333333328</v>
      </c>
      <c r="F11" s="102"/>
      <c r="G11" s="102"/>
      <c r="H11" s="120">
        <v>0.109</v>
      </c>
      <c r="I11" s="126">
        <v>4.7E-2</v>
      </c>
      <c r="J11" s="94">
        <v>0.86363616735541648</v>
      </c>
      <c r="K11" s="102"/>
      <c r="L11" s="102"/>
      <c r="M11" s="102">
        <v>0.95230692066917055</v>
      </c>
      <c r="N11" s="104"/>
      <c r="O11" s="102"/>
      <c r="P11" s="103"/>
      <c r="S11" s="222">
        <f t="shared" si="0"/>
        <v>390</v>
      </c>
      <c r="T11" s="75">
        <f t="shared" si="0"/>
        <v>286</v>
      </c>
      <c r="U11" s="76">
        <f t="shared" si="1"/>
        <v>0.73333333333333328</v>
      </c>
      <c r="V11" s="203">
        <f t="shared" si="2"/>
        <v>0.8039338631799875</v>
      </c>
      <c r="W11" s="203">
        <f t="shared" si="3"/>
        <v>1.2596068980310846</v>
      </c>
      <c r="X11" s="204">
        <f t="shared" si="4"/>
        <v>0.68649705637629532</v>
      </c>
      <c r="Y11" s="204">
        <f t="shared" si="5"/>
        <v>0.77658776378224326</v>
      </c>
      <c r="Z11" s="204">
        <f t="shared" si="6"/>
        <v>9.0090707405947934E-2</v>
      </c>
      <c r="AA11" s="211"/>
      <c r="AB11" s="240"/>
      <c r="AC11" s="75"/>
      <c r="AD11" s="76"/>
      <c r="AE11" s="77"/>
      <c r="AF11" s="77"/>
      <c r="AG11" s="78"/>
      <c r="AH11" s="78"/>
      <c r="AI11" s="78"/>
      <c r="AK11" s="75"/>
      <c r="AL11" s="75"/>
      <c r="AM11" s="76"/>
      <c r="AN11" s="77"/>
      <c r="AO11" s="77"/>
      <c r="AP11" s="78"/>
      <c r="AQ11" s="78"/>
      <c r="AR11" s="148"/>
      <c r="AS11" s="148"/>
    </row>
    <row r="12" spans="1:45" x14ac:dyDescent="0.25">
      <c r="A12" s="124">
        <v>2010</v>
      </c>
      <c r="B12" s="125">
        <v>938</v>
      </c>
      <c r="C12" s="125">
        <v>736</v>
      </c>
      <c r="D12" s="125">
        <v>679</v>
      </c>
      <c r="E12" s="102">
        <v>0.78464818763326227</v>
      </c>
      <c r="F12" s="102"/>
      <c r="G12" s="102"/>
      <c r="H12" s="120">
        <v>0.13800000000000001</v>
      </c>
      <c r="I12" s="126">
        <v>4.7E-2</v>
      </c>
      <c r="J12" s="94">
        <v>0.9551571026569684</v>
      </c>
      <c r="K12" s="102"/>
      <c r="L12" s="102"/>
      <c r="M12" s="102">
        <v>0.98482319746854274</v>
      </c>
      <c r="N12" s="104"/>
      <c r="O12" s="102"/>
      <c r="P12" s="103"/>
      <c r="S12" s="222">
        <f t="shared" si="0"/>
        <v>938</v>
      </c>
      <c r="T12" s="75">
        <f t="shared" si="0"/>
        <v>736</v>
      </c>
      <c r="U12" s="76">
        <f t="shared" si="1"/>
        <v>0.78464818763326227</v>
      </c>
      <c r="V12" s="203">
        <f t="shared" si="2"/>
        <v>0.85892566185868968</v>
      </c>
      <c r="W12" s="203">
        <f t="shared" si="3"/>
        <v>1.1727307143583001</v>
      </c>
      <c r="X12" s="204">
        <f t="shared" si="4"/>
        <v>0.75693550621565331</v>
      </c>
      <c r="Y12" s="204">
        <f t="shared" si="5"/>
        <v>0.81056033059207011</v>
      </c>
      <c r="Z12" s="204">
        <f t="shared" si="6"/>
        <v>5.3624824376416802E-2</v>
      </c>
      <c r="AA12" s="211"/>
      <c r="AB12" s="240"/>
      <c r="AC12" s="75"/>
      <c r="AD12" s="76"/>
      <c r="AE12" s="77"/>
      <c r="AF12" s="77"/>
      <c r="AG12" s="78"/>
      <c r="AH12" s="78"/>
      <c r="AI12" s="78"/>
      <c r="AK12" s="75"/>
      <c r="AL12" s="75"/>
      <c r="AM12" s="76"/>
      <c r="AN12" s="77"/>
      <c r="AO12" s="77"/>
      <c r="AP12" s="78"/>
      <c r="AQ12" s="78"/>
      <c r="AR12" s="148"/>
      <c r="AS12" s="148"/>
    </row>
    <row r="13" spans="1:45" x14ac:dyDescent="0.25">
      <c r="A13" s="124">
        <v>2011</v>
      </c>
      <c r="B13" s="125">
        <v>936</v>
      </c>
      <c r="C13" s="125">
        <v>734</v>
      </c>
      <c r="D13" s="125"/>
      <c r="E13" s="102">
        <v>0.78418803418803418</v>
      </c>
      <c r="F13" s="102"/>
      <c r="G13" s="102"/>
      <c r="H13" s="120">
        <v>0.152</v>
      </c>
      <c r="I13" s="126">
        <v>4.7E-2</v>
      </c>
      <c r="J13" s="94">
        <v>0.97035681040511867</v>
      </c>
      <c r="K13" s="102"/>
      <c r="L13" s="102"/>
      <c r="M13" s="102">
        <v>0.99001966100637429</v>
      </c>
      <c r="N13" s="104"/>
      <c r="O13" s="102"/>
      <c r="P13" s="103"/>
      <c r="S13" s="222">
        <f t="shared" si="0"/>
        <v>936</v>
      </c>
      <c r="T13" s="75">
        <f t="shared" si="0"/>
        <v>734</v>
      </c>
      <c r="U13" s="76">
        <f t="shared" si="1"/>
        <v>0.78418803418803418</v>
      </c>
      <c r="V13" s="203">
        <f t="shared" si="2"/>
        <v>0.85888322298250808</v>
      </c>
      <c r="W13" s="203">
        <f t="shared" si="3"/>
        <v>1.1727799712848221</v>
      </c>
      <c r="X13" s="204">
        <f t="shared" si="4"/>
        <v>0.75642541525491014</v>
      </c>
      <c r="Y13" s="204">
        <f t="shared" si="5"/>
        <v>0.81014917668473474</v>
      </c>
      <c r="Z13" s="204">
        <f t="shared" si="6"/>
        <v>5.3723761429824601E-2</v>
      </c>
      <c r="AA13" s="211"/>
      <c r="AB13" s="240"/>
      <c r="AC13" s="75"/>
      <c r="AD13" s="76"/>
      <c r="AE13" s="77"/>
      <c r="AF13" s="77"/>
      <c r="AG13" s="78"/>
      <c r="AH13" s="78"/>
      <c r="AI13" s="78"/>
      <c r="AK13" s="75"/>
      <c r="AL13" s="75"/>
      <c r="AM13" s="76"/>
      <c r="AN13" s="77"/>
      <c r="AO13" s="77"/>
      <c r="AP13" s="78"/>
      <c r="AQ13" s="78"/>
      <c r="AR13" s="148"/>
      <c r="AS13" s="148"/>
    </row>
    <row r="14" spans="1:45" x14ac:dyDescent="0.25">
      <c r="A14" s="127">
        <v>2012</v>
      </c>
      <c r="B14" s="90">
        <v>1043</v>
      </c>
      <c r="C14" s="92">
        <v>820</v>
      </c>
      <c r="D14" s="121"/>
      <c r="E14" s="97">
        <v>0.78619367209971236</v>
      </c>
      <c r="F14" s="97"/>
      <c r="G14" s="97"/>
      <c r="H14" s="97">
        <v>0.13800000000000001</v>
      </c>
      <c r="I14" s="97">
        <v>4.7E-2</v>
      </c>
      <c r="J14" s="97">
        <v>0.95703843047807557</v>
      </c>
      <c r="K14" s="97"/>
      <c r="L14" s="97"/>
      <c r="M14" s="97">
        <v>0.98546935999097074</v>
      </c>
      <c r="N14" s="97"/>
      <c r="O14" s="97"/>
      <c r="P14" s="97"/>
      <c r="S14" s="222"/>
      <c r="T14" s="75"/>
      <c r="U14" s="76"/>
      <c r="V14" s="203"/>
      <c r="W14" s="203"/>
      <c r="X14" s="204"/>
      <c r="Y14" s="204"/>
      <c r="Z14" s="204"/>
      <c r="AA14" s="211"/>
      <c r="AB14" s="240"/>
      <c r="AC14" s="75"/>
      <c r="AD14" s="76"/>
      <c r="AE14" s="77"/>
      <c r="AF14" s="77"/>
      <c r="AG14" s="78"/>
      <c r="AH14" s="78"/>
      <c r="AI14" s="78"/>
      <c r="AK14" s="75"/>
      <c r="AL14" s="75"/>
      <c r="AM14" s="76"/>
      <c r="AN14" s="77"/>
      <c r="AO14" s="77"/>
      <c r="AP14" s="78"/>
      <c r="AQ14" s="78"/>
    </row>
    <row r="15" spans="1:45" ht="16.5" thickBot="1" x14ac:dyDescent="0.3">
      <c r="A15" s="128" t="s">
        <v>42</v>
      </c>
      <c r="B15" s="129"/>
      <c r="C15" s="129"/>
      <c r="D15" s="129"/>
      <c r="E15" s="129">
        <v>0.76738985171820984</v>
      </c>
      <c r="F15" s="129"/>
      <c r="G15" s="129"/>
      <c r="H15" s="129">
        <v>0.12748257326216991</v>
      </c>
      <c r="I15" s="129">
        <v>4.7E-2</v>
      </c>
      <c r="J15" s="129">
        <v>0.91088619523635384</v>
      </c>
      <c r="K15" s="129"/>
      <c r="L15" s="129"/>
      <c r="M15" s="113">
        <v>0.96907762136459008</v>
      </c>
      <c r="N15" s="129"/>
      <c r="O15" s="129"/>
      <c r="P15" s="130"/>
      <c r="S15" s="222"/>
      <c r="T15" s="75"/>
      <c r="U15" s="76"/>
      <c r="V15" s="203"/>
      <c r="W15" s="203"/>
      <c r="X15" s="204"/>
      <c r="Y15" s="204"/>
      <c r="Z15" s="204"/>
      <c r="AA15" s="211"/>
      <c r="AB15" s="240"/>
      <c r="AC15" s="75"/>
      <c r="AD15" s="76"/>
      <c r="AE15" s="77"/>
      <c r="AF15" s="77"/>
      <c r="AG15" s="78"/>
      <c r="AH15" s="78"/>
      <c r="AI15" s="78"/>
      <c r="AK15" s="75"/>
      <c r="AL15" s="75"/>
      <c r="AM15" s="76"/>
      <c r="AN15" s="77"/>
      <c r="AO15" s="77"/>
      <c r="AP15" s="78"/>
      <c r="AQ15" s="78"/>
    </row>
    <row r="16" spans="1:45" x14ac:dyDescent="0.25">
      <c r="S16" s="222"/>
      <c r="T16" s="75"/>
      <c r="U16" s="76"/>
      <c r="V16" s="203"/>
      <c r="W16" s="203"/>
      <c r="X16" s="204"/>
      <c r="Y16" s="204"/>
      <c r="Z16" s="204"/>
      <c r="AA16" s="211"/>
      <c r="AB16" s="240"/>
      <c r="AC16" s="75"/>
      <c r="AD16" s="76"/>
      <c r="AE16" s="77"/>
      <c r="AF16" s="77"/>
      <c r="AG16" s="78"/>
      <c r="AH16" s="78"/>
      <c r="AI16" s="78"/>
      <c r="AK16" s="75"/>
      <c r="AL16" s="75"/>
      <c r="AM16" s="76"/>
      <c r="AN16" s="77"/>
      <c r="AO16" s="77"/>
      <c r="AP16" s="78"/>
      <c r="AQ16" s="78"/>
    </row>
    <row r="17" spans="1:45" x14ac:dyDescent="0.25">
      <c r="S17" s="222"/>
      <c r="T17" s="75"/>
      <c r="U17" s="76"/>
      <c r="V17" s="203"/>
      <c r="W17" s="203"/>
      <c r="X17" s="204"/>
      <c r="Y17" s="204"/>
      <c r="Z17" s="204"/>
      <c r="AA17" s="211"/>
      <c r="AB17" s="240"/>
      <c r="AC17" s="75"/>
      <c r="AD17" s="76"/>
      <c r="AE17" s="77"/>
      <c r="AF17" s="77"/>
      <c r="AG17" s="78"/>
      <c r="AH17" s="78"/>
      <c r="AI17" s="78"/>
      <c r="AK17" s="75"/>
      <c r="AL17" s="75"/>
      <c r="AM17" s="76"/>
      <c r="AN17" s="77"/>
      <c r="AO17" s="77"/>
      <c r="AP17" s="78"/>
      <c r="AQ17" s="78"/>
    </row>
    <row r="18" spans="1:45" x14ac:dyDescent="0.25">
      <c r="A18" t="s">
        <v>97</v>
      </c>
      <c r="S18" s="222"/>
      <c r="T18" s="75"/>
      <c r="U18" s="76"/>
      <c r="V18" s="203"/>
      <c r="W18" s="203"/>
      <c r="X18" s="204"/>
      <c r="Y18" s="204"/>
      <c r="Z18" s="204"/>
      <c r="AA18" s="211"/>
      <c r="AB18" s="240"/>
      <c r="AC18" s="75"/>
      <c r="AD18" s="76"/>
      <c r="AE18" s="77"/>
      <c r="AF18" s="77"/>
      <c r="AG18" s="78"/>
      <c r="AH18" s="78"/>
      <c r="AI18" s="78"/>
      <c r="AK18" s="75"/>
      <c r="AL18" s="75"/>
      <c r="AM18" s="76"/>
      <c r="AN18" s="77"/>
      <c r="AO18" s="77"/>
      <c r="AP18" s="78"/>
      <c r="AQ18" s="78"/>
    </row>
    <row r="19" spans="1:45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s="1" t="s">
        <v>6</v>
      </c>
      <c r="G19" s="1" t="s">
        <v>7</v>
      </c>
      <c r="H19" s="1" t="s">
        <v>8</v>
      </c>
      <c r="I19" s="2" t="s">
        <v>9</v>
      </c>
      <c r="J19" s="2" t="s">
        <v>10</v>
      </c>
      <c r="K19" s="2" t="s">
        <v>11</v>
      </c>
      <c r="R19" s="238"/>
      <c r="S19" s="222"/>
      <c r="T19" s="76"/>
      <c r="U19" s="203"/>
      <c r="V19" s="203"/>
      <c r="W19" s="204"/>
      <c r="X19" s="204"/>
      <c r="Y19" s="204"/>
      <c r="Z19" s="192"/>
      <c r="AA19" s="243"/>
      <c r="AB19" s="240"/>
      <c r="AC19" s="76"/>
      <c r="AD19" s="77"/>
      <c r="AE19" s="77"/>
      <c r="AF19" s="78"/>
      <c r="AG19" s="78"/>
      <c r="AH19" s="78"/>
      <c r="AJ19" s="75"/>
      <c r="AK19" s="75"/>
      <c r="AL19" s="76"/>
      <c r="AM19" s="77"/>
      <c r="AN19" s="77"/>
      <c r="AO19" s="78"/>
      <c r="AP19" s="78"/>
    </row>
    <row r="20" spans="1:45" x14ac:dyDescent="0.25">
      <c r="A20" s="84" t="s">
        <v>20</v>
      </c>
      <c r="B20" s="84" t="s">
        <v>21</v>
      </c>
      <c r="C20" s="84">
        <v>2002</v>
      </c>
      <c r="D20" s="84" t="s">
        <v>84</v>
      </c>
      <c r="E20" s="84" t="s">
        <v>22</v>
      </c>
      <c r="F20" s="84">
        <v>302</v>
      </c>
      <c r="G20" s="85">
        <v>245</v>
      </c>
      <c r="H20" s="187">
        <v>0.81130000000000002</v>
      </c>
      <c r="I20" s="85"/>
      <c r="J20" s="86"/>
      <c r="K20" s="86"/>
      <c r="L20" s="86"/>
      <c r="M20" s="84"/>
      <c r="N20" s="84"/>
      <c r="S20" s="228">
        <f>F20</f>
        <v>302</v>
      </c>
      <c r="T20" s="80">
        <f>G20</f>
        <v>245</v>
      </c>
      <c r="U20" s="76">
        <f t="shared" ref="U20:U30" si="7">T20/S20</f>
        <v>0.8112582781456954</v>
      </c>
      <c r="V20" s="203">
        <f t="shared" ref="V20:V30" si="8">_xlfn.F.INV(0.05/2, 2*T20, 2*(S20-T20+1))</f>
        <v>0.7600004065473146</v>
      </c>
      <c r="W20" s="203">
        <f t="shared" ref="W20:W30" si="9">_xlfn.F.INV(1-0.05/2, 2*(T20+1), 2*(S20-T20))</f>
        <v>1.3531643534353892</v>
      </c>
      <c r="X20" s="204">
        <f t="shared" ref="X20:X30" si="10">IF(T20=0, 0, 1/(1 +(S20-T20+1)/(T20*V20)))</f>
        <v>0.76248985936520031</v>
      </c>
      <c r="Y20" s="204">
        <f t="shared" ref="Y20:Y30" si="11">IF(T20=S20, 1, 1/(1 + (S20-T20)/(W20*(T20+1))))</f>
        <v>0.85380058121751923</v>
      </c>
      <c r="Z20" s="204">
        <f t="shared" ref="Z20:Z30" si="12">Y20-X20</f>
        <v>9.1310721852318921E-2</v>
      </c>
      <c r="AA20" s="211"/>
      <c r="AB20" s="241"/>
      <c r="AC20" s="80"/>
      <c r="AD20" s="76"/>
      <c r="AE20" s="77"/>
      <c r="AF20" s="77"/>
      <c r="AG20" s="78"/>
      <c r="AH20" s="78"/>
      <c r="AI20" s="78"/>
      <c r="AK20" s="80"/>
      <c r="AL20" s="80"/>
      <c r="AM20" s="76"/>
      <c r="AN20" s="77"/>
      <c r="AO20" s="77"/>
      <c r="AP20" s="78"/>
      <c r="AQ20" s="78"/>
    </row>
    <row r="21" spans="1:45" x14ac:dyDescent="0.25">
      <c r="A21" s="84" t="s">
        <v>20</v>
      </c>
      <c r="B21" s="84" t="s">
        <v>21</v>
      </c>
      <c r="C21" s="84">
        <v>2003</v>
      </c>
      <c r="D21" s="84" t="s">
        <v>84</v>
      </c>
      <c r="E21" s="84" t="s">
        <v>22</v>
      </c>
      <c r="F21" s="84">
        <v>58</v>
      </c>
      <c r="G21" s="85">
        <v>43</v>
      </c>
      <c r="H21" s="187">
        <v>0.74139999999999995</v>
      </c>
      <c r="I21" s="85"/>
      <c r="J21" s="86"/>
      <c r="K21" s="86"/>
      <c r="L21" s="86"/>
      <c r="M21" s="84"/>
      <c r="N21" s="84"/>
      <c r="S21" s="228">
        <f t="shared" ref="S21:S30" si="13">F21</f>
        <v>58</v>
      </c>
      <c r="T21" s="80">
        <f t="shared" ref="T21:T30" si="14">G21</f>
        <v>43</v>
      </c>
      <c r="U21" s="76">
        <f t="shared" si="7"/>
        <v>0.74137931034482762</v>
      </c>
      <c r="V21" s="203">
        <f t="shared" si="8"/>
        <v>0.58093681666068109</v>
      </c>
      <c r="W21" s="203">
        <f t="shared" si="9"/>
        <v>1.8938002873673374</v>
      </c>
      <c r="X21" s="204">
        <f t="shared" si="10"/>
        <v>0.60956833913152508</v>
      </c>
      <c r="Y21" s="204">
        <f t="shared" si="11"/>
        <v>0.84744813163489519</v>
      </c>
      <c r="Z21" s="204">
        <f t="shared" si="12"/>
        <v>0.2378797925033701</v>
      </c>
      <c r="AA21" s="211"/>
      <c r="AB21" s="241"/>
      <c r="AC21" s="80"/>
      <c r="AD21" s="76"/>
      <c r="AE21" s="77"/>
      <c r="AF21" s="77"/>
      <c r="AG21" s="78"/>
      <c r="AH21" s="78"/>
      <c r="AI21" s="78"/>
      <c r="AK21" s="80"/>
      <c r="AL21" s="80"/>
      <c r="AM21" s="76"/>
      <c r="AN21" s="77"/>
      <c r="AO21" s="77"/>
      <c r="AP21" s="78"/>
      <c r="AQ21" s="78"/>
    </row>
    <row r="22" spans="1:45" x14ac:dyDescent="0.25">
      <c r="A22" s="84" t="s">
        <v>20</v>
      </c>
      <c r="B22" s="84" t="s">
        <v>21</v>
      </c>
      <c r="C22" s="84">
        <v>2004</v>
      </c>
      <c r="D22" s="84" t="s">
        <v>84</v>
      </c>
      <c r="E22" s="84" t="s">
        <v>22</v>
      </c>
      <c r="F22" s="84">
        <v>3487</v>
      </c>
      <c r="G22" s="85">
        <v>2504</v>
      </c>
      <c r="H22" s="187">
        <v>0.71809999999999996</v>
      </c>
      <c r="I22" s="85"/>
      <c r="J22" s="86"/>
      <c r="K22" s="86"/>
      <c r="L22" s="86"/>
      <c r="M22" s="84"/>
      <c r="N22" s="84"/>
      <c r="S22" s="228">
        <f t="shared" si="13"/>
        <v>3487</v>
      </c>
      <c r="T22" s="80">
        <f t="shared" si="14"/>
        <v>2504</v>
      </c>
      <c r="U22" s="76">
        <f t="shared" si="7"/>
        <v>0.71809578434184107</v>
      </c>
      <c r="V22" s="203">
        <f t="shared" si="8"/>
        <v>0.92945279533146941</v>
      </c>
      <c r="W22" s="203">
        <f t="shared" si="9"/>
        <v>1.0772212667540468</v>
      </c>
      <c r="X22" s="204">
        <f t="shared" si="10"/>
        <v>0.70284021333366575</v>
      </c>
      <c r="Y22" s="204">
        <f t="shared" si="11"/>
        <v>0.73298486623126924</v>
      </c>
      <c r="Z22" s="204">
        <f t="shared" si="12"/>
        <v>3.0144652897603486E-2</v>
      </c>
      <c r="AA22" s="211"/>
      <c r="AB22" s="241"/>
      <c r="AC22" s="80"/>
      <c r="AD22" s="76"/>
      <c r="AE22" s="77"/>
      <c r="AF22" s="77"/>
      <c r="AG22" s="78"/>
      <c r="AH22" s="78"/>
      <c r="AI22" s="78"/>
      <c r="AK22" s="80"/>
      <c r="AL22" s="80"/>
      <c r="AM22" s="76"/>
      <c r="AN22" s="77"/>
      <c r="AO22" s="77"/>
      <c r="AP22" s="78"/>
      <c r="AQ22" s="78"/>
    </row>
    <row r="23" spans="1:45" x14ac:dyDescent="0.25">
      <c r="A23" s="84" t="s">
        <v>20</v>
      </c>
      <c r="B23" s="84" t="s">
        <v>21</v>
      </c>
      <c r="C23" s="84">
        <v>2005</v>
      </c>
      <c r="D23" s="84" t="s">
        <v>84</v>
      </c>
      <c r="E23" s="84" t="s">
        <v>22</v>
      </c>
      <c r="F23" s="84">
        <v>6112</v>
      </c>
      <c r="G23" s="85">
        <v>4187</v>
      </c>
      <c r="H23" s="187">
        <v>0.68500000000000005</v>
      </c>
      <c r="I23" s="85"/>
      <c r="J23" s="86"/>
      <c r="K23" s="86"/>
      <c r="L23" s="86"/>
      <c r="M23" s="84"/>
      <c r="N23" s="84"/>
      <c r="S23" s="228">
        <f t="shared" si="13"/>
        <v>6112</v>
      </c>
      <c r="T23" s="80">
        <f t="shared" si="14"/>
        <v>4187</v>
      </c>
      <c r="U23" s="76">
        <f t="shared" si="7"/>
        <v>0.68504581151832455</v>
      </c>
      <c r="V23" s="203">
        <f t="shared" si="8"/>
        <v>0.9477198498778151</v>
      </c>
      <c r="W23" s="203">
        <f t="shared" si="9"/>
        <v>1.0557487869364768</v>
      </c>
      <c r="X23" s="204">
        <f t="shared" si="10"/>
        <v>0.6732327215418018</v>
      </c>
      <c r="Y23" s="204">
        <f t="shared" si="11"/>
        <v>0.69668206034979496</v>
      </c>
      <c r="Z23" s="204">
        <f t="shared" si="12"/>
        <v>2.3449338807993159E-2</v>
      </c>
      <c r="AA23" s="211"/>
      <c r="AB23" s="241"/>
      <c r="AC23" s="80"/>
      <c r="AD23" s="76"/>
      <c r="AE23" s="77"/>
      <c r="AF23" s="77"/>
      <c r="AG23" s="78"/>
      <c r="AH23" s="78"/>
      <c r="AI23" s="78"/>
      <c r="AK23" s="80"/>
      <c r="AL23" s="80"/>
      <c r="AM23" s="76"/>
      <c r="AN23" s="77"/>
      <c r="AO23" s="77"/>
      <c r="AP23" s="78"/>
      <c r="AQ23" s="78"/>
    </row>
    <row r="24" spans="1:45" x14ac:dyDescent="0.25">
      <c r="A24" s="84" t="s">
        <v>20</v>
      </c>
      <c r="B24" s="84" t="s">
        <v>21</v>
      </c>
      <c r="C24" s="84">
        <v>2006</v>
      </c>
      <c r="D24" s="84" t="s">
        <v>84</v>
      </c>
      <c r="E24" s="84" t="s">
        <v>22</v>
      </c>
      <c r="F24" s="84">
        <v>6770</v>
      </c>
      <c r="G24" s="85">
        <v>4924</v>
      </c>
      <c r="H24" s="187">
        <v>0.72729999999999995</v>
      </c>
      <c r="I24" s="85"/>
      <c r="J24" s="86"/>
      <c r="K24" s="86"/>
      <c r="L24" s="86"/>
      <c r="M24" s="84"/>
      <c r="N24" s="84"/>
      <c r="S24" s="228">
        <f t="shared" si="13"/>
        <v>6770</v>
      </c>
      <c r="T24" s="80">
        <f t="shared" si="14"/>
        <v>4924</v>
      </c>
      <c r="U24" s="76">
        <f t="shared" si="7"/>
        <v>0.72732644017725256</v>
      </c>
      <c r="V24" s="203">
        <f t="shared" si="8"/>
        <v>0.94823215484031764</v>
      </c>
      <c r="W24" s="203">
        <f t="shared" si="9"/>
        <v>1.0552990670853961</v>
      </c>
      <c r="X24" s="204">
        <f t="shared" si="10"/>
        <v>0.71654803021927949</v>
      </c>
      <c r="Y24" s="204">
        <f t="shared" si="11"/>
        <v>0.73790872965598264</v>
      </c>
      <c r="Z24" s="204">
        <f t="shared" si="12"/>
        <v>2.1360699436703157E-2</v>
      </c>
      <c r="AA24" s="211"/>
      <c r="AB24" s="241"/>
      <c r="AC24" s="80"/>
      <c r="AD24" s="76"/>
      <c r="AE24" s="77"/>
      <c r="AF24" s="77"/>
      <c r="AG24" s="78"/>
      <c r="AH24" s="78"/>
      <c r="AI24" s="78"/>
      <c r="AK24" s="80"/>
      <c r="AL24" s="80"/>
      <c r="AM24" s="76"/>
      <c r="AN24" s="77"/>
      <c r="AO24" s="77"/>
      <c r="AP24" s="78"/>
      <c r="AQ24" s="78"/>
    </row>
    <row r="25" spans="1:45" x14ac:dyDescent="0.25">
      <c r="A25" s="84" t="s">
        <v>20</v>
      </c>
      <c r="B25" s="84" t="s">
        <v>21</v>
      </c>
      <c r="C25" s="84">
        <v>2007</v>
      </c>
      <c r="D25" s="84" t="s">
        <v>84</v>
      </c>
      <c r="E25" s="84" t="s">
        <v>22</v>
      </c>
      <c r="F25" s="84">
        <v>1192</v>
      </c>
      <c r="G25" s="85">
        <v>873</v>
      </c>
      <c r="H25" s="187">
        <v>0.73240000000000005</v>
      </c>
      <c r="I25" s="85"/>
      <c r="J25" s="86"/>
      <c r="K25" s="86"/>
      <c r="L25" s="86"/>
      <c r="M25" s="84"/>
      <c r="N25" s="84"/>
      <c r="S25" s="228">
        <f t="shared" si="13"/>
        <v>1192</v>
      </c>
      <c r="T25" s="80">
        <f t="shared" si="14"/>
        <v>873</v>
      </c>
      <c r="U25" s="76">
        <f t="shared" si="7"/>
        <v>0.73238255033557043</v>
      </c>
      <c r="V25" s="203">
        <f t="shared" si="8"/>
        <v>0.8814012240963317</v>
      </c>
      <c r="W25" s="203">
        <f t="shared" si="9"/>
        <v>1.1391007750273794</v>
      </c>
      <c r="X25" s="204">
        <f t="shared" si="10"/>
        <v>0.70627738519297767</v>
      </c>
      <c r="Y25" s="204">
        <f t="shared" si="11"/>
        <v>0.75733585083523547</v>
      </c>
      <c r="Z25" s="204">
        <f t="shared" si="12"/>
        <v>5.10584656422578E-2</v>
      </c>
      <c r="AA25" s="211"/>
      <c r="AB25" s="241"/>
      <c r="AC25" s="80"/>
      <c r="AD25" s="76"/>
      <c r="AE25" s="77"/>
      <c r="AF25" s="77"/>
      <c r="AG25" s="78"/>
      <c r="AH25" s="78"/>
      <c r="AI25" s="78"/>
      <c r="AK25" s="80"/>
      <c r="AL25" s="80"/>
      <c r="AM25" s="76"/>
      <c r="AN25" s="77"/>
      <c r="AO25" s="77"/>
      <c r="AP25" s="78"/>
      <c r="AQ25" s="78"/>
    </row>
    <row r="26" spans="1:45" s="81" customFormat="1" x14ac:dyDescent="0.25">
      <c r="A26" s="81" t="s">
        <v>20</v>
      </c>
      <c r="B26" s="81" t="s">
        <v>21</v>
      </c>
      <c r="C26" s="81">
        <v>2008</v>
      </c>
      <c r="D26" s="81" t="s">
        <v>84</v>
      </c>
      <c r="E26" s="81" t="s">
        <v>22</v>
      </c>
      <c r="F26" s="81">
        <v>616</v>
      </c>
      <c r="G26" s="82">
        <v>470</v>
      </c>
      <c r="H26" s="189">
        <v>0.76300000000000001</v>
      </c>
      <c r="I26" s="82"/>
      <c r="J26" s="83"/>
      <c r="K26" s="83"/>
      <c r="L26" s="83"/>
      <c r="S26" s="228">
        <f t="shared" si="13"/>
        <v>616</v>
      </c>
      <c r="T26" s="80">
        <f t="shared" si="14"/>
        <v>470</v>
      </c>
      <c r="U26" s="179">
        <f t="shared" si="7"/>
        <v>0.76298701298701299</v>
      </c>
      <c r="V26" s="225">
        <f t="shared" si="8"/>
        <v>0.83448597110324874</v>
      </c>
      <c r="W26" s="225">
        <f t="shared" si="9"/>
        <v>1.2099154640729692</v>
      </c>
      <c r="X26" s="225">
        <f t="shared" si="10"/>
        <v>0.72737813756208314</v>
      </c>
      <c r="Y26" s="225">
        <f t="shared" si="11"/>
        <v>0.79605240817518008</v>
      </c>
      <c r="Z26" s="225">
        <f t="shared" si="12"/>
        <v>6.8674270613096944E-2</v>
      </c>
      <c r="AA26" s="248"/>
      <c r="AB26" s="247"/>
      <c r="AC26" s="190"/>
      <c r="AD26" s="179"/>
      <c r="AE26" s="180"/>
      <c r="AF26" s="180"/>
      <c r="AG26" s="180"/>
      <c r="AH26" s="180"/>
      <c r="AI26" s="180"/>
      <c r="AK26" s="190"/>
      <c r="AL26" s="190"/>
      <c r="AM26" s="179"/>
      <c r="AN26" s="180"/>
      <c r="AO26" s="180"/>
      <c r="AP26" s="180"/>
      <c r="AQ26" s="180"/>
      <c r="AR26" s="180"/>
      <c r="AS26" s="180"/>
    </row>
    <row r="27" spans="1:45" x14ac:dyDescent="0.25">
      <c r="A27" s="84" t="s">
        <v>20</v>
      </c>
      <c r="B27" s="84" t="s">
        <v>21</v>
      </c>
      <c r="C27" s="84">
        <v>2009</v>
      </c>
      <c r="D27" s="84" t="s">
        <v>84</v>
      </c>
      <c r="E27" s="84" t="s">
        <v>22</v>
      </c>
      <c r="F27" s="84">
        <v>1379</v>
      </c>
      <c r="G27" s="85">
        <v>1038</v>
      </c>
      <c r="H27" s="187">
        <v>0.75270000000000004</v>
      </c>
      <c r="I27" s="85"/>
      <c r="J27" s="86"/>
      <c r="K27" s="86"/>
      <c r="L27" s="86"/>
      <c r="M27" s="84"/>
      <c r="N27" s="84"/>
      <c r="S27" s="228">
        <f t="shared" si="13"/>
        <v>1379</v>
      </c>
      <c r="T27" s="80">
        <f t="shared" si="14"/>
        <v>1038</v>
      </c>
      <c r="U27" s="76">
        <f t="shared" si="7"/>
        <v>0.75271936185641775</v>
      </c>
      <c r="V27" s="203">
        <f t="shared" si="8"/>
        <v>0.88659150369321227</v>
      </c>
      <c r="W27" s="203">
        <f t="shared" si="9"/>
        <v>1.1323802373641525</v>
      </c>
      <c r="X27" s="204">
        <f t="shared" si="10"/>
        <v>0.72906212304943263</v>
      </c>
      <c r="Y27" s="204">
        <f t="shared" si="11"/>
        <v>0.77529468026288073</v>
      </c>
      <c r="Z27" s="204">
        <f t="shared" si="12"/>
        <v>4.62325572134481E-2</v>
      </c>
      <c r="AA27" s="211"/>
      <c r="AB27" s="241"/>
      <c r="AC27" s="80"/>
      <c r="AD27" s="76"/>
      <c r="AE27" s="77"/>
      <c r="AF27" s="77"/>
      <c r="AG27" s="78"/>
      <c r="AH27" s="78"/>
      <c r="AI27" s="78"/>
      <c r="AK27" s="80"/>
      <c r="AL27" s="80"/>
      <c r="AM27" s="76"/>
      <c r="AN27" s="77"/>
      <c r="AO27" s="77"/>
      <c r="AP27" s="78"/>
      <c r="AQ27" s="78"/>
      <c r="AR27" s="148"/>
      <c r="AS27" s="148"/>
    </row>
    <row r="28" spans="1:45" x14ac:dyDescent="0.25">
      <c r="A28" s="84" t="s">
        <v>20</v>
      </c>
      <c r="B28" s="84" t="s">
        <v>21</v>
      </c>
      <c r="C28" s="84">
        <v>2010</v>
      </c>
      <c r="D28" s="84" t="s">
        <v>84</v>
      </c>
      <c r="E28" s="84" t="s">
        <v>22</v>
      </c>
      <c r="F28" s="84">
        <v>940</v>
      </c>
      <c r="G28" s="85">
        <v>738</v>
      </c>
      <c r="H28" s="187">
        <v>0.78510000000000002</v>
      </c>
      <c r="I28" s="85"/>
      <c r="J28" s="86"/>
      <c r="K28" s="86"/>
      <c r="L28" s="86"/>
      <c r="M28" s="84"/>
      <c r="N28" s="84"/>
      <c r="S28" s="228">
        <f t="shared" si="13"/>
        <v>940</v>
      </c>
      <c r="T28" s="80">
        <f t="shared" si="14"/>
        <v>738</v>
      </c>
      <c r="U28" s="76">
        <f t="shared" si="7"/>
        <v>0.78510638297872337</v>
      </c>
      <c r="V28" s="203">
        <f t="shared" si="8"/>
        <v>0.85896788414042169</v>
      </c>
      <c r="W28" s="203">
        <f t="shared" si="9"/>
        <v>1.1726817107577252</v>
      </c>
      <c r="X28" s="204">
        <f t="shared" si="10"/>
        <v>0.75744346806027019</v>
      </c>
      <c r="Y28" s="204">
        <f t="shared" si="11"/>
        <v>0.81096970576477356</v>
      </c>
      <c r="Z28" s="204">
        <f t="shared" si="12"/>
        <v>5.3526237704503377E-2</v>
      </c>
      <c r="AA28" s="211"/>
      <c r="AB28" s="241"/>
      <c r="AC28" s="80"/>
      <c r="AD28" s="76"/>
      <c r="AE28" s="77"/>
      <c r="AF28" s="77"/>
      <c r="AG28" s="78"/>
      <c r="AH28" s="78"/>
      <c r="AI28" s="78"/>
      <c r="AK28" s="80"/>
      <c r="AL28" s="80"/>
      <c r="AM28" s="76"/>
      <c r="AN28" s="77"/>
      <c r="AO28" s="77"/>
      <c r="AP28" s="78"/>
      <c r="AQ28" s="78"/>
      <c r="AR28" s="148"/>
      <c r="AS28" s="148"/>
    </row>
    <row r="29" spans="1:45" x14ac:dyDescent="0.25">
      <c r="A29" s="84" t="s">
        <v>20</v>
      </c>
      <c r="B29" s="84" t="s">
        <v>21</v>
      </c>
      <c r="C29" s="84">
        <v>2011</v>
      </c>
      <c r="D29" s="84" t="s">
        <v>84</v>
      </c>
      <c r="E29" s="84" t="s">
        <v>22</v>
      </c>
      <c r="F29" s="84">
        <v>1142</v>
      </c>
      <c r="G29" s="85">
        <v>909</v>
      </c>
      <c r="H29" s="187">
        <v>0.79600000000000004</v>
      </c>
      <c r="I29" s="85"/>
      <c r="J29" s="86"/>
      <c r="K29" s="86"/>
      <c r="L29" s="86"/>
      <c r="M29" s="84"/>
      <c r="N29" s="84"/>
      <c r="S29" s="228">
        <f t="shared" si="13"/>
        <v>1142</v>
      </c>
      <c r="T29" s="80">
        <f t="shared" si="14"/>
        <v>909</v>
      </c>
      <c r="U29" s="76">
        <f t="shared" si="7"/>
        <v>0.79597197898423822</v>
      </c>
      <c r="V29" s="203">
        <f t="shared" si="8"/>
        <v>0.86873306893808799</v>
      </c>
      <c r="W29" s="203">
        <f t="shared" si="9"/>
        <v>1.158533812762192</v>
      </c>
      <c r="X29" s="204">
        <f t="shared" si="10"/>
        <v>0.77141257525787654</v>
      </c>
      <c r="Y29" s="204">
        <f t="shared" si="11"/>
        <v>0.81899619682271141</v>
      </c>
      <c r="Z29" s="204">
        <f t="shared" si="12"/>
        <v>4.7583621564834866E-2</v>
      </c>
      <c r="AA29" s="211"/>
      <c r="AB29" s="241"/>
      <c r="AC29" s="80"/>
      <c r="AD29" s="76"/>
      <c r="AE29" s="77"/>
      <c r="AF29" s="77"/>
      <c r="AG29" s="78"/>
      <c r="AH29" s="78"/>
      <c r="AI29" s="78"/>
      <c r="AK29" s="80"/>
      <c r="AL29" s="80"/>
      <c r="AM29" s="76"/>
      <c r="AN29" s="77"/>
      <c r="AO29" s="77"/>
      <c r="AP29" s="78"/>
      <c r="AQ29" s="78"/>
      <c r="AR29" s="148"/>
      <c r="AS29" s="148"/>
    </row>
    <row r="30" spans="1:45" ht="16.5" thickBot="1" x14ac:dyDescent="0.3">
      <c r="A30" s="84" t="s">
        <v>20</v>
      </c>
      <c r="B30" s="84" t="s">
        <v>21</v>
      </c>
      <c r="C30" s="84">
        <v>2012</v>
      </c>
      <c r="D30" s="84" t="s">
        <v>84</v>
      </c>
      <c r="E30" s="84" t="s">
        <v>22</v>
      </c>
      <c r="F30" s="84">
        <v>1037</v>
      </c>
      <c r="G30" s="85">
        <v>817</v>
      </c>
      <c r="H30" s="187">
        <v>0.78779999999999994</v>
      </c>
      <c r="I30" s="85"/>
      <c r="J30" s="86"/>
      <c r="K30" s="86"/>
      <c r="L30" s="86"/>
      <c r="M30" s="84"/>
      <c r="N30" s="84"/>
      <c r="S30" s="228">
        <f t="shared" si="13"/>
        <v>1037</v>
      </c>
      <c r="T30" s="80">
        <f t="shared" si="14"/>
        <v>817</v>
      </c>
      <c r="U30" s="76">
        <f t="shared" si="7"/>
        <v>0.78784956605593059</v>
      </c>
      <c r="V30" s="203">
        <f t="shared" si="8"/>
        <v>0.864555417078954</v>
      </c>
      <c r="W30" s="203">
        <f t="shared" si="9"/>
        <v>1.1644454314248214</v>
      </c>
      <c r="X30" s="204">
        <f t="shared" si="10"/>
        <v>0.76168441260998088</v>
      </c>
      <c r="Y30" s="204">
        <f t="shared" si="11"/>
        <v>0.81236935623240392</v>
      </c>
      <c r="Z30" s="204">
        <f t="shared" si="12"/>
        <v>5.068494362242304E-2</v>
      </c>
      <c r="AA30" s="211"/>
      <c r="AB30" s="241"/>
      <c r="AC30" s="80"/>
      <c r="AD30" s="76"/>
      <c r="AE30" s="77"/>
      <c r="AF30" s="77"/>
      <c r="AG30" s="78"/>
      <c r="AH30" s="78"/>
      <c r="AI30" s="78"/>
      <c r="AK30" s="80"/>
      <c r="AL30" s="80"/>
      <c r="AM30" s="76"/>
      <c r="AN30" s="77"/>
      <c r="AO30" s="77"/>
      <c r="AP30" s="78"/>
      <c r="AQ30" s="78"/>
      <c r="AR30" s="148"/>
      <c r="AS30" s="148"/>
    </row>
    <row r="31" spans="1:45" ht="16.5" thickBot="1" x14ac:dyDescent="0.3">
      <c r="A31" s="329" t="s">
        <v>90</v>
      </c>
      <c r="B31" s="330"/>
      <c r="C31" s="330"/>
      <c r="D31" s="330"/>
      <c r="E31" s="330"/>
      <c r="F31" s="330"/>
      <c r="G31" s="331"/>
      <c r="S31" s="228"/>
      <c r="T31" s="80"/>
      <c r="U31" s="76"/>
      <c r="V31" s="203"/>
      <c r="W31" s="203"/>
      <c r="X31" s="204"/>
      <c r="Y31" s="204"/>
      <c r="Z31" s="204"/>
      <c r="AA31" s="211"/>
      <c r="AB31" s="241"/>
      <c r="AC31" s="80"/>
      <c r="AD31" s="76"/>
      <c r="AE31" s="77"/>
      <c r="AF31" s="77"/>
      <c r="AG31" s="78"/>
      <c r="AH31" s="78"/>
      <c r="AI31" s="78"/>
      <c r="AK31" s="80"/>
      <c r="AL31" s="80"/>
      <c r="AM31" s="76"/>
      <c r="AN31" s="77"/>
      <c r="AO31" s="77"/>
      <c r="AP31" s="78"/>
      <c r="AQ31" s="78"/>
    </row>
    <row r="32" spans="1:45" x14ac:dyDescent="0.25">
      <c r="A32" s="212" t="s">
        <v>101</v>
      </c>
      <c r="B32" s="192"/>
      <c r="C32" s="192"/>
      <c r="D32" s="192" t="s">
        <v>43</v>
      </c>
      <c r="E32" s="192"/>
      <c r="F32" s="192"/>
      <c r="G32" s="236"/>
      <c r="H32" s="1"/>
      <c r="I32" s="1"/>
      <c r="J32" s="2"/>
      <c r="K32" s="2"/>
      <c r="L32" s="2"/>
      <c r="S32" s="222"/>
      <c r="T32" s="75"/>
      <c r="U32" s="76"/>
      <c r="V32" s="203"/>
      <c r="W32" s="203"/>
      <c r="X32" s="204"/>
      <c r="Y32" s="204"/>
      <c r="Z32" s="204"/>
      <c r="AA32" s="211"/>
      <c r="AB32" s="240"/>
      <c r="AC32" s="75"/>
      <c r="AD32" s="76"/>
      <c r="AE32" s="77"/>
      <c r="AF32" s="77"/>
      <c r="AG32" s="78"/>
      <c r="AH32" s="78"/>
      <c r="AI32" s="78"/>
      <c r="AK32" s="75"/>
      <c r="AL32" s="75"/>
      <c r="AM32" s="76"/>
      <c r="AN32" s="77"/>
      <c r="AO32" s="77"/>
      <c r="AP32" s="78"/>
      <c r="AQ32" s="78"/>
    </row>
    <row r="33" spans="1:43" ht="16.5" thickBot="1" x14ac:dyDescent="0.3">
      <c r="A33" s="212"/>
      <c r="B33" s="192"/>
      <c r="C33" s="192"/>
      <c r="D33" s="192"/>
      <c r="E33" s="192" t="s">
        <v>100</v>
      </c>
      <c r="F33" s="192"/>
      <c r="G33" s="211"/>
      <c r="S33" s="213" t="s">
        <v>92</v>
      </c>
      <c r="T33" s="245"/>
      <c r="U33" s="231"/>
      <c r="V33" s="232"/>
      <c r="W33" s="232"/>
      <c r="X33" s="233"/>
      <c r="Y33" s="233"/>
      <c r="Z33" s="233"/>
      <c r="AA33" s="216"/>
      <c r="AB33" s="240"/>
      <c r="AC33" s="75"/>
      <c r="AD33" s="76"/>
      <c r="AE33" s="77"/>
      <c r="AF33" s="77"/>
      <c r="AG33" s="78"/>
      <c r="AH33" s="78"/>
      <c r="AI33" s="78"/>
      <c r="AK33" s="75"/>
      <c r="AL33" s="75"/>
      <c r="AM33" s="76"/>
      <c r="AN33" s="77"/>
      <c r="AO33" s="77"/>
      <c r="AP33" s="78"/>
      <c r="AQ33" s="78"/>
    </row>
    <row r="34" spans="1:43" x14ac:dyDescent="0.25">
      <c r="A34" s="212"/>
      <c r="B34" s="192"/>
      <c r="C34" s="192" t="s">
        <v>98</v>
      </c>
      <c r="D34" s="192" t="s">
        <v>99</v>
      </c>
      <c r="E34" s="192" t="s">
        <v>44</v>
      </c>
      <c r="F34" s="192"/>
      <c r="G34" s="211"/>
      <c r="S34" s="235"/>
      <c r="T34" s="235"/>
      <c r="U34" s="221"/>
      <c r="V34" s="77"/>
      <c r="W34" s="77"/>
      <c r="X34" s="78"/>
      <c r="Y34" s="78"/>
      <c r="Z34" s="78"/>
      <c r="AB34" s="75"/>
      <c r="AC34" s="75"/>
      <c r="AD34" s="76"/>
      <c r="AE34" s="77"/>
      <c r="AF34" s="77"/>
      <c r="AG34" s="78"/>
      <c r="AH34" s="78"/>
      <c r="AI34" s="78"/>
      <c r="AK34" s="75"/>
      <c r="AL34" s="75"/>
      <c r="AM34" s="76"/>
      <c r="AN34" s="77"/>
      <c r="AO34" s="77"/>
      <c r="AP34" s="78"/>
      <c r="AQ34" s="78"/>
    </row>
    <row r="35" spans="1:43" x14ac:dyDescent="0.25">
      <c r="A35" s="212"/>
      <c r="B35" s="68" t="s">
        <v>41</v>
      </c>
      <c r="C35" s="194">
        <f>E4</f>
        <v>0.78911564625850339</v>
      </c>
      <c r="D35" s="194">
        <f>H20</f>
        <v>0.81130000000000002</v>
      </c>
      <c r="E35" s="194">
        <f>C35-D35</f>
        <v>-2.2184353741496632E-2</v>
      </c>
      <c r="F35" s="192"/>
      <c r="G35" s="237"/>
      <c r="H35" s="2"/>
      <c r="I35" s="2"/>
      <c r="K35" s="2"/>
      <c r="L35" s="2"/>
      <c r="M35" s="2"/>
      <c r="S35" s="75"/>
      <c r="T35" s="75"/>
      <c r="U35" s="76"/>
      <c r="V35" s="77"/>
      <c r="W35" s="77"/>
      <c r="X35" s="78"/>
      <c r="Y35" s="78"/>
      <c r="Z35" s="78"/>
      <c r="AB35" s="75"/>
      <c r="AC35" s="75"/>
      <c r="AD35" s="76"/>
      <c r="AE35" s="77"/>
      <c r="AF35" s="77"/>
      <c r="AG35" s="78"/>
      <c r="AH35" s="78"/>
      <c r="AI35" s="78"/>
      <c r="AK35" s="75"/>
      <c r="AL35" s="75"/>
      <c r="AM35" s="76"/>
      <c r="AN35" s="77"/>
      <c r="AO35" s="77"/>
      <c r="AP35" s="78"/>
      <c r="AQ35" s="78"/>
    </row>
    <row r="36" spans="1:43" x14ac:dyDescent="0.25">
      <c r="A36" s="212"/>
      <c r="B36" s="69">
        <v>2003</v>
      </c>
      <c r="C36" s="194">
        <f t="shared" ref="C36:C45" si="15">E5</f>
        <v>0.77272727272727271</v>
      </c>
      <c r="D36" s="194">
        <f t="shared" ref="D36:D45" si="16">H21</f>
        <v>0.74139999999999995</v>
      </c>
      <c r="E36" s="194">
        <f t="shared" ref="E36:E45" si="17">C36-D36</f>
        <v>3.1327272727272759E-2</v>
      </c>
      <c r="F36" s="192"/>
      <c r="G36" s="237"/>
      <c r="H36" s="2"/>
      <c r="I36" s="2"/>
      <c r="J36" s="335"/>
      <c r="M36" s="2"/>
    </row>
    <row r="37" spans="1:43" x14ac:dyDescent="0.25">
      <c r="A37" s="212"/>
      <c r="B37" s="69">
        <v>2004</v>
      </c>
      <c r="C37" s="194">
        <f t="shared" si="15"/>
        <v>0.71577726218097448</v>
      </c>
      <c r="D37" s="194">
        <f t="shared" si="16"/>
        <v>0.71809999999999996</v>
      </c>
      <c r="E37" s="194">
        <f t="shared" si="17"/>
        <v>-2.3227378190254777E-3</v>
      </c>
      <c r="F37" s="192"/>
      <c r="G37" s="237"/>
      <c r="H37" s="2"/>
      <c r="I37" s="2"/>
      <c r="J37" s="335"/>
      <c r="M37" s="2"/>
    </row>
    <row r="38" spans="1:43" x14ac:dyDescent="0.25">
      <c r="A38" s="212"/>
      <c r="B38" s="69">
        <v>2005</v>
      </c>
      <c r="C38" s="194">
        <f t="shared" si="15"/>
        <v>0.68593826555609994</v>
      </c>
      <c r="D38" s="194">
        <f t="shared" si="16"/>
        <v>0.68500000000000005</v>
      </c>
      <c r="E38" s="194">
        <f t="shared" si="17"/>
        <v>9.3826555609988205E-4</v>
      </c>
      <c r="F38" s="192"/>
      <c r="G38" s="237"/>
      <c r="H38" s="2"/>
      <c r="I38" s="2"/>
      <c r="J38" s="335"/>
      <c r="M38" s="2"/>
    </row>
    <row r="39" spans="1:43" x14ac:dyDescent="0.25">
      <c r="A39" s="212"/>
      <c r="B39" s="69">
        <v>2006</v>
      </c>
      <c r="C39" s="194">
        <f t="shared" si="15"/>
        <v>0.72812960235640645</v>
      </c>
      <c r="D39" s="194">
        <f t="shared" si="16"/>
        <v>0.72729999999999995</v>
      </c>
      <c r="E39" s="194">
        <f t="shared" si="17"/>
        <v>8.2960235640650026E-4</v>
      </c>
      <c r="F39" s="192"/>
      <c r="G39" s="237"/>
      <c r="H39" s="2"/>
      <c r="I39" s="2"/>
      <c r="J39" s="335"/>
      <c r="M39" s="2"/>
    </row>
    <row r="40" spans="1:43" x14ac:dyDescent="0.25">
      <c r="A40" s="212"/>
      <c r="B40" s="70">
        <v>2007</v>
      </c>
      <c r="C40" s="194">
        <f t="shared" si="15"/>
        <v>0.7335047129391602</v>
      </c>
      <c r="D40" s="194">
        <f t="shared" si="16"/>
        <v>0.73240000000000005</v>
      </c>
      <c r="E40" s="194">
        <f t="shared" si="17"/>
        <v>1.1047129391601462E-3</v>
      </c>
      <c r="F40" s="192"/>
      <c r="G40" s="237"/>
      <c r="H40" s="2"/>
      <c r="I40" s="2"/>
      <c r="J40" s="335"/>
      <c r="M40" s="2"/>
    </row>
    <row r="41" spans="1:43" x14ac:dyDescent="0.25">
      <c r="A41" s="212"/>
      <c r="B41" s="71">
        <v>2008</v>
      </c>
      <c r="C41" s="194">
        <f t="shared" si="15"/>
        <v>0.74702380952380953</v>
      </c>
      <c r="D41" s="194">
        <f t="shared" si="16"/>
        <v>0.76300000000000001</v>
      </c>
      <c r="E41" s="194">
        <f t="shared" si="17"/>
        <v>-1.5976190476190477E-2</v>
      </c>
      <c r="F41" s="192"/>
      <c r="G41" s="237"/>
      <c r="H41" s="2"/>
      <c r="I41" s="2"/>
      <c r="J41" s="336"/>
      <c r="K41" s="201"/>
      <c r="L41" s="201"/>
      <c r="M41" s="2"/>
    </row>
    <row r="42" spans="1:43" x14ac:dyDescent="0.25">
      <c r="A42" s="212"/>
      <c r="B42" s="70">
        <v>2009</v>
      </c>
      <c r="C42" s="194">
        <f t="shared" si="15"/>
        <v>0.73333333333333328</v>
      </c>
      <c r="D42" s="194">
        <f t="shared" si="16"/>
        <v>0.75270000000000004</v>
      </c>
      <c r="E42" s="194">
        <f t="shared" si="17"/>
        <v>-1.9366666666666754E-2</v>
      </c>
      <c r="F42" s="192"/>
      <c r="G42" s="237"/>
      <c r="H42" s="2"/>
      <c r="I42" s="2"/>
      <c r="K42" s="2"/>
      <c r="L42" s="2"/>
      <c r="M42" s="2"/>
    </row>
    <row r="43" spans="1:43" x14ac:dyDescent="0.25">
      <c r="A43" s="212"/>
      <c r="B43" s="70">
        <v>2010</v>
      </c>
      <c r="C43" s="194">
        <f t="shared" si="15"/>
        <v>0.78464818763326227</v>
      </c>
      <c r="D43" s="194">
        <f t="shared" si="16"/>
        <v>0.78510000000000002</v>
      </c>
      <c r="E43" s="194">
        <f t="shared" si="17"/>
        <v>-4.5181236673774716E-4</v>
      </c>
      <c r="F43" s="192"/>
      <c r="G43" s="237"/>
      <c r="H43" s="2"/>
      <c r="I43" s="2"/>
      <c r="K43" s="2"/>
      <c r="L43" s="2"/>
      <c r="M43" s="2"/>
    </row>
    <row r="44" spans="1:43" x14ac:dyDescent="0.25">
      <c r="A44" s="212"/>
      <c r="B44" s="70">
        <v>2011</v>
      </c>
      <c r="C44" s="194">
        <f t="shared" si="15"/>
        <v>0.78418803418803418</v>
      </c>
      <c r="D44" s="194">
        <f t="shared" si="16"/>
        <v>0.79600000000000004</v>
      </c>
      <c r="E44" s="194">
        <f t="shared" si="17"/>
        <v>-1.1811965811965863E-2</v>
      </c>
      <c r="F44" s="192"/>
      <c r="G44" s="237"/>
      <c r="H44" s="2"/>
      <c r="I44" s="2"/>
      <c r="K44" s="2"/>
      <c r="L44" s="2"/>
      <c r="M44" s="2"/>
    </row>
    <row r="45" spans="1:43" x14ac:dyDescent="0.25">
      <c r="A45" s="212"/>
      <c r="B45" s="70">
        <v>2012</v>
      </c>
      <c r="C45" s="194">
        <f t="shared" si="15"/>
        <v>0.78619367209971236</v>
      </c>
      <c r="D45" s="194">
        <f t="shared" si="16"/>
        <v>0.78779999999999994</v>
      </c>
      <c r="E45" s="194">
        <f t="shared" si="17"/>
        <v>-1.6063279002875852E-3</v>
      </c>
      <c r="F45" s="192"/>
      <c r="G45" s="237"/>
      <c r="H45" s="2"/>
      <c r="I45" s="2"/>
      <c r="K45" s="2"/>
      <c r="L45" s="2"/>
      <c r="M45" s="2"/>
    </row>
    <row r="46" spans="1:43" ht="26.25" x14ac:dyDescent="0.25">
      <c r="A46" s="212"/>
      <c r="B46" s="72" t="s">
        <v>42</v>
      </c>
      <c r="C46" s="194"/>
      <c r="D46" s="192"/>
      <c r="E46" s="192"/>
      <c r="F46" s="192"/>
      <c r="G46" s="211"/>
    </row>
    <row r="47" spans="1:43" x14ac:dyDescent="0.25">
      <c r="A47" s="212"/>
      <c r="B47" s="192"/>
      <c r="C47" s="194"/>
      <c r="D47" s="192"/>
      <c r="E47" s="192"/>
      <c r="F47" s="192"/>
      <c r="G47" s="211"/>
    </row>
    <row r="48" spans="1:43" ht="16.5" thickBot="1" x14ac:dyDescent="0.3">
      <c r="A48" s="213"/>
      <c r="B48" s="214"/>
      <c r="C48" s="2"/>
    </row>
    <row r="50" spans="2:10" x14ac:dyDescent="0.25">
      <c r="D50" t="s">
        <v>114</v>
      </c>
      <c r="E50" t="s">
        <v>115</v>
      </c>
      <c r="H50" t="s">
        <v>114</v>
      </c>
      <c r="I50" t="s">
        <v>115</v>
      </c>
    </row>
    <row r="51" spans="2:10" x14ac:dyDescent="0.25">
      <c r="C51" s="257" t="s">
        <v>41</v>
      </c>
      <c r="D51">
        <f>B4</f>
        <v>294</v>
      </c>
      <c r="E51">
        <f>F20</f>
        <v>302</v>
      </c>
      <c r="F51">
        <f>D51-E51</f>
        <v>-8</v>
      </c>
      <c r="H51">
        <f>C4</f>
        <v>232</v>
      </c>
      <c r="I51">
        <f>G20</f>
        <v>245</v>
      </c>
      <c r="J51">
        <f>H51-I51</f>
        <v>-13</v>
      </c>
    </row>
    <row r="52" spans="2:10" x14ac:dyDescent="0.25">
      <c r="C52" s="258">
        <v>2003</v>
      </c>
      <c r="D52">
        <f t="shared" ref="D52:D56" si="18">B5</f>
        <v>44</v>
      </c>
      <c r="E52">
        <f t="shared" ref="E52:E56" si="19">F21</f>
        <v>58</v>
      </c>
      <c r="F52">
        <f t="shared" ref="F52:F56" si="20">D52-E52</f>
        <v>-14</v>
      </c>
      <c r="H52">
        <f>C5</f>
        <v>34</v>
      </c>
      <c r="I52">
        <f>G21</f>
        <v>43</v>
      </c>
      <c r="J52">
        <f t="shared" ref="J52:J56" si="21">H52-I52</f>
        <v>-9</v>
      </c>
    </row>
    <row r="53" spans="2:10" x14ac:dyDescent="0.25">
      <c r="C53" s="258">
        <v>2004</v>
      </c>
      <c r="D53">
        <f t="shared" si="18"/>
        <v>3448</v>
      </c>
      <c r="E53">
        <f t="shared" si="19"/>
        <v>3487</v>
      </c>
      <c r="F53">
        <f t="shared" si="20"/>
        <v>-39</v>
      </c>
      <c r="H53">
        <f>C6</f>
        <v>2468</v>
      </c>
      <c r="I53">
        <f>G22</f>
        <v>2504</v>
      </c>
      <c r="J53">
        <f t="shared" si="21"/>
        <v>-36</v>
      </c>
    </row>
    <row r="54" spans="2:10" x14ac:dyDescent="0.25">
      <c r="B54" s="68"/>
      <c r="C54" s="258">
        <v>2005</v>
      </c>
      <c r="D54">
        <f t="shared" si="18"/>
        <v>6123</v>
      </c>
      <c r="E54">
        <f t="shared" si="19"/>
        <v>6112</v>
      </c>
      <c r="F54">
        <f t="shared" si="20"/>
        <v>11</v>
      </c>
      <c r="H54">
        <f>C7</f>
        <v>4200</v>
      </c>
      <c r="I54">
        <f>G23</f>
        <v>4187</v>
      </c>
      <c r="J54">
        <f t="shared" si="21"/>
        <v>13</v>
      </c>
    </row>
    <row r="55" spans="2:10" x14ac:dyDescent="0.25">
      <c r="B55" s="69"/>
      <c r="C55" s="258">
        <v>2006</v>
      </c>
      <c r="D55">
        <f t="shared" si="18"/>
        <v>6790</v>
      </c>
      <c r="E55">
        <f t="shared" si="19"/>
        <v>6770</v>
      </c>
      <c r="F55">
        <f t="shared" si="20"/>
        <v>20</v>
      </c>
      <c r="H55">
        <f>C8</f>
        <v>4944</v>
      </c>
      <c r="I55">
        <f>G24</f>
        <v>4924</v>
      </c>
      <c r="J55">
        <f t="shared" si="21"/>
        <v>20</v>
      </c>
    </row>
    <row r="56" spans="2:10" x14ac:dyDescent="0.25">
      <c r="B56" s="69"/>
      <c r="C56" s="258">
        <v>2007</v>
      </c>
      <c r="D56">
        <f t="shared" si="18"/>
        <v>1167</v>
      </c>
      <c r="E56">
        <f t="shared" si="19"/>
        <v>1192</v>
      </c>
      <c r="F56">
        <f t="shared" si="20"/>
        <v>-25</v>
      </c>
      <c r="H56">
        <f>C9</f>
        <v>856</v>
      </c>
      <c r="I56">
        <f>G25</f>
        <v>873</v>
      </c>
      <c r="J56">
        <f t="shared" si="21"/>
        <v>-17</v>
      </c>
    </row>
    <row r="57" spans="2:10" x14ac:dyDescent="0.25">
      <c r="B57" s="69"/>
      <c r="D57" s="3"/>
    </row>
    <row r="58" spans="2:10" x14ac:dyDescent="0.25">
      <c r="B58" s="69"/>
      <c r="D58" s="3"/>
    </row>
    <row r="59" spans="2:10" x14ac:dyDescent="0.25">
      <c r="B59" s="70"/>
      <c r="D59" s="3"/>
    </row>
    <row r="60" spans="2:10" x14ac:dyDescent="0.25">
      <c r="B60" s="71"/>
      <c r="D60" s="3"/>
    </row>
    <row r="61" spans="2:10" x14ac:dyDescent="0.25">
      <c r="B61" s="70"/>
      <c r="D61" s="3"/>
    </row>
    <row r="62" spans="2:10" x14ac:dyDescent="0.25">
      <c r="B62" s="70"/>
      <c r="D62" s="3"/>
    </row>
    <row r="63" spans="2:10" x14ac:dyDescent="0.25">
      <c r="B63" s="70"/>
      <c r="D63" s="3"/>
    </row>
    <row r="64" spans="2:10" x14ac:dyDescent="0.25">
      <c r="B64" s="70"/>
      <c r="D64" s="3"/>
    </row>
  </sheetData>
  <mergeCells count="2">
    <mergeCell ref="A31:G31"/>
    <mergeCell ref="S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7</vt:i4>
      </vt:variant>
    </vt:vector>
  </HeadingPairs>
  <TitlesOfParts>
    <vt:vector size="15" baseType="lpstr">
      <vt:lpstr>SR Steelhead</vt:lpstr>
      <vt:lpstr>SR Fall</vt:lpstr>
      <vt:lpstr>SR Sockeye</vt:lpstr>
      <vt:lpstr>SR Spring summer</vt:lpstr>
      <vt:lpstr>Snake_BON_to_MCN_to_LGR_2013_10</vt:lpstr>
      <vt:lpstr>UC fish</vt:lpstr>
      <vt:lpstr>UC Spring</vt:lpstr>
      <vt:lpstr>UC Sthd</vt:lpstr>
      <vt:lpstr>SR sthd Bon to MCN</vt:lpstr>
      <vt:lpstr>SR sthd graph</vt:lpstr>
      <vt:lpstr>SR Fall Chinook</vt:lpstr>
      <vt:lpstr>SR sockeye graph</vt:lpstr>
      <vt:lpstr>SRSpring sum</vt:lpstr>
      <vt:lpstr>UC chin graph</vt:lpstr>
      <vt:lpstr>UC STHD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Blane Bellerud</cp:lastModifiedBy>
  <cp:lastPrinted>2013-11-01T16:34:33Z</cp:lastPrinted>
  <dcterms:created xsi:type="dcterms:W3CDTF">2013-10-31T16:21:41Z</dcterms:created>
  <dcterms:modified xsi:type="dcterms:W3CDTF">2013-11-05T22:11:20Z</dcterms:modified>
</cp:coreProperties>
</file>