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27825" windowHeight="12660" firstSheet="7" activeTab="7"/>
  </bookViews>
  <sheets>
    <sheet name="SR sthd graph" sheetId="9" r:id="rId1"/>
    <sheet name="SR Steelhead" sheetId="8" r:id="rId2"/>
    <sheet name="SR Fall Chin Graph" sheetId="6" r:id="rId3"/>
    <sheet name="SR Fall" sheetId="2" r:id="rId4"/>
    <sheet name="SR sockeye graph" sheetId="7" r:id="rId5"/>
    <sheet name="SR Sockeye" sheetId="4" r:id="rId6"/>
    <sheet name="SRSpring sum Graph" sheetId="5" r:id="rId7"/>
    <sheet name="SR Spring summer" sheetId="3" r:id="rId8"/>
    <sheet name="UC Spring" sheetId="14" r:id="rId9"/>
    <sheet name="UC chin graph" sheetId="17" r:id="rId10"/>
    <sheet name="UC Sthd" sheetId="15" r:id="rId11"/>
    <sheet name="UC STHD GRAPH" sheetId="18" r:id="rId12"/>
  </sheets>
  <calcPr calcId="145621"/>
</workbook>
</file>

<file path=xl/calcChain.xml><?xml version="1.0" encoding="utf-8"?>
<calcChain xmlns="http://schemas.openxmlformats.org/spreadsheetml/2006/main">
  <c r="S14" i="15" l="1"/>
  <c r="T14" i="15"/>
  <c r="U14" i="15"/>
  <c r="V14" i="15"/>
  <c r="W14" i="15"/>
  <c r="X14" i="15"/>
  <c r="Y14" i="15"/>
  <c r="Z14" i="15"/>
  <c r="D89" i="3" l="1"/>
  <c r="AL89" i="3" s="1"/>
  <c r="C89" i="3"/>
  <c r="AB89" i="3" s="1"/>
  <c r="B89" i="3"/>
  <c r="AK89" i="3" s="1"/>
  <c r="D88" i="3"/>
  <c r="AL88" i="3" s="1"/>
  <c r="C88" i="3"/>
  <c r="T88" i="3" s="1"/>
  <c r="B88" i="3"/>
  <c r="AK88" i="3" s="1"/>
  <c r="D87" i="3"/>
  <c r="AL87" i="3" s="1"/>
  <c r="C87" i="3"/>
  <c r="AB87" i="3" s="1"/>
  <c r="B87" i="3"/>
  <c r="AK87" i="3" s="1"/>
  <c r="D86" i="3"/>
  <c r="AL86" i="3" s="1"/>
  <c r="C86" i="3"/>
  <c r="T86" i="3" s="1"/>
  <c r="B86" i="3"/>
  <c r="AK86" i="3" s="1"/>
  <c r="D85" i="3"/>
  <c r="AL85" i="3" s="1"/>
  <c r="C85" i="3"/>
  <c r="AB85" i="3" s="1"/>
  <c r="B85" i="3"/>
  <c r="AK85" i="3" s="1"/>
  <c r="D84" i="3"/>
  <c r="AL84" i="3" s="1"/>
  <c r="C84" i="3"/>
  <c r="T84" i="3" s="1"/>
  <c r="B84" i="3"/>
  <c r="AK84" i="3" s="1"/>
  <c r="D83" i="3"/>
  <c r="G83" i="3" s="1"/>
  <c r="C83" i="3"/>
  <c r="AB83" i="3" s="1"/>
  <c r="B83" i="3"/>
  <c r="AK83" i="3" s="1"/>
  <c r="AC82" i="3"/>
  <c r="G82" i="3"/>
  <c r="D82" i="3"/>
  <c r="AL82" i="3" s="1"/>
  <c r="C82" i="3"/>
  <c r="T82" i="3" s="1"/>
  <c r="B82" i="3"/>
  <c r="AK82" i="3" s="1"/>
  <c r="AB81" i="3"/>
  <c r="D81" i="3"/>
  <c r="AL81" i="3" s="1"/>
  <c r="C81" i="3"/>
  <c r="T81" i="3" s="1"/>
  <c r="B81" i="3"/>
  <c r="AK81" i="3" s="1"/>
  <c r="AL80" i="3"/>
  <c r="AC80" i="3"/>
  <c r="G80" i="3"/>
  <c r="D80" i="3"/>
  <c r="C80" i="3"/>
  <c r="T80" i="3" s="1"/>
  <c r="B80" i="3"/>
  <c r="AK80" i="3" s="1"/>
  <c r="AB79" i="3"/>
  <c r="D79" i="3"/>
  <c r="AL79" i="3" s="1"/>
  <c r="C79" i="3"/>
  <c r="T79" i="3" s="1"/>
  <c r="B79" i="3"/>
  <c r="AK79" i="3" s="1"/>
  <c r="D89" i="2"/>
  <c r="AL89" i="2" s="1"/>
  <c r="C89" i="2"/>
  <c r="AB89" i="2" s="1"/>
  <c r="B89" i="2"/>
  <c r="AK89" i="2" s="1"/>
  <c r="D88" i="2"/>
  <c r="AL88" i="2" s="1"/>
  <c r="C88" i="2"/>
  <c r="T88" i="2" s="1"/>
  <c r="B88" i="2"/>
  <c r="AK88" i="2" s="1"/>
  <c r="D87" i="2"/>
  <c r="AL87" i="2" s="1"/>
  <c r="C87" i="2"/>
  <c r="AB87" i="2" s="1"/>
  <c r="B87" i="2"/>
  <c r="AK87" i="2" s="1"/>
  <c r="D86" i="2"/>
  <c r="AL86" i="2" s="1"/>
  <c r="C86" i="2"/>
  <c r="T86" i="2" s="1"/>
  <c r="B86" i="2"/>
  <c r="AK86" i="2" s="1"/>
  <c r="D85" i="2"/>
  <c r="AL85" i="2" s="1"/>
  <c r="C85" i="2"/>
  <c r="AB85" i="2" s="1"/>
  <c r="B85" i="2"/>
  <c r="AK85" i="2" s="1"/>
  <c r="D84" i="2"/>
  <c r="AL84" i="2" s="1"/>
  <c r="C84" i="2"/>
  <c r="T84" i="2" s="1"/>
  <c r="B84" i="2"/>
  <c r="AK84" i="2" s="1"/>
  <c r="D83" i="2"/>
  <c r="G83" i="2" s="1"/>
  <c r="C83" i="2"/>
  <c r="AB83" i="2" s="1"/>
  <c r="B83" i="2"/>
  <c r="AK83" i="2" s="1"/>
  <c r="AC82" i="2"/>
  <c r="G82" i="2"/>
  <c r="D82" i="2"/>
  <c r="AL82" i="2" s="1"/>
  <c r="C82" i="2"/>
  <c r="T82" i="2" s="1"/>
  <c r="B82" i="2"/>
  <c r="AK82" i="2" s="1"/>
  <c r="AB81" i="2"/>
  <c r="D81" i="2"/>
  <c r="AL81" i="2" s="1"/>
  <c r="C81" i="2"/>
  <c r="T81" i="2" s="1"/>
  <c r="B81" i="2"/>
  <c r="AK81" i="2" s="1"/>
  <c r="AC80" i="2"/>
  <c r="G80" i="2"/>
  <c r="D80" i="2"/>
  <c r="AL80" i="2" s="1"/>
  <c r="C80" i="2"/>
  <c r="T80" i="2" s="1"/>
  <c r="B80" i="2"/>
  <c r="AK80" i="2" s="1"/>
  <c r="AB79" i="2"/>
  <c r="D79" i="2"/>
  <c r="AL79" i="2" s="1"/>
  <c r="C79" i="2"/>
  <c r="T79" i="2" s="1"/>
  <c r="B79" i="2"/>
  <c r="AK79" i="2" s="1"/>
  <c r="S80" i="8"/>
  <c r="T80" i="8"/>
  <c r="U80" i="8"/>
  <c r="V80" i="8"/>
  <c r="W80" i="8"/>
  <c r="X80" i="8"/>
  <c r="Y80" i="8"/>
  <c r="Z80" i="8" s="1"/>
  <c r="AB80" i="8"/>
  <c r="AE80" i="8" s="1"/>
  <c r="AC80" i="8"/>
  <c r="AD80" i="8"/>
  <c r="AF80" i="8"/>
  <c r="AH80" i="8"/>
  <c r="AK80" i="8"/>
  <c r="AN80" i="8" s="1"/>
  <c r="AL80" i="8"/>
  <c r="AM80" i="8"/>
  <c r="AO80" i="8"/>
  <c r="AQ80" i="8"/>
  <c r="S81" i="8"/>
  <c r="T81" i="8"/>
  <c r="V81" i="8"/>
  <c r="X81" i="8" s="1"/>
  <c r="AB81" i="8"/>
  <c r="AC81" i="8"/>
  <c r="AK81" i="8"/>
  <c r="AL81" i="8"/>
  <c r="AN81" i="8"/>
  <c r="AP81" i="8" s="1"/>
  <c r="S82" i="8"/>
  <c r="T82" i="8"/>
  <c r="U82" i="8"/>
  <c r="AB82" i="8"/>
  <c r="AC82" i="8"/>
  <c r="AD82" i="8"/>
  <c r="AF82" i="8"/>
  <c r="AH82" i="8" s="1"/>
  <c r="AK82" i="8"/>
  <c r="AL82" i="8"/>
  <c r="AM82" i="8"/>
  <c r="S83" i="8"/>
  <c r="T83" i="8"/>
  <c r="AB83" i="8"/>
  <c r="AC83" i="8"/>
  <c r="AE83" i="8"/>
  <c r="AG83" i="8" s="1"/>
  <c r="AK83" i="8"/>
  <c r="AL83" i="8"/>
  <c r="S84" i="8"/>
  <c r="T84" i="8"/>
  <c r="U84" i="8"/>
  <c r="W84" i="8"/>
  <c r="Y84" i="8" s="1"/>
  <c r="AB84" i="8"/>
  <c r="AC84" i="8"/>
  <c r="AD84" i="8"/>
  <c r="AK84" i="8"/>
  <c r="AL84" i="8"/>
  <c r="AM84" i="8"/>
  <c r="AO84" i="8"/>
  <c r="AQ84" i="8" s="1"/>
  <c r="S85" i="8"/>
  <c r="T85" i="8"/>
  <c r="V85" i="8"/>
  <c r="X85" i="8" s="1"/>
  <c r="AB85" i="8"/>
  <c r="AC85" i="8"/>
  <c r="AK85" i="8"/>
  <c r="AL85" i="8"/>
  <c r="AN85" i="8"/>
  <c r="AP85" i="8" s="1"/>
  <c r="S86" i="8"/>
  <c r="T86" i="8"/>
  <c r="U86" i="8"/>
  <c r="AB86" i="8"/>
  <c r="AC86" i="8"/>
  <c r="AD86" i="8"/>
  <c r="AF86" i="8"/>
  <c r="AH86" i="8" s="1"/>
  <c r="AK86" i="8"/>
  <c r="AL86" i="8"/>
  <c r="AM86" i="8"/>
  <c r="S87" i="8"/>
  <c r="T87" i="8"/>
  <c r="AB87" i="8"/>
  <c r="AC87" i="8"/>
  <c r="AE87" i="8"/>
  <c r="AG87" i="8" s="1"/>
  <c r="AK87" i="8"/>
  <c r="AL87" i="8"/>
  <c r="S88" i="8"/>
  <c r="T88" i="8"/>
  <c r="U88" i="8"/>
  <c r="W88" i="8"/>
  <c r="Y88" i="8" s="1"/>
  <c r="AB88" i="8"/>
  <c r="AC88" i="8"/>
  <c r="AD88" i="8"/>
  <c r="AK88" i="8"/>
  <c r="AL88" i="8"/>
  <c r="AM88" i="8"/>
  <c r="AO88" i="8"/>
  <c r="AQ88" i="8" s="1"/>
  <c r="S89" i="8"/>
  <c r="T89" i="8"/>
  <c r="V89" i="8"/>
  <c r="X89" i="8" s="1"/>
  <c r="AB89" i="8"/>
  <c r="AC89" i="8"/>
  <c r="AK89" i="8"/>
  <c r="AL89" i="8"/>
  <c r="AN89" i="8"/>
  <c r="AP89" i="8" s="1"/>
  <c r="AL79" i="8"/>
  <c r="AK79" i="8"/>
  <c r="AC79" i="8"/>
  <c r="AB79" i="8"/>
  <c r="T79" i="8"/>
  <c r="S79" i="8"/>
  <c r="E80" i="8"/>
  <c r="G80" i="8"/>
  <c r="F80" i="8" s="1"/>
  <c r="E81" i="8"/>
  <c r="F81" i="8"/>
  <c r="G81" i="8"/>
  <c r="E82" i="8"/>
  <c r="G82" i="8"/>
  <c r="F82" i="8" s="1"/>
  <c r="E83" i="8"/>
  <c r="F83" i="8"/>
  <c r="G83" i="8"/>
  <c r="E84" i="8"/>
  <c r="G84" i="8"/>
  <c r="F84" i="8" s="1"/>
  <c r="E85" i="8"/>
  <c r="F85" i="8"/>
  <c r="G85" i="8"/>
  <c r="E86" i="8"/>
  <c r="G86" i="8"/>
  <c r="F86" i="8" s="1"/>
  <c r="E87" i="8"/>
  <c r="F87" i="8"/>
  <c r="G87" i="8"/>
  <c r="E88" i="8"/>
  <c r="G88" i="8"/>
  <c r="F88" i="8" s="1"/>
  <c r="E89" i="8"/>
  <c r="F89" i="8"/>
  <c r="G89" i="8"/>
  <c r="G79" i="8"/>
  <c r="F79" i="8" s="1"/>
  <c r="E79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B80" i="8"/>
  <c r="B81" i="8"/>
  <c r="B82" i="8"/>
  <c r="B83" i="8"/>
  <c r="B84" i="8"/>
  <c r="B85" i="8"/>
  <c r="B86" i="8"/>
  <c r="B87" i="8"/>
  <c r="B88" i="8"/>
  <c r="B89" i="8"/>
  <c r="B79" i="8"/>
  <c r="S20" i="14"/>
  <c r="V20" i="14" s="1"/>
  <c r="T20" i="14"/>
  <c r="U20" i="14"/>
  <c r="W20" i="14"/>
  <c r="Y20" i="14" s="1"/>
  <c r="AO79" i="3" l="1"/>
  <c r="AQ79" i="3" s="1"/>
  <c r="AM79" i="3"/>
  <c r="AN79" i="3"/>
  <c r="AP79" i="3" s="1"/>
  <c r="AO81" i="3"/>
  <c r="AQ81" i="3" s="1"/>
  <c r="AM81" i="3"/>
  <c r="AN81" i="3"/>
  <c r="AP81" i="3" s="1"/>
  <c r="AN82" i="3"/>
  <c r="AP82" i="3" s="1"/>
  <c r="AO82" i="3"/>
  <c r="AQ82" i="3" s="1"/>
  <c r="AM82" i="3"/>
  <c r="U80" i="3"/>
  <c r="E79" i="3"/>
  <c r="G79" i="3"/>
  <c r="AC79" i="3"/>
  <c r="S80" i="3"/>
  <c r="V80" i="3" s="1"/>
  <c r="X80" i="3" s="1"/>
  <c r="AB80" i="3"/>
  <c r="AG80" i="3" s="1"/>
  <c r="AF80" i="3"/>
  <c r="AM80" i="3"/>
  <c r="AO80" i="3"/>
  <c r="AQ80" i="3"/>
  <c r="E81" i="3"/>
  <c r="G81" i="3"/>
  <c r="F81" i="3" s="1"/>
  <c r="AC81" i="3"/>
  <c r="S82" i="3"/>
  <c r="AB82" i="3"/>
  <c r="AD82" i="3"/>
  <c r="AF82" i="3"/>
  <c r="AH82" i="3"/>
  <c r="E83" i="3"/>
  <c r="F83" i="3" s="1"/>
  <c r="T83" i="3"/>
  <c r="AN84" i="3"/>
  <c r="AP84" i="3" s="1"/>
  <c r="AO84" i="3"/>
  <c r="AQ84" i="3" s="1"/>
  <c r="AM84" i="3"/>
  <c r="AP86" i="3"/>
  <c r="AN86" i="3"/>
  <c r="AQ86" i="3"/>
  <c r="AO86" i="3"/>
  <c r="AM86" i="3"/>
  <c r="AN88" i="3"/>
  <c r="AP88" i="3" s="1"/>
  <c r="AO88" i="3"/>
  <c r="AQ88" i="3" s="1"/>
  <c r="AM88" i="3"/>
  <c r="S79" i="3"/>
  <c r="E80" i="3"/>
  <c r="F80" i="3" s="1"/>
  <c r="AE80" i="3"/>
  <c r="AN80" i="3"/>
  <c r="AP80" i="3" s="1"/>
  <c r="S81" i="3"/>
  <c r="W81" i="3" s="1"/>
  <c r="E82" i="3"/>
  <c r="F82" i="3" s="1"/>
  <c r="AE82" i="3"/>
  <c r="AG82" i="3" s="1"/>
  <c r="AL83" i="3"/>
  <c r="AC83" i="3"/>
  <c r="S83" i="3"/>
  <c r="AO85" i="3"/>
  <c r="AQ85" i="3" s="1"/>
  <c r="AM85" i="3"/>
  <c r="AP85" i="3"/>
  <c r="AN85" i="3"/>
  <c r="AO87" i="3"/>
  <c r="AQ87" i="3" s="1"/>
  <c r="AM87" i="3"/>
  <c r="AP87" i="3"/>
  <c r="AN87" i="3"/>
  <c r="AO89" i="3"/>
  <c r="AQ89" i="3" s="1"/>
  <c r="AM89" i="3"/>
  <c r="AP89" i="3"/>
  <c r="AN89" i="3"/>
  <c r="S84" i="3"/>
  <c r="V84" i="3" s="1"/>
  <c r="AB84" i="3"/>
  <c r="E85" i="3"/>
  <c r="G85" i="3"/>
  <c r="T85" i="3"/>
  <c r="AC85" i="3"/>
  <c r="S86" i="3"/>
  <c r="V86" i="3" s="1"/>
  <c r="AB86" i="3"/>
  <c r="E87" i="3"/>
  <c r="G87" i="3"/>
  <c r="T87" i="3"/>
  <c r="AC87" i="3"/>
  <c r="S88" i="3"/>
  <c r="V88" i="3" s="1"/>
  <c r="AB88" i="3"/>
  <c r="E89" i="3"/>
  <c r="G89" i="3"/>
  <c r="T89" i="3"/>
  <c r="AC89" i="3"/>
  <c r="E84" i="3"/>
  <c r="G84" i="3"/>
  <c r="AC84" i="3"/>
  <c r="S85" i="3"/>
  <c r="E86" i="3"/>
  <c r="G86" i="3"/>
  <c r="AC86" i="3"/>
  <c r="S87" i="3"/>
  <c r="E88" i="3"/>
  <c r="G88" i="3"/>
  <c r="AC88" i="3"/>
  <c r="S89" i="3"/>
  <c r="AO81" i="2"/>
  <c r="AQ81" i="2" s="1"/>
  <c r="AM81" i="2"/>
  <c r="AP81" i="2"/>
  <c r="AN81" i="2"/>
  <c r="AN82" i="2"/>
  <c r="AP82" i="2" s="1"/>
  <c r="AO82" i="2"/>
  <c r="AQ82" i="2" s="1"/>
  <c r="AM82" i="2"/>
  <c r="AQ79" i="2"/>
  <c r="AO79" i="2"/>
  <c r="AM79" i="2"/>
  <c r="AN79" i="2"/>
  <c r="AP79" i="2" s="1"/>
  <c r="AN80" i="2"/>
  <c r="AP80" i="2" s="1"/>
  <c r="AO80" i="2"/>
  <c r="AQ80" i="2" s="1"/>
  <c r="AM80" i="2"/>
  <c r="F83" i="2"/>
  <c r="E79" i="2"/>
  <c r="G79" i="2"/>
  <c r="F79" i="2" s="1"/>
  <c r="AC79" i="2"/>
  <c r="S80" i="2"/>
  <c r="AB80" i="2"/>
  <c r="AD80" i="2"/>
  <c r="AF80" i="2"/>
  <c r="AH80" i="2"/>
  <c r="E81" i="2"/>
  <c r="G81" i="2"/>
  <c r="F81" i="2" s="1"/>
  <c r="AC81" i="2"/>
  <c r="S82" i="2"/>
  <c r="AB82" i="2"/>
  <c r="AG82" i="2" s="1"/>
  <c r="AD82" i="2"/>
  <c r="AF82" i="2"/>
  <c r="AH82" i="2"/>
  <c r="E83" i="2"/>
  <c r="T83" i="2"/>
  <c r="AN84" i="2"/>
  <c r="AP84" i="2" s="1"/>
  <c r="AO84" i="2"/>
  <c r="AQ84" i="2" s="1"/>
  <c r="AM84" i="2"/>
  <c r="AP86" i="2"/>
  <c r="AN86" i="2"/>
  <c r="AQ86" i="2"/>
  <c r="AO86" i="2"/>
  <c r="AM86" i="2"/>
  <c r="AN88" i="2"/>
  <c r="AP88" i="2" s="1"/>
  <c r="AO88" i="2"/>
  <c r="AQ88" i="2" s="1"/>
  <c r="AM88" i="2"/>
  <c r="S79" i="2"/>
  <c r="W79" i="2" s="1"/>
  <c r="E80" i="2"/>
  <c r="F80" i="2" s="1"/>
  <c r="AE80" i="2"/>
  <c r="AG80" i="2" s="1"/>
  <c r="S81" i="2"/>
  <c r="W81" i="2" s="1"/>
  <c r="E82" i="2"/>
  <c r="F82" i="2" s="1"/>
  <c r="AE82" i="2"/>
  <c r="AL83" i="2"/>
  <c r="AC83" i="2"/>
  <c r="S83" i="2"/>
  <c r="V84" i="2"/>
  <c r="W84" i="2"/>
  <c r="AQ85" i="2"/>
  <c r="AO85" i="2"/>
  <c r="AM85" i="2"/>
  <c r="AN85" i="2"/>
  <c r="AP85" i="2" s="1"/>
  <c r="V86" i="2"/>
  <c r="W86" i="2"/>
  <c r="AQ87" i="2"/>
  <c r="AO87" i="2"/>
  <c r="AM87" i="2"/>
  <c r="AN87" i="2"/>
  <c r="AP87" i="2" s="1"/>
  <c r="V88" i="2"/>
  <c r="W88" i="2"/>
  <c r="AQ89" i="2"/>
  <c r="AO89" i="2"/>
  <c r="AM89" i="2"/>
  <c r="AN89" i="2"/>
  <c r="AP89" i="2" s="1"/>
  <c r="S84" i="2"/>
  <c r="X84" i="2" s="1"/>
  <c r="AB84" i="2"/>
  <c r="E85" i="2"/>
  <c r="G85" i="2"/>
  <c r="F85" i="2" s="1"/>
  <c r="T85" i="2"/>
  <c r="AC85" i="2"/>
  <c r="S86" i="2"/>
  <c r="X86" i="2" s="1"/>
  <c r="AB86" i="2"/>
  <c r="E87" i="2"/>
  <c r="G87" i="2"/>
  <c r="F87" i="2" s="1"/>
  <c r="T87" i="2"/>
  <c r="AC87" i="2"/>
  <c r="S88" i="2"/>
  <c r="X88" i="2" s="1"/>
  <c r="AB88" i="2"/>
  <c r="E89" i="2"/>
  <c r="G89" i="2"/>
  <c r="F89" i="2" s="1"/>
  <c r="T89" i="2"/>
  <c r="AC89" i="2"/>
  <c r="E84" i="2"/>
  <c r="G84" i="2"/>
  <c r="F84" i="2" s="1"/>
  <c r="AC84" i="2"/>
  <c r="S85" i="2"/>
  <c r="E86" i="2"/>
  <c r="G86" i="2"/>
  <c r="F86" i="2" s="1"/>
  <c r="AC86" i="2"/>
  <c r="S87" i="2"/>
  <c r="E88" i="2"/>
  <c r="G88" i="2"/>
  <c r="F88" i="2" s="1"/>
  <c r="AC88" i="2"/>
  <c r="S89" i="2"/>
  <c r="AM87" i="8"/>
  <c r="AO87" i="8"/>
  <c r="AQ87" i="8" s="1"/>
  <c r="V86" i="8"/>
  <c r="X86" i="8" s="1"/>
  <c r="AM83" i="8"/>
  <c r="AO83" i="8"/>
  <c r="AQ83" i="8"/>
  <c r="V82" i="8"/>
  <c r="X82" i="8"/>
  <c r="AD89" i="8"/>
  <c r="AF89" i="8"/>
  <c r="AH89" i="8" s="1"/>
  <c r="AI89" i="8" s="1"/>
  <c r="AE88" i="8"/>
  <c r="AG88" i="8" s="1"/>
  <c r="U87" i="8"/>
  <c r="W87" i="8"/>
  <c r="Y87" i="8"/>
  <c r="AN86" i="8"/>
  <c r="AP86" i="8" s="1"/>
  <c r="AD85" i="8"/>
  <c r="AF85" i="8"/>
  <c r="AH85" i="8"/>
  <c r="AE84" i="8"/>
  <c r="AG84" i="8" s="1"/>
  <c r="U83" i="8"/>
  <c r="W83" i="8"/>
  <c r="Y83" i="8"/>
  <c r="AN82" i="8"/>
  <c r="AP82" i="8" s="1"/>
  <c r="AD81" i="8"/>
  <c r="AF81" i="8"/>
  <c r="AH81" i="8" s="1"/>
  <c r="AI81" i="8" s="1"/>
  <c r="AM89" i="8"/>
  <c r="AO89" i="8"/>
  <c r="AQ89" i="8" s="1"/>
  <c r="AE89" i="8"/>
  <c r="AG89" i="8" s="1"/>
  <c r="U89" i="8"/>
  <c r="W89" i="8"/>
  <c r="Y89" i="8" s="1"/>
  <c r="Z89" i="8" s="1"/>
  <c r="AN88" i="8"/>
  <c r="AP88" i="8" s="1"/>
  <c r="AF88" i="8"/>
  <c r="AH88" i="8" s="1"/>
  <c r="V88" i="8"/>
  <c r="X88" i="8"/>
  <c r="Z88" i="8" s="1"/>
  <c r="AN87" i="8"/>
  <c r="AP87" i="8" s="1"/>
  <c r="AD87" i="8"/>
  <c r="AF87" i="8"/>
  <c r="AH87" i="8"/>
  <c r="AI87" i="8" s="1"/>
  <c r="V87" i="8"/>
  <c r="X87" i="8" s="1"/>
  <c r="AO86" i="8"/>
  <c r="AQ86" i="8" s="1"/>
  <c r="AE86" i="8"/>
  <c r="AG86" i="8"/>
  <c r="AI86" i="8" s="1"/>
  <c r="W86" i="8"/>
  <c r="Y86" i="8" s="1"/>
  <c r="AM85" i="8"/>
  <c r="AO85" i="8"/>
  <c r="AQ85" i="8" s="1"/>
  <c r="AE85" i="8"/>
  <c r="AG85" i="8" s="1"/>
  <c r="U85" i="8"/>
  <c r="W85" i="8"/>
  <c r="Y85" i="8" s="1"/>
  <c r="Z85" i="8" s="1"/>
  <c r="AN84" i="8"/>
  <c r="AP84" i="8" s="1"/>
  <c r="AF84" i="8"/>
  <c r="AH84" i="8" s="1"/>
  <c r="V84" i="8"/>
  <c r="X84" i="8"/>
  <c r="Z84" i="8" s="1"/>
  <c r="AN83" i="8"/>
  <c r="AP83" i="8" s="1"/>
  <c r="AD83" i="8"/>
  <c r="AF83" i="8"/>
  <c r="AH83" i="8"/>
  <c r="AI83" i="8" s="1"/>
  <c r="V83" i="8"/>
  <c r="X83" i="8" s="1"/>
  <c r="AO82" i="8"/>
  <c r="AQ82" i="8" s="1"/>
  <c r="AE82" i="8"/>
  <c r="AG82" i="8"/>
  <c r="AI82" i="8" s="1"/>
  <c r="W82" i="8"/>
  <c r="Y82" i="8" s="1"/>
  <c r="Z82" i="8" s="1"/>
  <c r="AM81" i="8"/>
  <c r="AO81" i="8"/>
  <c r="AQ81" i="8" s="1"/>
  <c r="AE81" i="8"/>
  <c r="AG81" i="8" s="1"/>
  <c r="U81" i="8"/>
  <c r="W81" i="8"/>
  <c r="Y81" i="8" s="1"/>
  <c r="Z81" i="8" s="1"/>
  <c r="AP80" i="8"/>
  <c r="AG80" i="8"/>
  <c r="AI80" i="8" s="1"/>
  <c r="V79" i="8"/>
  <c r="X79" i="8" s="1"/>
  <c r="AE79" i="8"/>
  <c r="AG79" i="8" s="1"/>
  <c r="AN79" i="8"/>
  <c r="AP79" i="8" s="1"/>
  <c r="U79" i="8"/>
  <c r="W79" i="8"/>
  <c r="Y79" i="8" s="1"/>
  <c r="Z79" i="8" s="1"/>
  <c r="AD79" i="8"/>
  <c r="AF79" i="8"/>
  <c r="AH79" i="8" s="1"/>
  <c r="AM79" i="8"/>
  <c r="AO79" i="8"/>
  <c r="AQ79" i="8" s="1"/>
  <c r="X20" i="14"/>
  <c r="Z20" i="14" s="1"/>
  <c r="AE88" i="3" l="1"/>
  <c r="AG88" i="3" s="1"/>
  <c r="AF88" i="3"/>
  <c r="AH88" i="3" s="1"/>
  <c r="AI88" i="3" s="1"/>
  <c r="AD88" i="3"/>
  <c r="AG86" i="3"/>
  <c r="AE86" i="3"/>
  <c r="AF86" i="3"/>
  <c r="AH86" i="3" s="1"/>
  <c r="AI86" i="3" s="1"/>
  <c r="AD86" i="3"/>
  <c r="AE84" i="3"/>
  <c r="AG84" i="3" s="1"/>
  <c r="AF84" i="3"/>
  <c r="AH84" i="3" s="1"/>
  <c r="AD84" i="3"/>
  <c r="Y89" i="3"/>
  <c r="W89" i="3"/>
  <c r="U89" i="3"/>
  <c r="V89" i="3"/>
  <c r="X89" i="3" s="1"/>
  <c r="W87" i="3"/>
  <c r="Y87" i="3" s="1"/>
  <c r="Z87" i="3" s="1"/>
  <c r="U87" i="3"/>
  <c r="X87" i="3"/>
  <c r="V87" i="3"/>
  <c r="Y85" i="3"/>
  <c r="W85" i="3"/>
  <c r="U85" i="3"/>
  <c r="V85" i="3"/>
  <c r="X85" i="3" s="1"/>
  <c r="U86" i="3"/>
  <c r="X86" i="3"/>
  <c r="Y83" i="3"/>
  <c r="W83" i="3"/>
  <c r="U83" i="3"/>
  <c r="V83" i="3"/>
  <c r="X83" i="3" s="1"/>
  <c r="AI82" i="3"/>
  <c r="AH79" i="3"/>
  <c r="AF79" i="3"/>
  <c r="AD79" i="3"/>
  <c r="AE79" i="3"/>
  <c r="AG79" i="3" s="1"/>
  <c r="W82" i="3"/>
  <c r="V82" i="3"/>
  <c r="X82" i="3" s="1"/>
  <c r="V81" i="3"/>
  <c r="U81" i="3"/>
  <c r="Y81" i="3"/>
  <c r="W79" i="3"/>
  <c r="Y79" i="3" s="1"/>
  <c r="U88" i="3"/>
  <c r="X88" i="3"/>
  <c r="U84" i="3"/>
  <c r="X84" i="3"/>
  <c r="AF83" i="3"/>
  <c r="AH83" i="3" s="1"/>
  <c r="AD83" i="3"/>
  <c r="AE83" i="3"/>
  <c r="AG83" i="3" s="1"/>
  <c r="F88" i="3"/>
  <c r="F86" i="3"/>
  <c r="F84" i="3"/>
  <c r="AF89" i="3"/>
  <c r="AH89" i="3" s="1"/>
  <c r="AD89" i="3"/>
  <c r="AE89" i="3"/>
  <c r="AG89" i="3" s="1"/>
  <c r="F89" i="3"/>
  <c r="AF87" i="3"/>
  <c r="AH87" i="3" s="1"/>
  <c r="AD87" i="3"/>
  <c r="AE87" i="3"/>
  <c r="AG87" i="3" s="1"/>
  <c r="F87" i="3"/>
  <c r="AF85" i="3"/>
  <c r="AH85" i="3" s="1"/>
  <c r="AD85" i="3"/>
  <c r="AE85" i="3"/>
  <c r="AG85" i="3" s="1"/>
  <c r="F85" i="3"/>
  <c r="W88" i="3"/>
  <c r="Y88" i="3" s="1"/>
  <c r="Z88" i="3" s="1"/>
  <c r="W86" i="3"/>
  <c r="Y86" i="3" s="1"/>
  <c r="Z86" i="3" s="1"/>
  <c r="W84" i="3"/>
  <c r="Y84" i="3" s="1"/>
  <c r="Z84" i="3" s="1"/>
  <c r="AO83" i="3"/>
  <c r="AQ83" i="3" s="1"/>
  <c r="AM83" i="3"/>
  <c r="AP83" i="3"/>
  <c r="AN83" i="3"/>
  <c r="AH81" i="3"/>
  <c r="AF81" i="3"/>
  <c r="AD81" i="3"/>
  <c r="AE81" i="3"/>
  <c r="AG81" i="3" s="1"/>
  <c r="AH80" i="3"/>
  <c r="AI80" i="3" s="1"/>
  <c r="AD80" i="3"/>
  <c r="F79" i="3"/>
  <c r="U82" i="3"/>
  <c r="Y82" i="3"/>
  <c r="X81" i="3"/>
  <c r="W80" i="3"/>
  <c r="Y80" i="3" s="1"/>
  <c r="Z80" i="3" s="1"/>
  <c r="V79" i="3"/>
  <c r="X79" i="3" s="1"/>
  <c r="U79" i="3"/>
  <c r="AF89" i="2"/>
  <c r="AH89" i="2" s="1"/>
  <c r="AD89" i="2"/>
  <c r="AE89" i="2"/>
  <c r="AG89" i="2" s="1"/>
  <c r="AF87" i="2"/>
  <c r="AH87" i="2" s="1"/>
  <c r="AI87" i="2" s="1"/>
  <c r="AD87" i="2"/>
  <c r="AG87" i="2"/>
  <c r="AE87" i="2"/>
  <c r="AF85" i="2"/>
  <c r="AH85" i="2" s="1"/>
  <c r="AD85" i="2"/>
  <c r="AE85" i="2"/>
  <c r="AG85" i="2" s="1"/>
  <c r="AO83" i="2"/>
  <c r="AQ83" i="2" s="1"/>
  <c r="AM83" i="2"/>
  <c r="AP83" i="2"/>
  <c r="AN83" i="2"/>
  <c r="AE88" i="2"/>
  <c r="AG88" i="2" s="1"/>
  <c r="AF88" i="2"/>
  <c r="AH88" i="2" s="1"/>
  <c r="AI88" i="2" s="1"/>
  <c r="AD88" i="2"/>
  <c r="AG86" i="2"/>
  <c r="AE86" i="2"/>
  <c r="AF86" i="2"/>
  <c r="AH86" i="2" s="1"/>
  <c r="AI86" i="2" s="1"/>
  <c r="AD86" i="2"/>
  <c r="AE84" i="2"/>
  <c r="AG84" i="2" s="1"/>
  <c r="AF84" i="2"/>
  <c r="AH84" i="2" s="1"/>
  <c r="AD84" i="2"/>
  <c r="Y89" i="2"/>
  <c r="W89" i="2"/>
  <c r="U89" i="2"/>
  <c r="V89" i="2"/>
  <c r="X89" i="2" s="1"/>
  <c r="W87" i="2"/>
  <c r="Y87" i="2" s="1"/>
  <c r="Z87" i="2" s="1"/>
  <c r="U87" i="2"/>
  <c r="X87" i="2"/>
  <c r="V87" i="2"/>
  <c r="Y85" i="2"/>
  <c r="W85" i="2"/>
  <c r="U85" i="2"/>
  <c r="V85" i="2"/>
  <c r="X85" i="2" s="1"/>
  <c r="U88" i="2"/>
  <c r="Y88" i="2"/>
  <c r="Z88" i="2" s="1"/>
  <c r="U86" i="2"/>
  <c r="Y86" i="2"/>
  <c r="Z86" i="2" s="1"/>
  <c r="U84" i="2"/>
  <c r="Y84" i="2"/>
  <c r="Z84" i="2" s="1"/>
  <c r="AF83" i="2"/>
  <c r="AH83" i="2" s="1"/>
  <c r="AI83" i="2" s="1"/>
  <c r="AD83" i="2"/>
  <c r="AG83" i="2"/>
  <c r="AE83" i="2"/>
  <c r="AH81" i="2"/>
  <c r="AF81" i="2"/>
  <c r="AD81" i="2"/>
  <c r="AE81" i="2"/>
  <c r="AG81" i="2" s="1"/>
  <c r="AF79" i="2"/>
  <c r="AH79" i="2" s="1"/>
  <c r="AI79" i="2" s="1"/>
  <c r="AD79" i="2"/>
  <c r="AG79" i="2"/>
  <c r="AE79" i="2"/>
  <c r="W82" i="2"/>
  <c r="V82" i="2"/>
  <c r="X82" i="2" s="1"/>
  <c r="V81" i="2"/>
  <c r="U81" i="2"/>
  <c r="Y81" i="2"/>
  <c r="W80" i="2"/>
  <c r="V80" i="2"/>
  <c r="X80" i="2" s="1"/>
  <c r="V79" i="2"/>
  <c r="U79" i="2"/>
  <c r="Y79" i="2"/>
  <c r="Y83" i="2"/>
  <c r="W83" i="2"/>
  <c r="U83" i="2"/>
  <c r="V83" i="2"/>
  <c r="X83" i="2" s="1"/>
  <c r="AI82" i="2"/>
  <c r="AI80" i="2"/>
  <c r="U82" i="2"/>
  <c r="Y82" i="2"/>
  <c r="X81" i="2"/>
  <c r="U80" i="2"/>
  <c r="Y80" i="2"/>
  <c r="X79" i="2"/>
  <c r="AI88" i="8"/>
  <c r="AI85" i="8"/>
  <c r="AI84" i="8"/>
  <c r="Z86" i="8"/>
  <c r="Z83" i="8"/>
  <c r="Z87" i="8"/>
  <c r="AI79" i="8"/>
  <c r="L71" i="2"/>
  <c r="L72" i="2"/>
  <c r="L73" i="2"/>
  <c r="L74" i="2"/>
  <c r="K71" i="2"/>
  <c r="M71" i="2" s="1"/>
  <c r="K72" i="2"/>
  <c r="K73" i="2"/>
  <c r="M73" i="2" s="1"/>
  <c r="K74" i="2"/>
  <c r="H71" i="2"/>
  <c r="H72" i="2"/>
  <c r="H73" i="2"/>
  <c r="H74" i="2"/>
  <c r="G71" i="2"/>
  <c r="I71" i="2" s="1"/>
  <c r="G72" i="2"/>
  <c r="G73" i="2"/>
  <c r="I73" i="2" s="1"/>
  <c r="G74" i="2"/>
  <c r="C74" i="2"/>
  <c r="D71" i="2"/>
  <c r="D72" i="2"/>
  <c r="D73" i="2"/>
  <c r="D74" i="2"/>
  <c r="E74" i="2" s="1"/>
  <c r="C71" i="2"/>
  <c r="C72" i="2"/>
  <c r="E72" i="2" s="1"/>
  <c r="C73" i="2"/>
  <c r="C72" i="8"/>
  <c r="L72" i="8"/>
  <c r="K72" i="8"/>
  <c r="H72" i="8"/>
  <c r="G72" i="8"/>
  <c r="D72" i="8"/>
  <c r="L71" i="8"/>
  <c r="K71" i="8"/>
  <c r="H71" i="8"/>
  <c r="G71" i="8"/>
  <c r="D71" i="8"/>
  <c r="C71" i="8"/>
  <c r="L70" i="8"/>
  <c r="K70" i="8"/>
  <c r="H70" i="8"/>
  <c r="G70" i="8"/>
  <c r="D70" i="8"/>
  <c r="C70" i="8"/>
  <c r="L69" i="8"/>
  <c r="K69" i="8"/>
  <c r="H69" i="8"/>
  <c r="G69" i="8"/>
  <c r="D69" i="8"/>
  <c r="C69" i="8"/>
  <c r="L69" i="3"/>
  <c r="L70" i="3"/>
  <c r="L71" i="3"/>
  <c r="L72" i="3"/>
  <c r="K69" i="3"/>
  <c r="M69" i="3" s="1"/>
  <c r="K70" i="3"/>
  <c r="M70" i="3" s="1"/>
  <c r="K71" i="3"/>
  <c r="M71" i="3" s="1"/>
  <c r="K72" i="3"/>
  <c r="M72" i="3" s="1"/>
  <c r="H69" i="3"/>
  <c r="H70" i="3"/>
  <c r="H71" i="3"/>
  <c r="H72" i="3"/>
  <c r="G69" i="3"/>
  <c r="I69" i="3" s="1"/>
  <c r="G70" i="3"/>
  <c r="G71" i="3"/>
  <c r="I71" i="3" s="1"/>
  <c r="G72" i="3"/>
  <c r="D69" i="3"/>
  <c r="D70" i="3"/>
  <c r="D71" i="3"/>
  <c r="D72" i="3"/>
  <c r="C69" i="3"/>
  <c r="E69" i="3" s="1"/>
  <c r="C70" i="3"/>
  <c r="C71" i="3"/>
  <c r="E71" i="3" s="1"/>
  <c r="C72" i="3"/>
  <c r="S20" i="15"/>
  <c r="T20" i="15"/>
  <c r="S21" i="15"/>
  <c r="T21" i="15"/>
  <c r="S22" i="15"/>
  <c r="T22" i="15"/>
  <c r="S23" i="15"/>
  <c r="T23" i="15"/>
  <c r="C28" i="15"/>
  <c r="C29" i="15"/>
  <c r="C30" i="15"/>
  <c r="C31" i="15"/>
  <c r="S21" i="14"/>
  <c r="T21" i="14"/>
  <c r="S22" i="14"/>
  <c r="T22" i="14"/>
  <c r="S23" i="14"/>
  <c r="T23" i="14"/>
  <c r="S14" i="14"/>
  <c r="T14" i="14"/>
  <c r="W14" i="14"/>
  <c r="Y14" i="14" s="1"/>
  <c r="H27" i="4"/>
  <c r="J27" i="4" s="1"/>
  <c r="G27" i="4"/>
  <c r="D28" i="15"/>
  <c r="D29" i="15"/>
  <c r="D30" i="15"/>
  <c r="D31" i="15"/>
  <c r="E31" i="15" s="1"/>
  <c r="D28" i="14"/>
  <c r="D29" i="14"/>
  <c r="D30" i="14"/>
  <c r="D31" i="14"/>
  <c r="C28" i="14"/>
  <c r="C29" i="14"/>
  <c r="C30" i="14"/>
  <c r="C31" i="14"/>
  <c r="E29" i="15"/>
  <c r="T13" i="15"/>
  <c r="S13" i="15"/>
  <c r="T12" i="15"/>
  <c r="S12" i="15"/>
  <c r="T11" i="15"/>
  <c r="S11" i="15"/>
  <c r="T10" i="15"/>
  <c r="S10" i="15"/>
  <c r="V10" i="15" s="1"/>
  <c r="T9" i="15"/>
  <c r="S9" i="15"/>
  <c r="T8" i="15"/>
  <c r="S8" i="15"/>
  <c r="T7" i="15"/>
  <c r="S7" i="15"/>
  <c r="T6" i="15"/>
  <c r="S6" i="15"/>
  <c r="T5" i="15"/>
  <c r="S5" i="15"/>
  <c r="T4" i="15"/>
  <c r="S4" i="15"/>
  <c r="T13" i="14"/>
  <c r="S13" i="14"/>
  <c r="E31" i="14"/>
  <c r="T12" i="14"/>
  <c r="S12" i="14"/>
  <c r="T11" i="14"/>
  <c r="S11" i="14"/>
  <c r="E29" i="14"/>
  <c r="T10" i="14"/>
  <c r="S10" i="14"/>
  <c r="T9" i="14"/>
  <c r="S9" i="14"/>
  <c r="T8" i="14"/>
  <c r="S8" i="14"/>
  <c r="T7" i="14"/>
  <c r="S7" i="14"/>
  <c r="T6" i="14"/>
  <c r="S6" i="14"/>
  <c r="T5" i="14"/>
  <c r="S5" i="14"/>
  <c r="T4" i="14"/>
  <c r="S4" i="14"/>
  <c r="L73" i="4"/>
  <c r="M73" i="4"/>
  <c r="N73" i="4"/>
  <c r="K73" i="4"/>
  <c r="L72" i="4"/>
  <c r="M72" i="4"/>
  <c r="N72" i="4"/>
  <c r="K72" i="4"/>
  <c r="M71" i="4"/>
  <c r="N71" i="4"/>
  <c r="K71" i="4"/>
  <c r="L71" i="4"/>
  <c r="J71" i="4"/>
  <c r="E30" i="15" l="1"/>
  <c r="E28" i="15"/>
  <c r="AI85" i="3"/>
  <c r="AI87" i="3"/>
  <c r="AI89" i="3"/>
  <c r="AI83" i="3"/>
  <c r="Z79" i="3"/>
  <c r="AI84" i="3"/>
  <c r="AI81" i="3"/>
  <c r="AI79" i="3"/>
  <c r="Z83" i="3"/>
  <c r="Z85" i="3"/>
  <c r="Z89" i="3"/>
  <c r="Z82" i="3"/>
  <c r="Z81" i="3"/>
  <c r="AI85" i="2"/>
  <c r="AI84" i="2"/>
  <c r="AI89" i="2"/>
  <c r="Z83" i="2"/>
  <c r="Z81" i="2"/>
  <c r="AI81" i="2"/>
  <c r="Z85" i="2"/>
  <c r="Z89" i="2"/>
  <c r="Z82" i="2"/>
  <c r="Z80" i="2"/>
  <c r="Z79" i="2"/>
  <c r="U14" i="14"/>
  <c r="V14" i="14"/>
  <c r="X14" i="14" s="1"/>
  <c r="Z14" i="14" s="1"/>
  <c r="E30" i="14"/>
  <c r="E28" i="14"/>
  <c r="E72" i="3"/>
  <c r="E70" i="3"/>
  <c r="I72" i="3"/>
  <c r="I70" i="3"/>
  <c r="E73" i="2"/>
  <c r="E71" i="2"/>
  <c r="I74" i="2"/>
  <c r="I72" i="2"/>
  <c r="E72" i="8"/>
  <c r="E69" i="8"/>
  <c r="I69" i="8"/>
  <c r="M69" i="8"/>
  <c r="E70" i="8"/>
  <c r="I70" i="8"/>
  <c r="M70" i="8"/>
  <c r="E71" i="8"/>
  <c r="I71" i="8"/>
  <c r="M71" i="8"/>
  <c r="I72" i="8"/>
  <c r="M72" i="8"/>
  <c r="M74" i="2"/>
  <c r="M72" i="2"/>
  <c r="W5" i="15"/>
  <c r="W13" i="15"/>
  <c r="W11" i="15"/>
  <c r="Y11" i="15" s="1"/>
  <c r="U5" i="15"/>
  <c r="Y5" i="15"/>
  <c r="V6" i="15"/>
  <c r="X6" i="15" s="1"/>
  <c r="W7" i="15"/>
  <c r="Y7" i="15" s="1"/>
  <c r="W9" i="15"/>
  <c r="Y9" i="15" s="1"/>
  <c r="V4" i="15"/>
  <c r="X4" i="15" s="1"/>
  <c r="U7" i="15"/>
  <c r="V8" i="15"/>
  <c r="X8" i="15" s="1"/>
  <c r="U9" i="15"/>
  <c r="W12" i="15"/>
  <c r="Y12" i="15" s="1"/>
  <c r="U12" i="15"/>
  <c r="U13" i="15"/>
  <c r="Y13" i="15"/>
  <c r="U4" i="15"/>
  <c r="W4" i="15"/>
  <c r="Y4" i="15" s="1"/>
  <c r="V5" i="15"/>
  <c r="X5" i="15" s="1"/>
  <c r="U6" i="15"/>
  <c r="W6" i="15"/>
  <c r="Y6" i="15" s="1"/>
  <c r="V7" i="15"/>
  <c r="X7" i="15" s="1"/>
  <c r="U8" i="15"/>
  <c r="W8" i="15"/>
  <c r="Y8" i="15" s="1"/>
  <c r="V9" i="15"/>
  <c r="X9" i="15" s="1"/>
  <c r="W10" i="15"/>
  <c r="Y10" i="15" s="1"/>
  <c r="U10" i="15"/>
  <c r="X10" i="15"/>
  <c r="U11" i="15"/>
  <c r="V12" i="15"/>
  <c r="X12" i="15" s="1"/>
  <c r="V11" i="15"/>
  <c r="X11" i="15" s="1"/>
  <c r="V13" i="15"/>
  <c r="X13" i="15" s="1"/>
  <c r="V20" i="15"/>
  <c r="X20" i="15" s="1"/>
  <c r="U21" i="15"/>
  <c r="W21" i="15"/>
  <c r="Y21" i="15" s="1"/>
  <c r="V22" i="15"/>
  <c r="X22" i="15" s="1"/>
  <c r="U23" i="15"/>
  <c r="W23" i="15"/>
  <c r="Y23" i="15" s="1"/>
  <c r="U20" i="15"/>
  <c r="W20" i="15"/>
  <c r="Y20" i="15" s="1"/>
  <c r="Z20" i="15" s="1"/>
  <c r="V21" i="15"/>
  <c r="X21" i="15" s="1"/>
  <c r="U22" i="15"/>
  <c r="W22" i="15"/>
  <c r="Y22" i="15" s="1"/>
  <c r="V23" i="15"/>
  <c r="X23" i="15" s="1"/>
  <c r="V9" i="14"/>
  <c r="V12" i="14"/>
  <c r="V23" i="14"/>
  <c r="V6" i="14"/>
  <c r="X6" i="14" s="1"/>
  <c r="V13" i="14"/>
  <c r="X13" i="14" s="1"/>
  <c r="W22" i="14"/>
  <c r="V4" i="14"/>
  <c r="X4" i="14" s="1"/>
  <c r="V5" i="14"/>
  <c r="X5" i="14" s="1"/>
  <c r="V7" i="14"/>
  <c r="X7" i="14" s="1"/>
  <c r="V8" i="14"/>
  <c r="X8" i="14" s="1"/>
  <c r="X9" i="14"/>
  <c r="V10" i="14"/>
  <c r="X10" i="14" s="1"/>
  <c r="V11" i="14"/>
  <c r="X11" i="14" s="1"/>
  <c r="X12" i="14"/>
  <c r="U4" i="14"/>
  <c r="W4" i="14"/>
  <c r="Y4" i="14" s="1"/>
  <c r="U5" i="14"/>
  <c r="W5" i="14"/>
  <c r="Y5" i="14" s="1"/>
  <c r="Z5" i="14" s="1"/>
  <c r="U6" i="14"/>
  <c r="W6" i="14"/>
  <c r="Y6" i="14" s="1"/>
  <c r="U7" i="14"/>
  <c r="W7" i="14"/>
  <c r="Y7" i="14" s="1"/>
  <c r="U8" i="14"/>
  <c r="W8" i="14"/>
  <c r="Y8" i="14" s="1"/>
  <c r="Z8" i="14" s="1"/>
  <c r="U9" i="14"/>
  <c r="W9" i="14"/>
  <c r="Y9" i="14" s="1"/>
  <c r="U10" i="14"/>
  <c r="W10" i="14"/>
  <c r="Y10" i="14" s="1"/>
  <c r="U11" i="14"/>
  <c r="W11" i="14"/>
  <c r="Y11" i="14" s="1"/>
  <c r="U12" i="14"/>
  <c r="W12" i="14"/>
  <c r="Y12" i="14" s="1"/>
  <c r="Z12" i="14" s="1"/>
  <c r="U13" i="14"/>
  <c r="W13" i="14"/>
  <c r="Y13" i="14" s="1"/>
  <c r="W21" i="14"/>
  <c r="Y21" i="14" s="1"/>
  <c r="U21" i="14"/>
  <c r="V21" i="14"/>
  <c r="X21" i="14" s="1"/>
  <c r="Y22" i="14"/>
  <c r="U22" i="14"/>
  <c r="W23" i="14"/>
  <c r="Y23" i="14" s="1"/>
  <c r="U23" i="14"/>
  <c r="X23" i="14"/>
  <c r="V22" i="14"/>
  <c r="X22" i="14" s="1"/>
  <c r="Z9" i="14" l="1"/>
  <c r="Z21" i="15"/>
  <c r="Z23" i="15"/>
  <c r="Z22" i="15"/>
  <c r="Z12" i="15"/>
  <c r="Z9" i="15"/>
  <c r="Z8" i="15"/>
  <c r="Z4" i="15"/>
  <c r="Z7" i="15"/>
  <c r="Z11" i="15"/>
  <c r="Z13" i="15"/>
  <c r="Z6" i="15"/>
  <c r="Z5" i="15"/>
  <c r="Z10" i="15"/>
  <c r="Z21" i="14"/>
  <c r="Z7" i="14"/>
  <c r="Z23" i="14"/>
  <c r="Z6" i="14"/>
  <c r="Z13" i="14"/>
  <c r="Z22" i="14"/>
  <c r="Z11" i="14"/>
  <c r="Z10" i="14"/>
  <c r="Z4" i="14"/>
  <c r="M31" i="8" l="1"/>
  <c r="P31" i="8" s="1"/>
  <c r="K31" i="8"/>
  <c r="N31" i="8" s="1"/>
  <c r="G31" i="8"/>
  <c r="E31" i="8"/>
  <c r="M30" i="8"/>
  <c r="K30" i="8"/>
  <c r="N30" i="8" s="1"/>
  <c r="G30" i="8"/>
  <c r="K62" i="8" s="1"/>
  <c r="E30" i="8"/>
  <c r="C62" i="8" s="1"/>
  <c r="M29" i="8"/>
  <c r="P29" i="8" s="1"/>
  <c r="K29" i="8"/>
  <c r="N29" i="8" s="1"/>
  <c r="G29" i="8"/>
  <c r="E29" i="8"/>
  <c r="C61" i="8" s="1"/>
  <c r="M28" i="8"/>
  <c r="K28" i="8"/>
  <c r="N28" i="8" s="1"/>
  <c r="G28" i="8"/>
  <c r="K60" i="8" s="1"/>
  <c r="E28" i="8"/>
  <c r="C60" i="8" s="1"/>
  <c r="M27" i="8"/>
  <c r="P27" i="8" s="1"/>
  <c r="K27" i="8"/>
  <c r="N27" i="8" s="1"/>
  <c r="G27" i="8"/>
  <c r="E27" i="8"/>
  <c r="C59" i="8" s="1"/>
  <c r="M26" i="8"/>
  <c r="P26" i="8" s="1"/>
  <c r="K26" i="8"/>
  <c r="N26" i="8" s="1"/>
  <c r="G26" i="8"/>
  <c r="E26" i="8"/>
  <c r="M25" i="8"/>
  <c r="P25" i="8" s="1"/>
  <c r="K25" i="8"/>
  <c r="N25" i="8" s="1"/>
  <c r="G25" i="8"/>
  <c r="E25" i="8"/>
  <c r="M24" i="8"/>
  <c r="P24" i="8" s="1"/>
  <c r="K24" i="8"/>
  <c r="N24" i="8" s="1"/>
  <c r="G24" i="8"/>
  <c r="E24" i="8"/>
  <c r="M23" i="8"/>
  <c r="P23" i="8" s="1"/>
  <c r="K23" i="8"/>
  <c r="N23" i="8" s="1"/>
  <c r="G23" i="8"/>
  <c r="E23" i="8"/>
  <c r="M22" i="8"/>
  <c r="P22" i="8" s="1"/>
  <c r="K22" i="8"/>
  <c r="N22" i="8" s="1"/>
  <c r="G22" i="8"/>
  <c r="E22" i="8"/>
  <c r="M21" i="8"/>
  <c r="K21" i="8"/>
  <c r="G21" i="8"/>
  <c r="E21" i="8"/>
  <c r="M16" i="8"/>
  <c r="J15" i="8"/>
  <c r="I15" i="8"/>
  <c r="H15" i="8"/>
  <c r="M14" i="8"/>
  <c r="P14" i="8" s="1"/>
  <c r="K14" i="8"/>
  <c r="N14" i="8" s="1"/>
  <c r="G14" i="8"/>
  <c r="K53" i="8" s="1"/>
  <c r="E14" i="8"/>
  <c r="C53" i="8" s="1"/>
  <c r="M13" i="8"/>
  <c r="P13" i="8" s="1"/>
  <c r="K13" i="8"/>
  <c r="N13" i="8" s="1"/>
  <c r="G13" i="8"/>
  <c r="K52" i="8" s="1"/>
  <c r="E13" i="8"/>
  <c r="C52" i="8" s="1"/>
  <c r="M12" i="8"/>
  <c r="P12" i="8" s="1"/>
  <c r="K12" i="8"/>
  <c r="N12" i="8" s="1"/>
  <c r="G12" i="8"/>
  <c r="E12" i="8"/>
  <c r="C51" i="8" s="1"/>
  <c r="M11" i="8"/>
  <c r="P11" i="8" s="1"/>
  <c r="K11" i="8"/>
  <c r="N11" i="8" s="1"/>
  <c r="G11" i="8"/>
  <c r="K50" i="8" s="1"/>
  <c r="E11" i="8"/>
  <c r="C50" i="8" s="1"/>
  <c r="M10" i="8"/>
  <c r="P10" i="8" s="1"/>
  <c r="K10" i="8"/>
  <c r="N10" i="8" s="1"/>
  <c r="G10" i="8"/>
  <c r="E10" i="8"/>
  <c r="M9" i="8"/>
  <c r="K9" i="8"/>
  <c r="N9" i="8" s="1"/>
  <c r="G9" i="8"/>
  <c r="E9" i="8"/>
  <c r="M8" i="8"/>
  <c r="P8" i="8" s="1"/>
  <c r="K8" i="8"/>
  <c r="N8" i="8" s="1"/>
  <c r="G8" i="8"/>
  <c r="E8" i="8"/>
  <c r="M7" i="8"/>
  <c r="K7" i="8"/>
  <c r="N7" i="8" s="1"/>
  <c r="G7" i="8"/>
  <c r="E7" i="8"/>
  <c r="M6" i="8"/>
  <c r="P6" i="8" s="1"/>
  <c r="K6" i="8"/>
  <c r="N6" i="8" s="1"/>
  <c r="G6" i="8"/>
  <c r="E6" i="8"/>
  <c r="M5" i="8"/>
  <c r="K5" i="8"/>
  <c r="N5" i="8" s="1"/>
  <c r="G5" i="8"/>
  <c r="E5" i="8"/>
  <c r="M4" i="8"/>
  <c r="K4" i="8"/>
  <c r="G4" i="8"/>
  <c r="E4" i="8"/>
  <c r="S30" i="8"/>
  <c r="T30" i="8"/>
  <c r="AB30" i="8"/>
  <c r="AC30" i="8"/>
  <c r="AK30" i="8"/>
  <c r="AL30" i="8"/>
  <c r="S14" i="8"/>
  <c r="T14" i="8"/>
  <c r="AB14" i="8"/>
  <c r="AC14" i="8"/>
  <c r="AK14" i="8"/>
  <c r="AL14" i="8"/>
  <c r="L62" i="8"/>
  <c r="H62" i="8"/>
  <c r="D62" i="8"/>
  <c r="L61" i="8"/>
  <c r="H61" i="8"/>
  <c r="D61" i="8"/>
  <c r="L60" i="8"/>
  <c r="H60" i="8"/>
  <c r="D60" i="8"/>
  <c r="L59" i="8"/>
  <c r="H59" i="8"/>
  <c r="D59" i="8"/>
  <c r="L53" i="8"/>
  <c r="H53" i="8"/>
  <c r="D53" i="8"/>
  <c r="L52" i="8"/>
  <c r="H52" i="8"/>
  <c r="D52" i="8"/>
  <c r="L51" i="8"/>
  <c r="H51" i="8"/>
  <c r="D51" i="8"/>
  <c r="L50" i="8"/>
  <c r="H50" i="8"/>
  <c r="D50" i="8"/>
  <c r="AL45" i="8"/>
  <c r="AK45" i="8"/>
  <c r="AC45" i="8"/>
  <c r="AB45" i="8"/>
  <c r="T45" i="8"/>
  <c r="S45" i="8"/>
  <c r="AL44" i="8"/>
  <c r="AK44" i="8"/>
  <c r="AC44" i="8"/>
  <c r="AB44" i="8"/>
  <c r="T44" i="8"/>
  <c r="S44" i="8"/>
  <c r="AL43" i="8"/>
  <c r="AK43" i="8"/>
  <c r="AC43" i="8"/>
  <c r="AB43" i="8"/>
  <c r="T43" i="8"/>
  <c r="S43" i="8"/>
  <c r="AL42" i="8"/>
  <c r="AK42" i="8"/>
  <c r="AC42" i="8"/>
  <c r="AB42" i="8"/>
  <c r="T42" i="8"/>
  <c r="S42" i="8"/>
  <c r="AL39" i="8"/>
  <c r="AK39" i="8"/>
  <c r="AC39" i="8"/>
  <c r="AB39" i="8"/>
  <c r="T39" i="8"/>
  <c r="S39" i="8"/>
  <c r="AL38" i="8"/>
  <c r="AK38" i="8"/>
  <c r="AC38" i="8"/>
  <c r="AB38" i="8"/>
  <c r="T38" i="8"/>
  <c r="S38" i="8"/>
  <c r="AL37" i="8"/>
  <c r="AK37" i="8"/>
  <c r="AC37" i="8"/>
  <c r="AB37" i="8"/>
  <c r="T37" i="8"/>
  <c r="S37" i="8"/>
  <c r="AL36" i="8"/>
  <c r="AK36" i="8"/>
  <c r="AC36" i="8"/>
  <c r="AB36" i="8"/>
  <c r="T36" i="8"/>
  <c r="S36" i="8"/>
  <c r="AL29" i="8"/>
  <c r="AK29" i="8"/>
  <c r="AC29" i="8"/>
  <c r="AB29" i="8"/>
  <c r="T29" i="8"/>
  <c r="S29" i="8"/>
  <c r="AL28" i="8"/>
  <c r="AK28" i="8"/>
  <c r="AC28" i="8"/>
  <c r="AB28" i="8"/>
  <c r="T28" i="8"/>
  <c r="S28" i="8"/>
  <c r="AL27" i="8"/>
  <c r="AK27" i="8"/>
  <c r="AC27" i="8"/>
  <c r="AB27" i="8"/>
  <c r="T27" i="8"/>
  <c r="S27" i="8"/>
  <c r="AL26" i="8"/>
  <c r="AK26" i="8"/>
  <c r="AC26" i="8"/>
  <c r="AB26" i="8"/>
  <c r="T26" i="8"/>
  <c r="S26" i="8"/>
  <c r="AL25" i="8"/>
  <c r="AK25" i="8"/>
  <c r="AC25" i="8"/>
  <c r="AB25" i="8"/>
  <c r="T25" i="8"/>
  <c r="S25" i="8"/>
  <c r="AL24" i="8"/>
  <c r="AK24" i="8"/>
  <c r="AC24" i="8"/>
  <c r="AB24" i="8"/>
  <c r="T24" i="8"/>
  <c r="S24" i="8"/>
  <c r="AL23" i="8"/>
  <c r="AK23" i="8"/>
  <c r="AC23" i="8"/>
  <c r="AB23" i="8"/>
  <c r="T23" i="8"/>
  <c r="S23" i="8"/>
  <c r="AL22" i="8"/>
  <c r="AK22" i="8"/>
  <c r="AC22" i="8"/>
  <c r="AB22" i="8"/>
  <c r="T22" i="8"/>
  <c r="S22" i="8"/>
  <c r="AL21" i="8"/>
  <c r="AK21" i="8"/>
  <c r="AC21" i="8"/>
  <c r="AB21" i="8"/>
  <c r="T21" i="8"/>
  <c r="S21" i="8"/>
  <c r="AL13" i="8"/>
  <c r="AK13" i="8"/>
  <c r="AC13" i="8"/>
  <c r="AB13" i="8"/>
  <c r="T13" i="8"/>
  <c r="S13" i="8"/>
  <c r="AL12" i="8"/>
  <c r="AK12" i="8"/>
  <c r="AC12" i="8"/>
  <c r="AB12" i="8"/>
  <c r="T12" i="8"/>
  <c r="S12" i="8"/>
  <c r="AL11" i="8"/>
  <c r="AK11" i="8"/>
  <c r="AC11" i="8"/>
  <c r="AB11" i="8"/>
  <c r="T11" i="8"/>
  <c r="S11" i="8"/>
  <c r="AL10" i="8"/>
  <c r="AK10" i="8"/>
  <c r="AC10" i="8"/>
  <c r="AB10" i="8"/>
  <c r="T10" i="8"/>
  <c r="S10" i="8"/>
  <c r="AL9" i="8"/>
  <c r="AK9" i="8"/>
  <c r="AC9" i="8"/>
  <c r="AB9" i="8"/>
  <c r="T9" i="8"/>
  <c r="S9" i="8"/>
  <c r="AL8" i="8"/>
  <c r="AK8" i="8"/>
  <c r="AC8" i="8"/>
  <c r="AB8" i="8"/>
  <c r="T8" i="8"/>
  <c r="S8" i="8"/>
  <c r="AL7" i="8"/>
  <c r="AK7" i="8"/>
  <c r="AC7" i="8"/>
  <c r="AB7" i="8"/>
  <c r="T7" i="8"/>
  <c r="S7" i="8"/>
  <c r="AL6" i="8"/>
  <c r="AK6" i="8"/>
  <c r="AC6" i="8"/>
  <c r="AB6" i="8"/>
  <c r="T6" i="8"/>
  <c r="S6" i="8"/>
  <c r="AL5" i="8"/>
  <c r="AK5" i="8"/>
  <c r="AC5" i="8"/>
  <c r="AB5" i="8"/>
  <c r="T5" i="8"/>
  <c r="S5" i="8"/>
  <c r="AL4" i="8"/>
  <c r="AK4" i="8"/>
  <c r="AC4" i="8"/>
  <c r="AB4" i="8"/>
  <c r="T4" i="8"/>
  <c r="S4" i="8"/>
  <c r="S14" i="4"/>
  <c r="T14" i="4"/>
  <c r="U14" i="4" s="1"/>
  <c r="AB14" i="4"/>
  <c r="AC14" i="4"/>
  <c r="AE14" i="4" s="1"/>
  <c r="AG14" i="4" s="1"/>
  <c r="AK14" i="4"/>
  <c r="AL14" i="4"/>
  <c r="L28" i="4"/>
  <c r="H47" i="4" s="1"/>
  <c r="L29" i="4"/>
  <c r="H48" i="4" s="1"/>
  <c r="L30" i="4"/>
  <c r="K28" i="4"/>
  <c r="L48" i="4" s="1"/>
  <c r="M48" i="4" s="1"/>
  <c r="K29" i="4"/>
  <c r="L49" i="4" s="1"/>
  <c r="K30" i="4"/>
  <c r="L47" i="4"/>
  <c r="K48" i="4"/>
  <c r="K49" i="4"/>
  <c r="K50" i="4"/>
  <c r="G48" i="4"/>
  <c r="G49" i="4"/>
  <c r="G50" i="4"/>
  <c r="C47" i="4"/>
  <c r="C48" i="4"/>
  <c r="C49" i="4"/>
  <c r="C50" i="4"/>
  <c r="H49" i="4"/>
  <c r="D50" i="4"/>
  <c r="D49" i="4"/>
  <c r="S30" i="3"/>
  <c r="T30" i="3"/>
  <c r="U30" i="3" s="1"/>
  <c r="AB30" i="3"/>
  <c r="AC30" i="3"/>
  <c r="AK30" i="3"/>
  <c r="AL30" i="3"/>
  <c r="S14" i="3"/>
  <c r="T14" i="3"/>
  <c r="U14" i="3" s="1"/>
  <c r="AB14" i="3"/>
  <c r="AC14" i="3"/>
  <c r="AE14" i="3" s="1"/>
  <c r="AG14" i="3" s="1"/>
  <c r="AK14" i="3"/>
  <c r="AL14" i="3"/>
  <c r="E4" i="3"/>
  <c r="G4" i="3"/>
  <c r="K4" i="3"/>
  <c r="N4" i="3" s="1"/>
  <c r="M4" i="3"/>
  <c r="E5" i="3"/>
  <c r="G5" i="3"/>
  <c r="K5" i="3"/>
  <c r="M5" i="3"/>
  <c r="N5" i="3"/>
  <c r="P5" i="3"/>
  <c r="E6" i="3"/>
  <c r="G6" i="3"/>
  <c r="K6" i="3"/>
  <c r="N6" i="3" s="1"/>
  <c r="M6" i="3"/>
  <c r="E7" i="3"/>
  <c r="G7" i="3"/>
  <c r="K7" i="3"/>
  <c r="N7" i="3" s="1"/>
  <c r="M7" i="3"/>
  <c r="E8" i="3"/>
  <c r="G8" i="3"/>
  <c r="K8" i="3"/>
  <c r="N8" i="3" s="1"/>
  <c r="M8" i="3"/>
  <c r="E9" i="3"/>
  <c r="G9" i="3"/>
  <c r="K9" i="3"/>
  <c r="N9" i="3" s="1"/>
  <c r="M9" i="3"/>
  <c r="P9" i="3" s="1"/>
  <c r="E10" i="3"/>
  <c r="G10" i="3"/>
  <c r="K10" i="3"/>
  <c r="N10" i="3" s="1"/>
  <c r="M10" i="3"/>
  <c r="P10" i="3" s="1"/>
  <c r="E11" i="3"/>
  <c r="C50" i="3" s="1"/>
  <c r="G11" i="3"/>
  <c r="K50" i="3" s="1"/>
  <c r="K11" i="3"/>
  <c r="N11" i="3" s="1"/>
  <c r="M11" i="3"/>
  <c r="E12" i="3"/>
  <c r="C51" i="3" s="1"/>
  <c r="G12" i="3"/>
  <c r="K51" i="3" s="1"/>
  <c r="K12" i="3"/>
  <c r="N12" i="3" s="1"/>
  <c r="M12" i="3"/>
  <c r="P12" i="3" s="1"/>
  <c r="E13" i="3"/>
  <c r="C52" i="3" s="1"/>
  <c r="G13" i="3"/>
  <c r="K13" i="3"/>
  <c r="N13" i="3" s="1"/>
  <c r="M13" i="3"/>
  <c r="E14" i="3"/>
  <c r="C53" i="3" s="1"/>
  <c r="G14" i="3"/>
  <c r="K14" i="3"/>
  <c r="N14" i="3" s="1"/>
  <c r="M14" i="3"/>
  <c r="P14" i="3" s="1"/>
  <c r="H15" i="3"/>
  <c r="I15" i="3"/>
  <c r="J15" i="3"/>
  <c r="E21" i="3"/>
  <c r="G21" i="3"/>
  <c r="K21" i="3"/>
  <c r="N21" i="3" s="1"/>
  <c r="M21" i="3"/>
  <c r="E22" i="3"/>
  <c r="G22" i="3"/>
  <c r="K22" i="3"/>
  <c r="N22" i="3" s="1"/>
  <c r="M22" i="3"/>
  <c r="P22" i="3" s="1"/>
  <c r="E23" i="3"/>
  <c r="G23" i="3"/>
  <c r="K23" i="3"/>
  <c r="N23" i="3" s="1"/>
  <c r="M23" i="3"/>
  <c r="E24" i="3"/>
  <c r="G24" i="3"/>
  <c r="K24" i="3"/>
  <c r="M24" i="3"/>
  <c r="P24" i="3" s="1"/>
  <c r="N24" i="3"/>
  <c r="E25" i="3"/>
  <c r="G25" i="3"/>
  <c r="K25" i="3"/>
  <c r="N25" i="3" s="1"/>
  <c r="M25" i="3"/>
  <c r="E26" i="3"/>
  <c r="G26" i="3"/>
  <c r="K26" i="3"/>
  <c r="N26" i="3" s="1"/>
  <c r="M26" i="3"/>
  <c r="P26" i="3" s="1"/>
  <c r="E27" i="3"/>
  <c r="C59" i="3" s="1"/>
  <c r="G27" i="3"/>
  <c r="K59" i="3" s="1"/>
  <c r="K27" i="3"/>
  <c r="N27" i="3" s="1"/>
  <c r="M27" i="3"/>
  <c r="P27" i="3" s="1"/>
  <c r="E28" i="3"/>
  <c r="C60" i="3" s="1"/>
  <c r="G28" i="3"/>
  <c r="K28" i="3"/>
  <c r="N28" i="3" s="1"/>
  <c r="M28" i="3"/>
  <c r="E29" i="3"/>
  <c r="C61" i="3" s="1"/>
  <c r="G29" i="3"/>
  <c r="K61" i="3" s="1"/>
  <c r="K29" i="3"/>
  <c r="N29" i="3" s="1"/>
  <c r="M29" i="3"/>
  <c r="E30" i="3"/>
  <c r="C62" i="3" s="1"/>
  <c r="G30" i="3"/>
  <c r="K30" i="3"/>
  <c r="N30" i="3" s="1"/>
  <c r="M30" i="3"/>
  <c r="E31" i="3"/>
  <c r="G31" i="3"/>
  <c r="K31" i="3"/>
  <c r="N31" i="3" s="1"/>
  <c r="M31" i="3"/>
  <c r="D48" i="4"/>
  <c r="E48" i="4" s="1"/>
  <c r="D47" i="4"/>
  <c r="AL30" i="4"/>
  <c r="AK30" i="4"/>
  <c r="AC30" i="4"/>
  <c r="AB30" i="4"/>
  <c r="T30" i="4"/>
  <c r="S30" i="4"/>
  <c r="AL29" i="4"/>
  <c r="AK29" i="4"/>
  <c r="AC29" i="4"/>
  <c r="AB29" i="4"/>
  <c r="T29" i="4"/>
  <c r="S29" i="4"/>
  <c r="AL28" i="4"/>
  <c r="AK28" i="4"/>
  <c r="AC28" i="4"/>
  <c r="AB28" i="4"/>
  <c r="T28" i="4"/>
  <c r="S28" i="4"/>
  <c r="AL27" i="4"/>
  <c r="AK27" i="4"/>
  <c r="AC27" i="4"/>
  <c r="AB27" i="4"/>
  <c r="T27" i="4"/>
  <c r="S27" i="4"/>
  <c r="AL26" i="4"/>
  <c r="AK26" i="4"/>
  <c r="AC26" i="4"/>
  <c r="AB26" i="4"/>
  <c r="T26" i="4"/>
  <c r="S26" i="4"/>
  <c r="AL25" i="4"/>
  <c r="AK25" i="4"/>
  <c r="AC25" i="4"/>
  <c r="AB25" i="4"/>
  <c r="T25" i="4"/>
  <c r="S25" i="4"/>
  <c r="AL24" i="4"/>
  <c r="AK24" i="4"/>
  <c r="AC24" i="4"/>
  <c r="AB24" i="4"/>
  <c r="T24" i="4"/>
  <c r="S24" i="4"/>
  <c r="AL23" i="4"/>
  <c r="AK23" i="4"/>
  <c r="AC23" i="4"/>
  <c r="AB23" i="4"/>
  <c r="T23" i="4"/>
  <c r="S23" i="4"/>
  <c r="AL22" i="4"/>
  <c r="AK22" i="4"/>
  <c r="AC22" i="4"/>
  <c r="AB22" i="4"/>
  <c r="T22" i="4"/>
  <c r="S22" i="4"/>
  <c r="AL21" i="4"/>
  <c r="AK21" i="4"/>
  <c r="AC21" i="4"/>
  <c r="AB21" i="4"/>
  <c r="T21" i="4"/>
  <c r="S21" i="4"/>
  <c r="AL20" i="4"/>
  <c r="AK20" i="4"/>
  <c r="AC20" i="4"/>
  <c r="AB20" i="4"/>
  <c r="T20" i="4"/>
  <c r="S20" i="4"/>
  <c r="J15" i="4"/>
  <c r="I15" i="4"/>
  <c r="H15" i="4"/>
  <c r="G15" i="4"/>
  <c r="E15" i="4"/>
  <c r="AL13" i="4"/>
  <c r="AK13" i="4"/>
  <c r="AC13" i="4"/>
  <c r="AB13" i="4"/>
  <c r="T13" i="4"/>
  <c r="S13" i="4"/>
  <c r="AL12" i="4"/>
  <c r="AK12" i="4"/>
  <c r="AC12" i="4"/>
  <c r="AB12" i="4"/>
  <c r="T12" i="4"/>
  <c r="S12" i="4"/>
  <c r="AL11" i="4"/>
  <c r="AK11" i="4"/>
  <c r="AC11" i="4"/>
  <c r="AB11" i="4"/>
  <c r="T11" i="4"/>
  <c r="S11" i="4"/>
  <c r="AL10" i="4"/>
  <c r="AK10" i="4"/>
  <c r="AC10" i="4"/>
  <c r="AB10" i="4"/>
  <c r="T10" i="4"/>
  <c r="S10" i="4"/>
  <c r="AL9" i="4"/>
  <c r="AK9" i="4"/>
  <c r="AC9" i="4"/>
  <c r="AB9" i="4"/>
  <c r="T9" i="4"/>
  <c r="S9" i="4"/>
  <c r="AL8" i="4"/>
  <c r="AK8" i="4"/>
  <c r="AC8" i="4"/>
  <c r="AB8" i="4"/>
  <c r="T8" i="4"/>
  <c r="S8" i="4"/>
  <c r="AL7" i="4"/>
  <c r="AK7" i="4"/>
  <c r="AC7" i="4"/>
  <c r="AB7" i="4"/>
  <c r="T7" i="4"/>
  <c r="S7" i="4"/>
  <c r="AL6" i="4"/>
  <c r="AK6" i="4"/>
  <c r="AC6" i="4"/>
  <c r="AB6" i="4"/>
  <c r="T6" i="4"/>
  <c r="S6" i="4"/>
  <c r="AL5" i="4"/>
  <c r="AK5" i="4"/>
  <c r="AC5" i="4"/>
  <c r="AB5" i="4"/>
  <c r="T5" i="4"/>
  <c r="S5" i="4"/>
  <c r="AL4" i="4"/>
  <c r="AK4" i="4"/>
  <c r="AC4" i="4"/>
  <c r="AB4" i="4"/>
  <c r="T4" i="4"/>
  <c r="S4" i="4"/>
  <c r="L14" i="3" l="1"/>
  <c r="O14" i="3" s="1"/>
  <c r="V14" i="3"/>
  <c r="AM14" i="3"/>
  <c r="AF14" i="3"/>
  <c r="AM30" i="3"/>
  <c r="AD30" i="3"/>
  <c r="V30" i="3"/>
  <c r="X30" i="3" s="1"/>
  <c r="K15" i="3"/>
  <c r="G15" i="3"/>
  <c r="L10" i="3"/>
  <c r="O10" i="3" s="1"/>
  <c r="L4" i="3"/>
  <c r="F4" i="3"/>
  <c r="AN14" i="3"/>
  <c r="W14" i="3"/>
  <c r="Y14" i="3" s="1"/>
  <c r="AO30" i="3"/>
  <c r="AF30" i="3"/>
  <c r="AH30" i="3" s="1"/>
  <c r="W30" i="3"/>
  <c r="Y30" i="3" s="1"/>
  <c r="Z30" i="3" s="1"/>
  <c r="F25" i="3"/>
  <c r="L24" i="3"/>
  <c r="O24" i="3" s="1"/>
  <c r="F24" i="3"/>
  <c r="L23" i="3"/>
  <c r="O23" i="3" s="1"/>
  <c r="F23" i="3"/>
  <c r="L22" i="3"/>
  <c r="O22" i="3" s="1"/>
  <c r="F22" i="3"/>
  <c r="L21" i="3"/>
  <c r="F21" i="3"/>
  <c r="M15" i="3"/>
  <c r="E15" i="3"/>
  <c r="F10" i="3"/>
  <c r="AO14" i="3"/>
  <c r="AQ14" i="3" s="1"/>
  <c r="AS14" i="3" s="1"/>
  <c r="AH14" i="3"/>
  <c r="AI14" i="3" s="1"/>
  <c r="AD14" i="3"/>
  <c r="X14" i="3"/>
  <c r="Z14" i="3" s="1"/>
  <c r="AQ30" i="3"/>
  <c r="AN30" i="3"/>
  <c r="AE30" i="3"/>
  <c r="AG30" i="3" s="1"/>
  <c r="AI30" i="3" s="1"/>
  <c r="F25" i="8"/>
  <c r="AF14" i="8"/>
  <c r="U14" i="8"/>
  <c r="F27" i="8"/>
  <c r="G59" i="8" s="1"/>
  <c r="L28" i="8"/>
  <c r="O28" i="8" s="1"/>
  <c r="F29" i="8"/>
  <c r="G61" i="8" s="1"/>
  <c r="L30" i="8"/>
  <c r="O30" i="8" s="1"/>
  <c r="F31" i="8"/>
  <c r="AE4" i="8"/>
  <c r="AO5" i="8"/>
  <c r="AN6" i="8"/>
  <c r="AE8" i="8"/>
  <c r="AO9" i="8"/>
  <c r="V11" i="8"/>
  <c r="AE11" i="8"/>
  <c r="AO12" i="8"/>
  <c r="AE13" i="8"/>
  <c r="AN13" i="8"/>
  <c r="V22" i="8"/>
  <c r="AE22" i="8"/>
  <c r="AO23" i="8"/>
  <c r="AE24" i="8"/>
  <c r="AN24" i="8"/>
  <c r="V26" i="8"/>
  <c r="AE26" i="8"/>
  <c r="AE27" i="8"/>
  <c r="AN27" i="8"/>
  <c r="V29" i="8"/>
  <c r="AE29" i="8"/>
  <c r="W37" i="8"/>
  <c r="V38" i="8"/>
  <c r="AF39" i="8"/>
  <c r="AE42" i="8"/>
  <c r="AO43" i="8"/>
  <c r="AN44" i="8"/>
  <c r="AF45" i="8"/>
  <c r="W14" i="8"/>
  <c r="Y14" i="8" s="1"/>
  <c r="U30" i="8"/>
  <c r="F6" i="8"/>
  <c r="F8" i="8"/>
  <c r="E61" i="8"/>
  <c r="I59" i="8"/>
  <c r="M60" i="8"/>
  <c r="F12" i="8"/>
  <c r="G51" i="8" s="1"/>
  <c r="F14" i="8"/>
  <c r="G53" i="8" s="1"/>
  <c r="K61" i="8"/>
  <c r="K59" i="8"/>
  <c r="M59" i="8" s="1"/>
  <c r="E60" i="8"/>
  <c r="F21" i="8"/>
  <c r="F23" i="8"/>
  <c r="K51" i="8"/>
  <c r="L31" i="3"/>
  <c r="O31" i="3" s="1"/>
  <c r="F30" i="3"/>
  <c r="G62" i="3" s="1"/>
  <c r="L29" i="3"/>
  <c r="O29" i="3" s="1"/>
  <c r="F28" i="3"/>
  <c r="G60" i="3" s="1"/>
  <c r="F14" i="3"/>
  <c r="G53" i="3" s="1"/>
  <c r="L13" i="3"/>
  <c r="O13" i="3" s="1"/>
  <c r="F13" i="3"/>
  <c r="G52" i="3" s="1"/>
  <c r="L12" i="3"/>
  <c r="O12" i="3" s="1"/>
  <c r="F8" i="3"/>
  <c r="L7" i="3"/>
  <c r="O7" i="3" s="1"/>
  <c r="F6" i="3"/>
  <c r="K62" i="3"/>
  <c r="K60" i="3"/>
  <c r="K52" i="3"/>
  <c r="K53" i="3"/>
  <c r="W10" i="4"/>
  <c r="Y10" i="4" s="1"/>
  <c r="AF20" i="4"/>
  <c r="W22" i="4"/>
  <c r="V23" i="4"/>
  <c r="AF24" i="4"/>
  <c r="W26" i="4"/>
  <c r="AO26" i="4"/>
  <c r="E47" i="4"/>
  <c r="I49" i="4"/>
  <c r="AM14" i="4"/>
  <c r="AF14" i="4"/>
  <c r="AH14" i="4" s="1"/>
  <c r="AI14" i="4" s="1"/>
  <c r="V14" i="4"/>
  <c r="X14" i="4" s="1"/>
  <c r="V6" i="4"/>
  <c r="AE8" i="4"/>
  <c r="AN8" i="4"/>
  <c r="AE7" i="4"/>
  <c r="AO11" i="4"/>
  <c r="AQ11" i="4" s="1"/>
  <c r="AO12" i="4"/>
  <c r="AN14" i="4"/>
  <c r="AP14" i="4" s="1"/>
  <c r="AD14" i="4"/>
  <c r="W14" i="4"/>
  <c r="Y14" i="4" s="1"/>
  <c r="Z14" i="4" s="1"/>
  <c r="E62" i="8"/>
  <c r="W30" i="8"/>
  <c r="L5" i="8"/>
  <c r="O5" i="8" s="1"/>
  <c r="L7" i="8"/>
  <c r="O7" i="8" s="1"/>
  <c r="L9" i="8"/>
  <c r="O9" i="8" s="1"/>
  <c r="F26" i="8"/>
  <c r="AE36" i="8"/>
  <c r="AN38" i="8"/>
  <c r="AO39" i="8"/>
  <c r="V44" i="8"/>
  <c r="W45" i="8"/>
  <c r="AO45" i="8"/>
  <c r="Y30" i="8"/>
  <c r="V30" i="8"/>
  <c r="F4" i="8"/>
  <c r="P5" i="8"/>
  <c r="P7" i="8"/>
  <c r="P9" i="8"/>
  <c r="P15" i="8" s="1"/>
  <c r="E15" i="8"/>
  <c r="G15" i="8"/>
  <c r="F11" i="8"/>
  <c r="G50" i="8" s="1"/>
  <c r="L11" i="8"/>
  <c r="O11" i="8" s="1"/>
  <c r="F13" i="8"/>
  <c r="G52" i="8" s="1"/>
  <c r="L13" i="8"/>
  <c r="O13" i="8" s="1"/>
  <c r="P28" i="8"/>
  <c r="P30" i="8"/>
  <c r="AH14" i="8"/>
  <c r="F5" i="8"/>
  <c r="F7" i="8"/>
  <c r="F9" i="8"/>
  <c r="F10" i="8"/>
  <c r="N15" i="8"/>
  <c r="F22" i="8"/>
  <c r="F24" i="8"/>
  <c r="F28" i="8"/>
  <c r="F30" i="8"/>
  <c r="G62" i="8" s="1"/>
  <c r="V6" i="8"/>
  <c r="V13" i="8"/>
  <c r="W21" i="8"/>
  <c r="V24" i="8"/>
  <c r="W25" i="8"/>
  <c r="V27" i="8"/>
  <c r="W28" i="8"/>
  <c r="V14" i="8"/>
  <c r="X14" i="8" s="1"/>
  <c r="Z14" i="8" s="1"/>
  <c r="F15" i="8"/>
  <c r="AM30" i="8"/>
  <c r="AD30" i="8"/>
  <c r="AF30" i="8"/>
  <c r="AH30" i="8" s="1"/>
  <c r="K15" i="8"/>
  <c r="M15" i="8"/>
  <c r="L22" i="8"/>
  <c r="O22" i="8" s="1"/>
  <c r="L24" i="8"/>
  <c r="O24" i="8" s="1"/>
  <c r="L26" i="8"/>
  <c r="O26" i="8" s="1"/>
  <c r="AM14" i="8"/>
  <c r="AD14" i="8"/>
  <c r="X30" i="8"/>
  <c r="Z30" i="8" s="1"/>
  <c r="L4" i="8"/>
  <c r="N4" i="8"/>
  <c r="P4" i="8"/>
  <c r="L6" i="8"/>
  <c r="O6" i="8" s="1"/>
  <c r="L8" i="8"/>
  <c r="O8" i="8" s="1"/>
  <c r="L10" i="8"/>
  <c r="L12" i="8"/>
  <c r="O12" i="8" s="1"/>
  <c r="L14" i="8"/>
  <c r="O14" i="8" s="1"/>
  <c r="L21" i="8"/>
  <c r="N21" i="8"/>
  <c r="P21" i="8"/>
  <c r="L23" i="8"/>
  <c r="O23" i="8" s="1"/>
  <c r="L25" i="8"/>
  <c r="O25" i="8" s="1"/>
  <c r="L27" i="8"/>
  <c r="O27" i="8" s="1"/>
  <c r="L29" i="8"/>
  <c r="O29" i="8" s="1"/>
  <c r="L31" i="8"/>
  <c r="O31" i="8" s="1"/>
  <c r="W43" i="8"/>
  <c r="Y43" i="8" s="1"/>
  <c r="Y45" i="8"/>
  <c r="AF43" i="8"/>
  <c r="AQ43" i="8"/>
  <c r="AH45" i="8"/>
  <c r="I62" i="8"/>
  <c r="M62" i="8"/>
  <c r="AO37" i="8"/>
  <c r="AQ37" i="8" s="1"/>
  <c r="E50" i="8"/>
  <c r="I50" i="8"/>
  <c r="M50" i="8"/>
  <c r="I51" i="8"/>
  <c r="M51" i="8"/>
  <c r="E52" i="8"/>
  <c r="M52" i="8"/>
  <c r="E53" i="8"/>
  <c r="I53" i="8"/>
  <c r="Y37" i="8"/>
  <c r="W39" i="8"/>
  <c r="AH39" i="8"/>
  <c r="AQ23" i="8"/>
  <c r="AE30" i="8"/>
  <c r="AG30" i="8" s="1"/>
  <c r="AF21" i="8"/>
  <c r="AH21" i="8" s="1"/>
  <c r="W23" i="8"/>
  <c r="Y23" i="8" s="1"/>
  <c r="AF25" i="8"/>
  <c r="AH25" i="8" s="1"/>
  <c r="AF28" i="8"/>
  <c r="AH28" i="8" s="1"/>
  <c r="AN30" i="8"/>
  <c r="AP30" i="8" s="1"/>
  <c r="AF5" i="8"/>
  <c r="AQ5" i="8"/>
  <c r="AO7" i="8"/>
  <c r="AN8" i="8"/>
  <c r="AF9" i="8"/>
  <c r="AQ9" i="8"/>
  <c r="AQ12" i="8"/>
  <c r="AN14" i="8"/>
  <c r="AP14" i="8" s="1"/>
  <c r="W5" i="8"/>
  <c r="Y5" i="8" s="1"/>
  <c r="AF7" i="8"/>
  <c r="AH7" i="8" s="1"/>
  <c r="W9" i="8"/>
  <c r="Y9" i="8" s="1"/>
  <c r="AF10" i="8"/>
  <c r="AH10" i="8" s="1"/>
  <c r="W12" i="8"/>
  <c r="Y12" i="8" s="1"/>
  <c r="AE14" i="8"/>
  <c r="AG14" i="8" s="1"/>
  <c r="AI14" i="8" s="1"/>
  <c r="AO30" i="8"/>
  <c r="AQ30" i="8" s="1"/>
  <c r="AO14" i="8"/>
  <c r="AQ14" i="8" s="1"/>
  <c r="W4" i="8"/>
  <c r="Y4" i="8" s="1"/>
  <c r="U4" i="8"/>
  <c r="AO4" i="8"/>
  <c r="AQ4" i="8" s="1"/>
  <c r="AM4" i="8"/>
  <c r="AD5" i="8"/>
  <c r="AH5" i="8"/>
  <c r="AF6" i="8"/>
  <c r="AH6" i="8" s="1"/>
  <c r="AD6" i="8"/>
  <c r="AM7" i="8"/>
  <c r="AQ7" i="8"/>
  <c r="W8" i="8"/>
  <c r="Y8" i="8" s="1"/>
  <c r="U8" i="8"/>
  <c r="AD9" i="8"/>
  <c r="AH9" i="8"/>
  <c r="AO11" i="8"/>
  <c r="AQ11" i="8" s="1"/>
  <c r="AM11" i="8"/>
  <c r="U21" i="8"/>
  <c r="Y21" i="8"/>
  <c r="AO22" i="8"/>
  <c r="AQ22" i="8" s="1"/>
  <c r="AM22" i="8"/>
  <c r="U25" i="8"/>
  <c r="Y25" i="8"/>
  <c r="AO26" i="8"/>
  <c r="AQ26" i="8" s="1"/>
  <c r="AM26" i="8"/>
  <c r="U28" i="8"/>
  <c r="Y28" i="8"/>
  <c r="AO29" i="8"/>
  <c r="AQ29" i="8" s="1"/>
  <c r="AM29" i="8"/>
  <c r="W36" i="8"/>
  <c r="Y36" i="8" s="1"/>
  <c r="U36" i="8"/>
  <c r="V36" i="8"/>
  <c r="AF37" i="8"/>
  <c r="AH37" i="8"/>
  <c r="AD37" i="8"/>
  <c r="V4" i="8"/>
  <c r="X4" i="8" s="1"/>
  <c r="AF4" i="8"/>
  <c r="AH4" i="8" s="1"/>
  <c r="AD4" i="8"/>
  <c r="AG4" i="8"/>
  <c r="AN4" i="8"/>
  <c r="AP4" i="8" s="1"/>
  <c r="U5" i="8"/>
  <c r="AM5" i="8"/>
  <c r="W6" i="8"/>
  <c r="Y6" i="8" s="1"/>
  <c r="U6" i="8"/>
  <c r="X6" i="8"/>
  <c r="AE6" i="8"/>
  <c r="AG6" i="8" s="1"/>
  <c r="AO6" i="8"/>
  <c r="AQ6" i="8" s="1"/>
  <c r="AM6" i="8"/>
  <c r="AP6" i="8"/>
  <c r="W7" i="8"/>
  <c r="Y7" i="8" s="1"/>
  <c r="AD7" i="8"/>
  <c r="V8" i="8"/>
  <c r="X8" i="8" s="1"/>
  <c r="AF8" i="8"/>
  <c r="AH8" i="8" s="1"/>
  <c r="AD8" i="8"/>
  <c r="AG8" i="8"/>
  <c r="U9" i="8"/>
  <c r="AM9" i="8"/>
  <c r="W10" i="8"/>
  <c r="Y10" i="8" s="1"/>
  <c r="AD10" i="8"/>
  <c r="AO10" i="8"/>
  <c r="AQ10" i="8" s="1"/>
  <c r="AF11" i="8"/>
  <c r="AH11" i="8" s="1"/>
  <c r="AD11" i="8"/>
  <c r="AG11" i="8"/>
  <c r="AN11" i="8"/>
  <c r="AP11" i="8" s="1"/>
  <c r="U12" i="8"/>
  <c r="AF12" i="8"/>
  <c r="AH12" i="8" s="1"/>
  <c r="AM12" i="8"/>
  <c r="W13" i="8"/>
  <c r="Y13" i="8" s="1"/>
  <c r="U13" i="8"/>
  <c r="X13" i="8"/>
  <c r="AO13" i="8"/>
  <c r="AQ13" i="8" s="1"/>
  <c r="AM13" i="8"/>
  <c r="AP13" i="8"/>
  <c r="AD21" i="8"/>
  <c r="AO21" i="8"/>
  <c r="AQ21" i="8" s="1"/>
  <c r="AF22" i="8"/>
  <c r="AH22" i="8" s="1"/>
  <c r="AD22" i="8"/>
  <c r="AG22" i="8"/>
  <c r="AN22" i="8"/>
  <c r="AP22" i="8" s="1"/>
  <c r="U23" i="8"/>
  <c r="AF23" i="8"/>
  <c r="AH23" i="8" s="1"/>
  <c r="AM23" i="8"/>
  <c r="W24" i="8"/>
  <c r="Y24" i="8" s="1"/>
  <c r="U24" i="8"/>
  <c r="X24" i="8"/>
  <c r="AO24" i="8"/>
  <c r="AQ24" i="8" s="1"/>
  <c r="AM24" i="8"/>
  <c r="AP24" i="8"/>
  <c r="AD25" i="8"/>
  <c r="AO25" i="8"/>
  <c r="AQ25" i="8" s="1"/>
  <c r="AF26" i="8"/>
  <c r="AH26" i="8" s="1"/>
  <c r="AD26" i="8"/>
  <c r="AG26" i="8"/>
  <c r="AN26" i="8"/>
  <c r="AP26" i="8" s="1"/>
  <c r="W27" i="8"/>
  <c r="Y27" i="8" s="1"/>
  <c r="U27" i="8"/>
  <c r="X27" i="8"/>
  <c r="AO27" i="8"/>
  <c r="AQ27" i="8" s="1"/>
  <c r="AM27" i="8"/>
  <c r="AP27" i="8"/>
  <c r="AD28" i="8"/>
  <c r="AO28" i="8"/>
  <c r="AQ28" i="8" s="1"/>
  <c r="AF29" i="8"/>
  <c r="AH29" i="8" s="1"/>
  <c r="AD29" i="8"/>
  <c r="AG29" i="8"/>
  <c r="AN29" i="8"/>
  <c r="AP29" i="8" s="1"/>
  <c r="X36" i="8"/>
  <c r="AO36" i="8"/>
  <c r="AQ36" i="8" s="1"/>
  <c r="AM36" i="8"/>
  <c r="AN36" i="8"/>
  <c r="AP36" i="8" s="1"/>
  <c r="U7" i="8"/>
  <c r="AO8" i="8"/>
  <c r="AQ8" i="8" s="1"/>
  <c r="AM8" i="8"/>
  <c r="AP8" i="8"/>
  <c r="U10" i="8"/>
  <c r="AM10" i="8"/>
  <c r="W11" i="8"/>
  <c r="Y11" i="8" s="1"/>
  <c r="U11" i="8"/>
  <c r="X11" i="8"/>
  <c r="AD12" i="8"/>
  <c r="AF13" i="8"/>
  <c r="AH13" i="8" s="1"/>
  <c r="AD13" i="8"/>
  <c r="AG13" i="8"/>
  <c r="AM21" i="8"/>
  <c r="W22" i="8"/>
  <c r="Y22" i="8" s="1"/>
  <c r="U22" i="8"/>
  <c r="X22" i="8"/>
  <c r="AD23" i="8"/>
  <c r="AF24" i="8"/>
  <c r="AH24" i="8" s="1"/>
  <c r="AD24" i="8"/>
  <c r="AG24" i="8"/>
  <c r="AM25" i="8"/>
  <c r="W26" i="8"/>
  <c r="Y26" i="8" s="1"/>
  <c r="U26" i="8"/>
  <c r="X26" i="8"/>
  <c r="AF27" i="8"/>
  <c r="AH27" i="8" s="1"/>
  <c r="AD27" i="8"/>
  <c r="AG27" i="8"/>
  <c r="AM28" i="8"/>
  <c r="W29" i="8"/>
  <c r="Y29" i="8" s="1"/>
  <c r="U29" i="8"/>
  <c r="X29" i="8"/>
  <c r="AF38" i="8"/>
  <c r="AH38" i="8" s="1"/>
  <c r="AD38" i="8"/>
  <c r="U39" i="8"/>
  <c r="Y39" i="8"/>
  <c r="AM39" i="8"/>
  <c r="AQ39" i="8"/>
  <c r="W42" i="8"/>
  <c r="Y42" i="8" s="1"/>
  <c r="U42" i="8"/>
  <c r="V42" i="8"/>
  <c r="AD43" i="8"/>
  <c r="AF44" i="8"/>
  <c r="AH44" i="8" s="1"/>
  <c r="AD44" i="8"/>
  <c r="AE44" i="8"/>
  <c r="AM45" i="8"/>
  <c r="V5" i="8"/>
  <c r="X5" i="8" s="1"/>
  <c r="AE5" i="8"/>
  <c r="AG5" i="8" s="1"/>
  <c r="AN5" i="8"/>
  <c r="AP5" i="8" s="1"/>
  <c r="V7" i="8"/>
  <c r="X7" i="8" s="1"/>
  <c r="AE7" i="8"/>
  <c r="AG7" i="8" s="1"/>
  <c r="AN7" i="8"/>
  <c r="AP7" i="8" s="1"/>
  <c r="V9" i="8"/>
  <c r="X9" i="8" s="1"/>
  <c r="AE9" i="8"/>
  <c r="AG9" i="8" s="1"/>
  <c r="AN9" i="8"/>
  <c r="AP9" i="8" s="1"/>
  <c r="V10" i="8"/>
  <c r="X10" i="8" s="1"/>
  <c r="AE10" i="8"/>
  <c r="AG10" i="8" s="1"/>
  <c r="AN10" i="8"/>
  <c r="AP10" i="8" s="1"/>
  <c r="V12" i="8"/>
  <c r="X12" i="8" s="1"/>
  <c r="AE12" i="8"/>
  <c r="AG12" i="8" s="1"/>
  <c r="AN12" i="8"/>
  <c r="AP12" i="8" s="1"/>
  <c r="V21" i="8"/>
  <c r="X21" i="8" s="1"/>
  <c r="AE21" i="8"/>
  <c r="AG21" i="8" s="1"/>
  <c r="AN21" i="8"/>
  <c r="AP21" i="8" s="1"/>
  <c r="V23" i="8"/>
  <c r="X23" i="8" s="1"/>
  <c r="AE23" i="8"/>
  <c r="AG23" i="8" s="1"/>
  <c r="AN23" i="8"/>
  <c r="AP23" i="8" s="1"/>
  <c r="V25" i="8"/>
  <c r="X25" i="8" s="1"/>
  <c r="AE25" i="8"/>
  <c r="AG25" i="8" s="1"/>
  <c r="AN25" i="8"/>
  <c r="AP25" i="8" s="1"/>
  <c r="V28" i="8"/>
  <c r="X28" i="8" s="1"/>
  <c r="AE28" i="8"/>
  <c r="AG28" i="8" s="1"/>
  <c r="AN28" i="8"/>
  <c r="AP28" i="8" s="1"/>
  <c r="AF36" i="8"/>
  <c r="AH36" i="8" s="1"/>
  <c r="AD36" i="8"/>
  <c r="AG36" i="8"/>
  <c r="U37" i="8"/>
  <c r="AM37" i="8"/>
  <c r="W38" i="8"/>
  <c r="Y38" i="8" s="1"/>
  <c r="U38" i="8"/>
  <c r="X38" i="8"/>
  <c r="AE38" i="8"/>
  <c r="AG38" i="8" s="1"/>
  <c r="AO38" i="8"/>
  <c r="AQ38" i="8" s="1"/>
  <c r="AM38" i="8"/>
  <c r="AP38" i="8"/>
  <c r="AD39" i="8"/>
  <c r="X42" i="8"/>
  <c r="AO42" i="8"/>
  <c r="AQ42" i="8" s="1"/>
  <c r="AM42" i="8"/>
  <c r="AN42" i="8"/>
  <c r="AP42" i="8" s="1"/>
  <c r="AH43" i="8"/>
  <c r="AG44" i="8"/>
  <c r="U45" i="8"/>
  <c r="AQ45" i="8"/>
  <c r="V37" i="8"/>
  <c r="X37" i="8" s="1"/>
  <c r="Z37" i="8" s="1"/>
  <c r="AE37" i="8"/>
  <c r="AG37" i="8" s="1"/>
  <c r="AN37" i="8"/>
  <c r="AP37" i="8" s="1"/>
  <c r="V39" i="8"/>
  <c r="X39" i="8" s="1"/>
  <c r="AE39" i="8"/>
  <c r="AG39" i="8" s="1"/>
  <c r="AI39" i="8" s="1"/>
  <c r="AN39" i="8"/>
  <c r="AP39" i="8" s="1"/>
  <c r="AF42" i="8"/>
  <c r="AH42" i="8" s="1"/>
  <c r="AD42" i="8"/>
  <c r="AG42" i="8"/>
  <c r="U43" i="8"/>
  <c r="AM43" i="8"/>
  <c r="W44" i="8"/>
  <c r="Y44" i="8" s="1"/>
  <c r="U44" i="8"/>
  <c r="X44" i="8"/>
  <c r="AO44" i="8"/>
  <c r="AQ44" i="8" s="1"/>
  <c r="AM44" i="8"/>
  <c r="AP44" i="8"/>
  <c r="AD45" i="8"/>
  <c r="E51" i="8"/>
  <c r="I52" i="8"/>
  <c r="M53" i="8"/>
  <c r="E59" i="8"/>
  <c r="M61" i="8"/>
  <c r="V43" i="8"/>
  <c r="X43" i="8" s="1"/>
  <c r="AE43" i="8"/>
  <c r="AG43" i="8" s="1"/>
  <c r="AN43" i="8"/>
  <c r="AP43" i="8" s="1"/>
  <c r="V45" i="8"/>
  <c r="X45" i="8" s="1"/>
  <c r="Z45" i="8" s="1"/>
  <c r="AE45" i="8"/>
  <c r="AG45" i="8" s="1"/>
  <c r="AI45" i="8" s="1"/>
  <c r="AN45" i="8"/>
  <c r="AP45" i="8" s="1"/>
  <c r="AO14" i="4"/>
  <c r="AQ14" i="4" s="1"/>
  <c r="I48" i="4"/>
  <c r="AE21" i="4"/>
  <c r="AF22" i="4"/>
  <c r="AQ22" i="4"/>
  <c r="AN23" i="4"/>
  <c r="AO24" i="4"/>
  <c r="AE25" i="4"/>
  <c r="AF26" i="4"/>
  <c r="V27" i="4"/>
  <c r="W28" i="4"/>
  <c r="AH28" i="4"/>
  <c r="AE29" i="4"/>
  <c r="AG29" i="4" s="1"/>
  <c r="AF30" i="4"/>
  <c r="AE5" i="4"/>
  <c r="AN6" i="4"/>
  <c r="V8" i="4"/>
  <c r="V9" i="4"/>
  <c r="AE9" i="4"/>
  <c r="AF12" i="4"/>
  <c r="AH12" i="4" s="1"/>
  <c r="W13" i="4"/>
  <c r="Y13" i="4" s="1"/>
  <c r="M49" i="4"/>
  <c r="I50" i="4"/>
  <c r="E50" i="4"/>
  <c r="AN27" i="4"/>
  <c r="AP27" i="4" s="1"/>
  <c r="W30" i="4"/>
  <c r="Y30" i="4" s="1"/>
  <c r="L50" i="4"/>
  <c r="M50" i="4" s="1"/>
  <c r="E49" i="4"/>
  <c r="AP30" i="3"/>
  <c r="AP14" i="3"/>
  <c r="AR14" i="3" s="1"/>
  <c r="F12" i="3"/>
  <c r="G51" i="3" s="1"/>
  <c r="L11" i="3"/>
  <c r="O11" i="3" s="1"/>
  <c r="O15" i="3" s="1"/>
  <c r="M16" i="3" s="1"/>
  <c r="F11" i="3"/>
  <c r="G50" i="3" s="1"/>
  <c r="L9" i="3"/>
  <c r="O9" i="3" s="1"/>
  <c r="L5" i="3"/>
  <c r="O5" i="3" s="1"/>
  <c r="P31" i="3"/>
  <c r="P29" i="3"/>
  <c r="L27" i="3"/>
  <c r="O27" i="3" s="1"/>
  <c r="F27" i="3"/>
  <c r="G59" i="3" s="1"/>
  <c r="L26" i="3"/>
  <c r="O26" i="3" s="1"/>
  <c r="P7" i="3"/>
  <c r="F31" i="3"/>
  <c r="L30" i="3"/>
  <c r="O30" i="3" s="1"/>
  <c r="F29" i="3"/>
  <c r="G61" i="3" s="1"/>
  <c r="L28" i="3"/>
  <c r="O28" i="3" s="1"/>
  <c r="F9" i="3"/>
  <c r="L8" i="3"/>
  <c r="O8" i="3" s="1"/>
  <c r="F7" i="3"/>
  <c r="L6" i="3"/>
  <c r="O6" i="3" s="1"/>
  <c r="F5" i="3"/>
  <c r="F26" i="3"/>
  <c r="L25" i="3"/>
  <c r="O25" i="3" s="1"/>
  <c r="AN5" i="4"/>
  <c r="V7" i="4"/>
  <c r="AF11" i="4"/>
  <c r="AH11" i="4" s="1"/>
  <c r="AF10" i="4"/>
  <c r="AH10" i="4" s="1"/>
  <c r="W11" i="4"/>
  <c r="Y11" i="4" s="1"/>
  <c r="AO13" i="4"/>
  <c r="AQ13" i="4" s="1"/>
  <c r="O4" i="3"/>
  <c r="N15" i="3"/>
  <c r="P13" i="3"/>
  <c r="P11" i="3"/>
  <c r="P8" i="3"/>
  <c r="P6" i="3"/>
  <c r="P4" i="3"/>
  <c r="O21" i="3"/>
  <c r="P30" i="3"/>
  <c r="P28" i="3"/>
  <c r="P25" i="3"/>
  <c r="P23" i="3"/>
  <c r="P21" i="3"/>
  <c r="AH20" i="4"/>
  <c r="Y22" i="4"/>
  <c r="W24" i="4"/>
  <c r="Y24" i="4" s="1"/>
  <c r="AH24" i="4"/>
  <c r="Y26" i="4"/>
  <c r="AQ26" i="4"/>
  <c r="AO28" i="4"/>
  <c r="AQ28" i="4" s="1"/>
  <c r="AO22" i="4"/>
  <c r="AH26" i="4"/>
  <c r="AF28" i="4"/>
  <c r="AO30" i="4"/>
  <c r="AQ30" i="4" s="1"/>
  <c r="V4" i="4"/>
  <c r="X4" i="4" s="1"/>
  <c r="AE4" i="4"/>
  <c r="AG4" i="4" s="1"/>
  <c r="AN4" i="4"/>
  <c r="AP4" i="4" s="1"/>
  <c r="Y5" i="4"/>
  <c r="W5" i="4"/>
  <c r="U5" i="4"/>
  <c r="AH6" i="4"/>
  <c r="AF6" i="4"/>
  <c r="AD6" i="4"/>
  <c r="AQ7" i="4"/>
  <c r="AO7" i="4"/>
  <c r="AM7" i="4"/>
  <c r="AO9" i="4"/>
  <c r="AQ9" i="4" s="1"/>
  <c r="AM9" i="4"/>
  <c r="U10" i="4"/>
  <c r="AD11" i="4"/>
  <c r="AM12" i="4"/>
  <c r="AQ12" i="4"/>
  <c r="M15" i="4"/>
  <c r="U4" i="4"/>
  <c r="W4" i="4"/>
  <c r="Y4" i="4" s="1"/>
  <c r="AD4" i="4"/>
  <c r="AF4" i="4"/>
  <c r="AH4" i="4" s="1"/>
  <c r="AM4" i="4"/>
  <c r="AO4" i="4"/>
  <c r="AQ4" i="4" s="1"/>
  <c r="V5" i="4"/>
  <c r="X5" i="4" s="1"/>
  <c r="AF5" i="4"/>
  <c r="AH5" i="4" s="1"/>
  <c r="AD5" i="4"/>
  <c r="AG5" i="4"/>
  <c r="W6" i="4"/>
  <c r="Y6" i="4" s="1"/>
  <c r="U6" i="4"/>
  <c r="X6" i="4"/>
  <c r="AE6" i="4"/>
  <c r="AG6" i="4" s="1"/>
  <c r="AQ6" i="4"/>
  <c r="AO6" i="4"/>
  <c r="AM6" i="4"/>
  <c r="AP6" i="4"/>
  <c r="AH7" i="4"/>
  <c r="AF7" i="4"/>
  <c r="AD7" i="4"/>
  <c r="AG7" i="4"/>
  <c r="AN7" i="4"/>
  <c r="AP7" i="4" s="1"/>
  <c r="W8" i="4"/>
  <c r="Y8" i="4" s="1"/>
  <c r="U8" i="4"/>
  <c r="X8" i="4"/>
  <c r="AO8" i="4"/>
  <c r="AQ8" i="4" s="1"/>
  <c r="AM8" i="4"/>
  <c r="AP8" i="4"/>
  <c r="AF9" i="4"/>
  <c r="AH9" i="4" s="1"/>
  <c r="AD9" i="4"/>
  <c r="AG9" i="4"/>
  <c r="AN9" i="4"/>
  <c r="AP9" i="4" s="1"/>
  <c r="F15" i="4"/>
  <c r="N15" i="4"/>
  <c r="AD10" i="4"/>
  <c r="AO10" i="4"/>
  <c r="AQ10" i="4" s="1"/>
  <c r="U11" i="4"/>
  <c r="AM11" i="4"/>
  <c r="W12" i="4"/>
  <c r="Y12" i="4" s="1"/>
  <c r="AD12" i="4"/>
  <c r="U13" i="4"/>
  <c r="AF13" i="4"/>
  <c r="AH13" i="4" s="1"/>
  <c r="AM13" i="4"/>
  <c r="K15" i="4"/>
  <c r="W20" i="4"/>
  <c r="Y20" i="4" s="1"/>
  <c r="AD20" i="4"/>
  <c r="AO20" i="4"/>
  <c r="AQ20" i="4" s="1"/>
  <c r="AQ21" i="4"/>
  <c r="AO21" i="4"/>
  <c r="AM21" i="4"/>
  <c r="AN21" i="4"/>
  <c r="AP21" i="4" s="1"/>
  <c r="AH22" i="4"/>
  <c r="U24" i="4"/>
  <c r="AQ24" i="4"/>
  <c r="Y25" i="4"/>
  <c r="W25" i="4"/>
  <c r="U25" i="4"/>
  <c r="V25" i="4"/>
  <c r="X25" i="4" s="1"/>
  <c r="AD26" i="4"/>
  <c r="AF27" i="4"/>
  <c r="AH27" i="4" s="1"/>
  <c r="AD27" i="4"/>
  <c r="AE27" i="4"/>
  <c r="AG27" i="4" s="1"/>
  <c r="Y28" i="4"/>
  <c r="AM28" i="4"/>
  <c r="AO29" i="4"/>
  <c r="AQ29" i="4" s="1"/>
  <c r="AM29" i="4"/>
  <c r="AN29" i="4"/>
  <c r="AP29" i="4" s="1"/>
  <c r="AH30" i="4"/>
  <c r="AO5" i="4"/>
  <c r="AQ5" i="4" s="1"/>
  <c r="AM5" i="4"/>
  <c r="AP5" i="4"/>
  <c r="W7" i="4"/>
  <c r="Y7" i="4" s="1"/>
  <c r="U7" i="4"/>
  <c r="X7" i="4"/>
  <c r="AF8" i="4"/>
  <c r="AH8" i="4" s="1"/>
  <c r="AD8" i="4"/>
  <c r="AG8" i="4"/>
  <c r="W9" i="4"/>
  <c r="Y9" i="4" s="1"/>
  <c r="U9" i="4"/>
  <c r="X9" i="4"/>
  <c r="AM10" i="4"/>
  <c r="U12" i="4"/>
  <c r="AD13" i="4"/>
  <c r="U20" i="4"/>
  <c r="AM20" i="4"/>
  <c r="W21" i="4"/>
  <c r="Y21" i="4" s="1"/>
  <c r="U21" i="4"/>
  <c r="V21" i="4"/>
  <c r="X21" i="4" s="1"/>
  <c r="AD22" i="4"/>
  <c r="AF23" i="4"/>
  <c r="AH23" i="4" s="1"/>
  <c r="AD23" i="4"/>
  <c r="AE23" i="4"/>
  <c r="AG23" i="4" s="1"/>
  <c r="AM24" i="4"/>
  <c r="AO25" i="4"/>
  <c r="AQ25" i="4" s="1"/>
  <c r="AM25" i="4"/>
  <c r="AN25" i="4"/>
  <c r="AP25" i="4" s="1"/>
  <c r="U28" i="4"/>
  <c r="W29" i="4"/>
  <c r="Y29" i="4" s="1"/>
  <c r="U29" i="4"/>
  <c r="V29" i="4"/>
  <c r="X29" i="4" s="1"/>
  <c r="AD30" i="4"/>
  <c r="V10" i="4"/>
  <c r="X10" i="4" s="1"/>
  <c r="AE10" i="4"/>
  <c r="AG10" i="4" s="1"/>
  <c r="AN10" i="4"/>
  <c r="AP10" i="4" s="1"/>
  <c r="V11" i="4"/>
  <c r="X11" i="4" s="1"/>
  <c r="AE11" i="4"/>
  <c r="AG11" i="4" s="1"/>
  <c r="AN11" i="4"/>
  <c r="AP11" i="4" s="1"/>
  <c r="V12" i="4"/>
  <c r="X12" i="4" s="1"/>
  <c r="AE12" i="4"/>
  <c r="AG12" i="4" s="1"/>
  <c r="AN12" i="4"/>
  <c r="AP12" i="4" s="1"/>
  <c r="V13" i="4"/>
  <c r="X13" i="4" s="1"/>
  <c r="AE13" i="4"/>
  <c r="AG13" i="4" s="1"/>
  <c r="AN13" i="4"/>
  <c r="AP13" i="4" s="1"/>
  <c r="V20" i="4"/>
  <c r="X20" i="4" s="1"/>
  <c r="AE20" i="4"/>
  <c r="AG20" i="4" s="1"/>
  <c r="AI20" i="4" s="1"/>
  <c r="AN20" i="4"/>
  <c r="AP20" i="4" s="1"/>
  <c r="AH21" i="4"/>
  <c r="AF21" i="4"/>
  <c r="AD21" i="4"/>
  <c r="AG21" i="4"/>
  <c r="U22" i="4"/>
  <c r="AM22" i="4"/>
  <c r="W23" i="4"/>
  <c r="Y23" i="4" s="1"/>
  <c r="U23" i="4"/>
  <c r="X23" i="4"/>
  <c r="AO23" i="4"/>
  <c r="AQ23" i="4" s="1"/>
  <c r="AM23" i="4"/>
  <c r="AP23" i="4"/>
  <c r="AD24" i="4"/>
  <c r="AH25" i="4"/>
  <c r="AF25" i="4"/>
  <c r="AD25" i="4"/>
  <c r="AG25" i="4"/>
  <c r="U26" i="4"/>
  <c r="AM26" i="4"/>
  <c r="W27" i="4"/>
  <c r="Y27" i="4" s="1"/>
  <c r="U27" i="4"/>
  <c r="X27" i="4"/>
  <c r="AO27" i="4"/>
  <c r="AQ27" i="4" s="1"/>
  <c r="AM27" i="4"/>
  <c r="AD28" i="4"/>
  <c r="AF29" i="4"/>
  <c r="AH29" i="4" s="1"/>
  <c r="AD29" i="4"/>
  <c r="U30" i="4"/>
  <c r="AM30" i="4"/>
  <c r="V22" i="4"/>
  <c r="X22" i="4" s="1"/>
  <c r="Z22" i="4" s="1"/>
  <c r="AE22" i="4"/>
  <c r="AG22" i="4" s="1"/>
  <c r="AN22" i="4"/>
  <c r="AP22" i="4" s="1"/>
  <c r="V24" i="4"/>
  <c r="X24" i="4" s="1"/>
  <c r="Z24" i="4" s="1"/>
  <c r="AE24" i="4"/>
  <c r="AG24" i="4" s="1"/>
  <c r="AI24" i="4" s="1"/>
  <c r="AN24" i="4"/>
  <c r="AP24" i="4" s="1"/>
  <c r="V26" i="4"/>
  <c r="X26" i="4" s="1"/>
  <c r="Z26" i="4" s="1"/>
  <c r="AE26" i="4"/>
  <c r="AG26" i="4" s="1"/>
  <c r="AI26" i="4" s="1"/>
  <c r="AN26" i="4"/>
  <c r="AP26" i="4" s="1"/>
  <c r="V28" i="4"/>
  <c r="X28" i="4" s="1"/>
  <c r="AE28" i="4"/>
  <c r="AG28" i="4" s="1"/>
  <c r="AI28" i="4" s="1"/>
  <c r="AN28" i="4"/>
  <c r="AP28" i="4" s="1"/>
  <c r="V30" i="4"/>
  <c r="X30" i="4" s="1"/>
  <c r="AE30" i="4"/>
  <c r="AG30" i="4" s="1"/>
  <c r="AN30" i="4"/>
  <c r="AP30" i="4" s="1"/>
  <c r="F15" i="3" l="1"/>
  <c r="L15" i="3"/>
  <c r="Z13" i="4"/>
  <c r="I61" i="8"/>
  <c r="G60" i="8"/>
  <c r="I60" i="8" s="1"/>
  <c r="Z30" i="4"/>
  <c r="AI4" i="4"/>
  <c r="Z43" i="8"/>
  <c r="AI11" i="8"/>
  <c r="AI42" i="8"/>
  <c r="Z29" i="8"/>
  <c r="Z22" i="8"/>
  <c r="AI26" i="8"/>
  <c r="Z24" i="8"/>
  <c r="AI30" i="8"/>
  <c r="AI25" i="8"/>
  <c r="Z23" i="8"/>
  <c r="L15" i="8"/>
  <c r="O10" i="8"/>
  <c r="O15" i="8" s="1"/>
  <c r="AI28" i="8"/>
  <c r="AI21" i="8"/>
  <c r="Z12" i="8"/>
  <c r="AI10" i="8"/>
  <c r="Z9" i="8"/>
  <c r="AI7" i="8"/>
  <c r="Z5" i="8"/>
  <c r="O21" i="8"/>
  <c r="O4" i="8"/>
  <c r="Z44" i="8"/>
  <c r="AI44" i="8"/>
  <c r="Z42" i="8"/>
  <c r="Z38" i="8"/>
  <c r="AI36" i="8"/>
  <c r="AI24" i="8"/>
  <c r="AI22" i="8"/>
  <c r="AI27" i="8"/>
  <c r="Z26" i="8"/>
  <c r="AI29" i="8"/>
  <c r="Z27" i="8"/>
  <c r="AI13" i="8"/>
  <c r="Z11" i="8"/>
  <c r="AI8" i="8"/>
  <c r="Z6" i="8"/>
  <c r="AI4" i="8"/>
  <c r="Z13" i="8"/>
  <c r="AI23" i="8"/>
  <c r="Z10" i="8"/>
  <c r="AI38" i="8"/>
  <c r="AI12" i="8"/>
  <c r="Z7" i="8"/>
  <c r="Z8" i="8"/>
  <c r="AI6" i="8"/>
  <c r="Z4" i="8"/>
  <c r="AI43" i="8"/>
  <c r="Z28" i="8"/>
  <c r="Z25" i="8"/>
  <c r="Z21" i="8"/>
  <c r="AI9" i="8"/>
  <c r="Z39" i="8"/>
  <c r="AI37" i="8"/>
  <c r="Z36" i="8"/>
  <c r="AI5" i="8"/>
  <c r="Z25" i="4"/>
  <c r="AI12" i="4"/>
  <c r="Z11" i="4"/>
  <c r="AI10" i="4"/>
  <c r="Z9" i="4"/>
  <c r="Z7" i="4"/>
  <c r="AI7" i="4"/>
  <c r="Z6" i="4"/>
  <c r="AI8" i="4"/>
  <c r="AI9" i="4"/>
  <c r="Z8" i="4"/>
  <c r="AI5" i="4"/>
  <c r="P15" i="3"/>
  <c r="AI25" i="4"/>
  <c r="AI29" i="4"/>
  <c r="AI21" i="4"/>
  <c r="Z27" i="4"/>
  <c r="AI23" i="4"/>
  <c r="Z21" i="4"/>
  <c r="AI13" i="4"/>
  <c r="Z4" i="4"/>
  <c r="Z23" i="4"/>
  <c r="Z20" i="4"/>
  <c r="Z12" i="4"/>
  <c r="Z29" i="4"/>
  <c r="AI30" i="4"/>
  <c r="Z28" i="4"/>
  <c r="AI27" i="4"/>
  <c r="AI11" i="4"/>
  <c r="P15" i="4"/>
  <c r="AI22" i="4"/>
  <c r="Z10" i="4"/>
  <c r="L15" i="4"/>
  <c r="O15" i="4"/>
  <c r="M16" i="4" s="1"/>
  <c r="AI6" i="4"/>
  <c r="Z5" i="4"/>
  <c r="L62" i="3" l="1"/>
  <c r="H62" i="3"/>
  <c r="D62" i="3"/>
  <c r="E62" i="3" s="1"/>
  <c r="L61" i="3"/>
  <c r="M61" i="3" s="1"/>
  <c r="H61" i="3"/>
  <c r="I61" i="3" s="1"/>
  <c r="D61" i="3"/>
  <c r="E61" i="3" s="1"/>
  <c r="L60" i="3"/>
  <c r="M60" i="3" s="1"/>
  <c r="H60" i="3"/>
  <c r="I60" i="3" s="1"/>
  <c r="D60" i="3"/>
  <c r="E60" i="3" s="1"/>
  <c r="L59" i="3"/>
  <c r="M59" i="3" s="1"/>
  <c r="H59" i="3"/>
  <c r="I59" i="3" s="1"/>
  <c r="D59" i="3"/>
  <c r="E59" i="3" s="1"/>
  <c r="L53" i="3"/>
  <c r="H53" i="3"/>
  <c r="D53" i="3"/>
  <c r="L52" i="3"/>
  <c r="H52" i="3"/>
  <c r="D52" i="3"/>
  <c r="L51" i="3"/>
  <c r="H51" i="3"/>
  <c r="D51" i="3"/>
  <c r="L50" i="3"/>
  <c r="H50" i="3"/>
  <c r="D50" i="3"/>
  <c r="AL45" i="3"/>
  <c r="AK45" i="3"/>
  <c r="AC45" i="3"/>
  <c r="AB45" i="3"/>
  <c r="T45" i="3"/>
  <c r="S45" i="3"/>
  <c r="AL44" i="3"/>
  <c r="AK44" i="3"/>
  <c r="AC44" i="3"/>
  <c r="AB44" i="3"/>
  <c r="T44" i="3"/>
  <c r="S44" i="3"/>
  <c r="AL43" i="3"/>
  <c r="AK43" i="3"/>
  <c r="AC43" i="3"/>
  <c r="AB43" i="3"/>
  <c r="T43" i="3"/>
  <c r="S43" i="3"/>
  <c r="AL42" i="3"/>
  <c r="AK42" i="3"/>
  <c r="AC42" i="3"/>
  <c r="AB42" i="3"/>
  <c r="T42" i="3"/>
  <c r="S42" i="3"/>
  <c r="AL39" i="3"/>
  <c r="AK39" i="3"/>
  <c r="AC39" i="3"/>
  <c r="AB39" i="3"/>
  <c r="T39" i="3"/>
  <c r="S39" i="3"/>
  <c r="AL38" i="3"/>
  <c r="AK38" i="3"/>
  <c r="AC38" i="3"/>
  <c r="AB38" i="3"/>
  <c r="T38" i="3"/>
  <c r="S38" i="3"/>
  <c r="AL37" i="3"/>
  <c r="AK37" i="3"/>
  <c r="AC37" i="3"/>
  <c r="AB37" i="3"/>
  <c r="T37" i="3"/>
  <c r="S37" i="3"/>
  <c r="AL36" i="3"/>
  <c r="AK36" i="3"/>
  <c r="AC36" i="3"/>
  <c r="AB36" i="3"/>
  <c r="T36" i="3"/>
  <c r="S36" i="3"/>
  <c r="AL29" i="3"/>
  <c r="AK29" i="3"/>
  <c r="AC29" i="3"/>
  <c r="AB29" i="3"/>
  <c r="T29" i="3"/>
  <c r="S29" i="3"/>
  <c r="AL28" i="3"/>
  <c r="AK28" i="3"/>
  <c r="AC28" i="3"/>
  <c r="AB28" i="3"/>
  <c r="T28" i="3"/>
  <c r="S28" i="3"/>
  <c r="AL27" i="3"/>
  <c r="AK27" i="3"/>
  <c r="AC27" i="3"/>
  <c r="AB27" i="3"/>
  <c r="T27" i="3"/>
  <c r="S27" i="3"/>
  <c r="AL26" i="3"/>
  <c r="AK26" i="3"/>
  <c r="AC26" i="3"/>
  <c r="AB26" i="3"/>
  <c r="T26" i="3"/>
  <c r="S26" i="3"/>
  <c r="AL25" i="3"/>
  <c r="AK25" i="3"/>
  <c r="AC25" i="3"/>
  <c r="AB25" i="3"/>
  <c r="T25" i="3"/>
  <c r="S25" i="3"/>
  <c r="AL24" i="3"/>
  <c r="AK24" i="3"/>
  <c r="AC24" i="3"/>
  <c r="AB24" i="3"/>
  <c r="T24" i="3"/>
  <c r="S24" i="3"/>
  <c r="AL23" i="3"/>
  <c r="AK23" i="3"/>
  <c r="AC23" i="3"/>
  <c r="AB23" i="3"/>
  <c r="T23" i="3"/>
  <c r="S23" i="3"/>
  <c r="AL22" i="3"/>
  <c r="AK22" i="3"/>
  <c r="AC22" i="3"/>
  <c r="AB22" i="3"/>
  <c r="T22" i="3"/>
  <c r="S22" i="3"/>
  <c r="AL21" i="3"/>
  <c r="AK21" i="3"/>
  <c r="AC21" i="3"/>
  <c r="AB21" i="3"/>
  <c r="T21" i="3"/>
  <c r="S21" i="3"/>
  <c r="AL13" i="3"/>
  <c r="AK13" i="3"/>
  <c r="AC13" i="3"/>
  <c r="AB13" i="3"/>
  <c r="T13" i="3"/>
  <c r="S13" i="3"/>
  <c r="AL12" i="3"/>
  <c r="AK12" i="3"/>
  <c r="AC12" i="3"/>
  <c r="AB12" i="3"/>
  <c r="T12" i="3"/>
  <c r="S12" i="3"/>
  <c r="AL11" i="3"/>
  <c r="AK11" i="3"/>
  <c r="AC11" i="3"/>
  <c r="AB11" i="3"/>
  <c r="T11" i="3"/>
  <c r="S11" i="3"/>
  <c r="AL10" i="3"/>
  <c r="AK10" i="3"/>
  <c r="AC10" i="3"/>
  <c r="AB10" i="3"/>
  <c r="T10" i="3"/>
  <c r="S10" i="3"/>
  <c r="AL9" i="3"/>
  <c r="AK9" i="3"/>
  <c r="AC9" i="3"/>
  <c r="AB9" i="3"/>
  <c r="T9" i="3"/>
  <c r="S9" i="3"/>
  <c r="AL8" i="3"/>
  <c r="AK8" i="3"/>
  <c r="AC8" i="3"/>
  <c r="AB8" i="3"/>
  <c r="T8" i="3"/>
  <c r="S8" i="3"/>
  <c r="AL7" i="3"/>
  <c r="AK7" i="3"/>
  <c r="AC7" i="3"/>
  <c r="AB7" i="3"/>
  <c r="T7" i="3"/>
  <c r="S7" i="3"/>
  <c r="AL6" i="3"/>
  <c r="AK6" i="3"/>
  <c r="AC6" i="3"/>
  <c r="AB6" i="3"/>
  <c r="T6" i="3"/>
  <c r="S6" i="3"/>
  <c r="AL5" i="3"/>
  <c r="AK5" i="3"/>
  <c r="AC5" i="3"/>
  <c r="AB5" i="3"/>
  <c r="T5" i="3"/>
  <c r="S5" i="3"/>
  <c r="AL4" i="3"/>
  <c r="AK4" i="3"/>
  <c r="AC4" i="3"/>
  <c r="AB4" i="3"/>
  <c r="T4" i="3"/>
  <c r="S4" i="3"/>
  <c r="AK38" i="2"/>
  <c r="AL38" i="2"/>
  <c r="AK39" i="2"/>
  <c r="AL39" i="2"/>
  <c r="AK40" i="2"/>
  <c r="AL40" i="2"/>
  <c r="AN40" i="2" s="1"/>
  <c r="AP40" i="2" s="1"/>
  <c r="AK41" i="2"/>
  <c r="AL41" i="2"/>
  <c r="AM41" i="2" s="1"/>
  <c r="AK44" i="2"/>
  <c r="AL44" i="2"/>
  <c r="AM44" i="2" s="1"/>
  <c r="AK45" i="2"/>
  <c r="AL45" i="2"/>
  <c r="AN45" i="2" s="1"/>
  <c r="AP45" i="2" s="1"/>
  <c r="AK46" i="2"/>
  <c r="AL46" i="2"/>
  <c r="AM46" i="2" s="1"/>
  <c r="AK47" i="2"/>
  <c r="AL47" i="2"/>
  <c r="AB38" i="2"/>
  <c r="AC38" i="2"/>
  <c r="AF38" i="2" s="1"/>
  <c r="AH38" i="2" s="1"/>
  <c r="AB39" i="2"/>
  <c r="AC39" i="2"/>
  <c r="AE39" i="2" s="1"/>
  <c r="AG39" i="2" s="1"/>
  <c r="AB40" i="2"/>
  <c r="AC40" i="2"/>
  <c r="AE40" i="2" s="1"/>
  <c r="AB41" i="2"/>
  <c r="AC41" i="2"/>
  <c r="AE41" i="2" s="1"/>
  <c r="AB44" i="2"/>
  <c r="AC44" i="2"/>
  <c r="AD44" i="2" s="1"/>
  <c r="AB45" i="2"/>
  <c r="AC45" i="2"/>
  <c r="AB46" i="2"/>
  <c r="AC46" i="2"/>
  <c r="AF46" i="2" s="1"/>
  <c r="AH46" i="2" s="1"/>
  <c r="AB47" i="2"/>
  <c r="AC47" i="2"/>
  <c r="AE47" i="2" s="1"/>
  <c r="AG47" i="2" s="1"/>
  <c r="S44" i="2"/>
  <c r="T44" i="2"/>
  <c r="U44" i="2" s="1"/>
  <c r="S45" i="2"/>
  <c r="T45" i="2"/>
  <c r="S46" i="2"/>
  <c r="T46" i="2"/>
  <c r="S47" i="2"/>
  <c r="T47" i="2"/>
  <c r="S38" i="2"/>
  <c r="T38" i="2"/>
  <c r="U38" i="2" s="1"/>
  <c r="S39" i="2"/>
  <c r="T39" i="2"/>
  <c r="V39" i="2" s="1"/>
  <c r="X39" i="2" s="1"/>
  <c r="S40" i="2"/>
  <c r="T40" i="2"/>
  <c r="U40" i="2" s="1"/>
  <c r="S41" i="2"/>
  <c r="T41" i="2"/>
  <c r="U41" i="2" s="1"/>
  <c r="AN39" i="2"/>
  <c r="AP39" i="2" s="1"/>
  <c r="AD41" i="2"/>
  <c r="AO44" i="2"/>
  <c r="AQ44" i="2" s="1"/>
  <c r="S5" i="2"/>
  <c r="T5" i="2"/>
  <c r="AB5" i="2"/>
  <c r="AC5" i="2"/>
  <c r="AK5" i="2"/>
  <c r="AL5" i="2"/>
  <c r="S6" i="2"/>
  <c r="T6" i="2"/>
  <c r="AB6" i="2"/>
  <c r="AC6" i="2"/>
  <c r="AK6" i="2"/>
  <c r="AL6" i="2"/>
  <c r="S7" i="2"/>
  <c r="T7" i="2"/>
  <c r="AB7" i="2"/>
  <c r="AC7" i="2"/>
  <c r="AK7" i="2"/>
  <c r="AL7" i="2"/>
  <c r="S8" i="2"/>
  <c r="T8" i="2"/>
  <c r="AB8" i="2"/>
  <c r="AC8" i="2"/>
  <c r="AK8" i="2"/>
  <c r="AL8" i="2"/>
  <c r="S9" i="2"/>
  <c r="T9" i="2"/>
  <c r="AB9" i="2"/>
  <c r="AC9" i="2"/>
  <c r="AK9" i="2"/>
  <c r="AL9" i="2"/>
  <c r="S10" i="2"/>
  <c r="T10" i="2"/>
  <c r="AB10" i="2"/>
  <c r="AC10" i="2"/>
  <c r="AK10" i="2"/>
  <c r="AL10" i="2"/>
  <c r="S11" i="2"/>
  <c r="T11" i="2"/>
  <c r="AB11" i="2"/>
  <c r="AC11" i="2"/>
  <c r="AK11" i="2"/>
  <c r="AL11" i="2"/>
  <c r="S12" i="2"/>
  <c r="T12" i="2"/>
  <c r="AB12" i="2"/>
  <c r="AC12" i="2"/>
  <c r="AK12" i="2"/>
  <c r="AL12" i="2"/>
  <c r="S13" i="2"/>
  <c r="T13" i="2"/>
  <c r="AB13" i="2"/>
  <c r="AC13" i="2"/>
  <c r="AK13" i="2"/>
  <c r="AL13" i="2"/>
  <c r="S14" i="2"/>
  <c r="T14" i="2"/>
  <c r="AB14" i="2"/>
  <c r="AC14" i="2"/>
  <c r="AK14" i="2"/>
  <c r="AL14" i="2"/>
  <c r="S22" i="2"/>
  <c r="T22" i="2"/>
  <c r="AB22" i="2"/>
  <c r="AC22" i="2"/>
  <c r="AF22" i="2"/>
  <c r="AH22" i="2" s="1"/>
  <c r="AK22" i="2"/>
  <c r="AL22" i="2"/>
  <c r="AM22" i="2" s="1"/>
  <c r="S23" i="2"/>
  <c r="T23" i="2"/>
  <c r="AB23" i="2"/>
  <c r="AC23" i="2"/>
  <c r="AE23" i="2" s="1"/>
  <c r="AG23" i="2" s="1"/>
  <c r="AK23" i="2"/>
  <c r="AL23" i="2"/>
  <c r="S24" i="2"/>
  <c r="T24" i="2"/>
  <c r="AB24" i="2"/>
  <c r="AC24" i="2"/>
  <c r="AD24" i="2" s="1"/>
  <c r="AK24" i="2"/>
  <c r="AL24" i="2"/>
  <c r="S25" i="2"/>
  <c r="T25" i="2"/>
  <c r="AB25" i="2"/>
  <c r="AC25" i="2"/>
  <c r="AK25" i="2"/>
  <c r="AL25" i="2"/>
  <c r="S26" i="2"/>
  <c r="T26" i="2"/>
  <c r="U26" i="2" s="1"/>
  <c r="AB26" i="2"/>
  <c r="AC26" i="2"/>
  <c r="AK26" i="2"/>
  <c r="AL26" i="2"/>
  <c r="S27" i="2"/>
  <c r="T27" i="2"/>
  <c r="AB27" i="2"/>
  <c r="AC27" i="2"/>
  <c r="AK27" i="2"/>
  <c r="AL27" i="2"/>
  <c r="S28" i="2"/>
  <c r="T28" i="2"/>
  <c r="AB28" i="2"/>
  <c r="AC28" i="2"/>
  <c r="AK28" i="2"/>
  <c r="AL28" i="2"/>
  <c r="S29" i="2"/>
  <c r="T29" i="2"/>
  <c r="AB29" i="2"/>
  <c r="AC29" i="2"/>
  <c r="AE29" i="2" s="1"/>
  <c r="AG29" i="2" s="1"/>
  <c r="AK29" i="2"/>
  <c r="AL29" i="2"/>
  <c r="S30" i="2"/>
  <c r="T30" i="2"/>
  <c r="AB30" i="2"/>
  <c r="AC30" i="2"/>
  <c r="AK30" i="2"/>
  <c r="AL30" i="2"/>
  <c r="S31" i="2"/>
  <c r="T31" i="2"/>
  <c r="AB31" i="2"/>
  <c r="AC31" i="2"/>
  <c r="AK31" i="2"/>
  <c r="AL31" i="2"/>
  <c r="AL4" i="2"/>
  <c r="AK4" i="2"/>
  <c r="AC4" i="2"/>
  <c r="AB4" i="2"/>
  <c r="T4" i="2"/>
  <c r="S4" i="2"/>
  <c r="AF36" i="3" l="1"/>
  <c r="AH36" i="3" s="1"/>
  <c r="AN37" i="3"/>
  <c r="U43" i="3"/>
  <c r="AD43" i="3"/>
  <c r="AM43" i="3"/>
  <c r="U45" i="3"/>
  <c r="AD45" i="3"/>
  <c r="AM38" i="2"/>
  <c r="AO41" i="2"/>
  <c r="AQ41" i="2" s="1"/>
  <c r="AM40" i="2"/>
  <c r="AO38" i="2"/>
  <c r="AQ38" i="2" s="1"/>
  <c r="U6" i="2"/>
  <c r="V41" i="2"/>
  <c r="AD40" i="2"/>
  <c r="U4" i="2"/>
  <c r="V31" i="2"/>
  <c r="X31" i="2" s="1"/>
  <c r="AD30" i="2"/>
  <c r="U30" i="2"/>
  <c r="AM29" i="2"/>
  <c r="AO10" i="2"/>
  <c r="AQ10" i="2" s="1"/>
  <c r="AD8" i="2"/>
  <c r="AO6" i="2"/>
  <c r="AQ6" i="2" s="1"/>
  <c r="AD6" i="2"/>
  <c r="W6" i="2"/>
  <c r="Y6" i="2" s="1"/>
  <c r="AD46" i="2"/>
  <c r="AN41" i="2"/>
  <c r="W41" i="2"/>
  <c r="Y41" i="2" s="1"/>
  <c r="W40" i="2"/>
  <c r="Y40" i="2" s="1"/>
  <c r="AD38" i="2"/>
  <c r="AN27" i="2"/>
  <c r="AP27" i="2" s="1"/>
  <c r="AM26" i="2"/>
  <c r="AD26" i="2"/>
  <c r="V26" i="2"/>
  <c r="U14" i="2"/>
  <c r="AD12" i="2"/>
  <c r="AN11" i="2"/>
  <c r="AP11" i="2" s="1"/>
  <c r="V11" i="2"/>
  <c r="X11" i="2" s="1"/>
  <c r="AF41" i="2"/>
  <c r="AH41" i="2" s="1"/>
  <c r="AG40" i="2"/>
  <c r="W38" i="2"/>
  <c r="Y38" i="2" s="1"/>
  <c r="W4" i="2"/>
  <c r="AN31" i="2"/>
  <c r="AP31" i="2" s="1"/>
  <c r="AD31" i="2"/>
  <c r="AF28" i="2"/>
  <c r="AH28" i="2" s="1"/>
  <c r="U28" i="2"/>
  <c r="V25" i="2"/>
  <c r="AM24" i="2"/>
  <c r="AE24" i="2"/>
  <c r="AO14" i="2"/>
  <c r="AQ14" i="2" s="1"/>
  <c r="AD14" i="2"/>
  <c r="W14" i="2"/>
  <c r="Y14" i="2" s="1"/>
  <c r="U10" i="2"/>
  <c r="AM8" i="2"/>
  <c r="AF8" i="2"/>
  <c r="AH8" i="2" s="1"/>
  <c r="U5" i="2"/>
  <c r="V4" i="2"/>
  <c r="X4" i="2" s="1"/>
  <c r="AM30" i="2"/>
  <c r="AE30" i="2"/>
  <c r="AM28" i="2"/>
  <c r="V27" i="2"/>
  <c r="X27" i="2" s="1"/>
  <c r="AN26" i="2"/>
  <c r="AE25" i="2"/>
  <c r="AG25" i="2" s="1"/>
  <c r="U24" i="2"/>
  <c r="AM23" i="2"/>
  <c r="U22" i="2"/>
  <c r="AM12" i="2"/>
  <c r="AF12" i="2"/>
  <c r="AH12" i="2" s="1"/>
  <c r="AD10" i="2"/>
  <c r="W10" i="2"/>
  <c r="Y10" i="2" s="1"/>
  <c r="AN7" i="2"/>
  <c r="AP7" i="2" s="1"/>
  <c r="V7" i="2"/>
  <c r="X7" i="2" s="1"/>
  <c r="AE5" i="2"/>
  <c r="W5" i="2"/>
  <c r="Y5" i="2" s="1"/>
  <c r="X25" i="2"/>
  <c r="AN30" i="2"/>
  <c r="V30" i="2"/>
  <c r="U29" i="2"/>
  <c r="AO28" i="2"/>
  <c r="AQ28" i="2" s="1"/>
  <c r="AD28" i="2"/>
  <c r="W28" i="2"/>
  <c r="Y28" i="2" s="1"/>
  <c r="AD27" i="2"/>
  <c r="AE26" i="2"/>
  <c r="AM25" i="2"/>
  <c r="AN24" i="2"/>
  <c r="V24" i="2"/>
  <c r="U23" i="2"/>
  <c r="AO22" i="2"/>
  <c r="AQ22" i="2" s="1"/>
  <c r="AD22" i="2"/>
  <c r="W22" i="2"/>
  <c r="Y22" i="2" s="1"/>
  <c r="AM14" i="2"/>
  <c r="AF14" i="2"/>
  <c r="AH14" i="2" s="1"/>
  <c r="AE13" i="2"/>
  <c r="AG13" i="2" s="1"/>
  <c r="V13" i="2"/>
  <c r="X13" i="2" s="1"/>
  <c r="AO12" i="2"/>
  <c r="AQ12" i="2" s="1"/>
  <c r="U12" i="2"/>
  <c r="AM10" i="2"/>
  <c r="AF10" i="2"/>
  <c r="AH10" i="2" s="1"/>
  <c r="AE9" i="2"/>
  <c r="AG9" i="2" s="1"/>
  <c r="V9" i="2"/>
  <c r="X9" i="2" s="1"/>
  <c r="AO8" i="2"/>
  <c r="AQ8" i="2" s="1"/>
  <c r="U8" i="2"/>
  <c r="AM6" i="2"/>
  <c r="AF6" i="2"/>
  <c r="AH6" i="2" s="1"/>
  <c r="AG5" i="2"/>
  <c r="V5" i="2"/>
  <c r="X5" i="2" s="1"/>
  <c r="Z5" i="2" s="1"/>
  <c r="U46" i="2"/>
  <c r="V45" i="2"/>
  <c r="X45" i="2" s="1"/>
  <c r="W44" i="2"/>
  <c r="Y44" i="2" s="1"/>
  <c r="AM31" i="2"/>
  <c r="AE31" i="2"/>
  <c r="AG31" i="2" s="1"/>
  <c r="U31" i="2"/>
  <c r="AO30" i="2"/>
  <c r="AQ30" i="2" s="1"/>
  <c r="AF30" i="2"/>
  <c r="AH30" i="2" s="1"/>
  <c r="W30" i="2"/>
  <c r="Y30" i="2" s="1"/>
  <c r="AN29" i="2"/>
  <c r="AP29" i="2" s="1"/>
  <c r="AD29" i="2"/>
  <c r="V29" i="2"/>
  <c r="X29" i="2" s="1"/>
  <c r="AN28" i="2"/>
  <c r="AE28" i="2"/>
  <c r="V28" i="2"/>
  <c r="X28" i="2" s="1"/>
  <c r="AM27" i="2"/>
  <c r="AE27" i="2"/>
  <c r="AG27" i="2" s="1"/>
  <c r="U27" i="2"/>
  <c r="AO26" i="2"/>
  <c r="AQ26" i="2" s="1"/>
  <c r="AF26" i="2"/>
  <c r="AH26" i="2" s="1"/>
  <c r="W26" i="2"/>
  <c r="Y26" i="2" s="1"/>
  <c r="AN25" i="2"/>
  <c r="AP25" i="2" s="1"/>
  <c r="AD25" i="2"/>
  <c r="U25" i="2"/>
  <c r="AO24" i="2"/>
  <c r="AQ24" i="2" s="1"/>
  <c r="AF24" i="2"/>
  <c r="AH24" i="2" s="1"/>
  <c r="W24" i="2"/>
  <c r="Y24" i="2" s="1"/>
  <c r="AN23" i="2"/>
  <c r="AP23" i="2" s="1"/>
  <c r="AD23" i="2"/>
  <c r="V23" i="2"/>
  <c r="X23" i="2" s="1"/>
  <c r="AN22" i="2"/>
  <c r="AP22" i="2" s="1"/>
  <c r="AE22" i="2"/>
  <c r="V22" i="2"/>
  <c r="X22" i="2" s="1"/>
  <c r="Z22" i="2" s="1"/>
  <c r="AN13" i="2"/>
  <c r="AP13" i="2" s="1"/>
  <c r="W12" i="2"/>
  <c r="Y12" i="2" s="1"/>
  <c r="AE11" i="2"/>
  <c r="AG11" i="2" s="1"/>
  <c r="AN9" i="2"/>
  <c r="AP9" i="2" s="1"/>
  <c r="W8" i="2"/>
  <c r="Y8" i="2" s="1"/>
  <c r="AE7" i="2"/>
  <c r="AG7" i="2" s="1"/>
  <c r="AN5" i="2"/>
  <c r="AP5" i="2" s="1"/>
  <c r="AD5" i="2"/>
  <c r="AO5" i="3"/>
  <c r="AE6" i="3"/>
  <c r="AN6" i="3"/>
  <c r="AE8" i="3"/>
  <c r="AO9" i="3"/>
  <c r="V11" i="3"/>
  <c r="AE11" i="3"/>
  <c r="AO12" i="3"/>
  <c r="AE13" i="3"/>
  <c r="AN13" i="3"/>
  <c r="V22" i="3"/>
  <c r="AE22" i="3"/>
  <c r="AO23" i="3"/>
  <c r="AE24" i="3"/>
  <c r="AN24" i="3"/>
  <c r="V26" i="3"/>
  <c r="AE26" i="3"/>
  <c r="AE27" i="3"/>
  <c r="W29" i="3"/>
  <c r="W21" i="3"/>
  <c r="V24" i="3"/>
  <c r="W25" i="3"/>
  <c r="AE28" i="3"/>
  <c r="AF29" i="3"/>
  <c r="AH29" i="3" s="1"/>
  <c r="V6" i="3"/>
  <c r="V13" i="3"/>
  <c r="I62" i="3"/>
  <c r="E50" i="3"/>
  <c r="I50" i="3"/>
  <c r="M50" i="3"/>
  <c r="E51" i="3"/>
  <c r="I51" i="3"/>
  <c r="M51" i="3"/>
  <c r="E52" i="3"/>
  <c r="W36" i="3"/>
  <c r="V37" i="3"/>
  <c r="AF7" i="3"/>
  <c r="AH7" i="3" s="1"/>
  <c r="W9" i="3"/>
  <c r="Y9" i="3" s="1"/>
  <c r="AF10" i="3"/>
  <c r="AH10" i="3" s="1"/>
  <c r="W23" i="3"/>
  <c r="Y23" i="3" s="1"/>
  <c r="AF25" i="3"/>
  <c r="AH25" i="3" s="1"/>
  <c r="AQ5" i="3"/>
  <c r="AO7" i="3"/>
  <c r="AQ7" i="3" s="1"/>
  <c r="AN8" i="3"/>
  <c r="AF9" i="3"/>
  <c r="AH9" i="3" s="1"/>
  <c r="AQ9" i="3"/>
  <c r="AQ12" i="3"/>
  <c r="AS12" i="3" s="1"/>
  <c r="AQ23" i="3"/>
  <c r="AN26" i="3"/>
  <c r="Y29" i="3"/>
  <c r="W5" i="3"/>
  <c r="Y5" i="3" s="1"/>
  <c r="W12" i="3"/>
  <c r="Y12" i="3" s="1"/>
  <c r="AF21" i="3"/>
  <c r="AH21" i="3" s="1"/>
  <c r="AO29" i="3"/>
  <c r="AQ29" i="3" s="1"/>
  <c r="M62" i="3"/>
  <c r="AM45" i="3"/>
  <c r="AO36" i="3"/>
  <c r="AQ36" i="3" s="1"/>
  <c r="AS36" i="3" s="1"/>
  <c r="Y36" i="3"/>
  <c r="I52" i="3"/>
  <c r="M52" i="3"/>
  <c r="E53" i="3"/>
  <c r="I53" i="3"/>
  <c r="M53" i="3"/>
  <c r="W4" i="3"/>
  <c r="Y4" i="3" s="1"/>
  <c r="AF4" i="3"/>
  <c r="AH4" i="3" s="1"/>
  <c r="AM4" i="3"/>
  <c r="U7" i="3"/>
  <c r="AM7" i="3"/>
  <c r="W8" i="3"/>
  <c r="Y8" i="3" s="1"/>
  <c r="U8" i="3"/>
  <c r="AD9" i="3"/>
  <c r="AO11" i="3"/>
  <c r="AQ11" i="3" s="1"/>
  <c r="AS11" i="3" s="1"/>
  <c r="AM11" i="3"/>
  <c r="U21" i="3"/>
  <c r="Y21" i="3"/>
  <c r="AO22" i="3"/>
  <c r="AQ22" i="3" s="1"/>
  <c r="AM22" i="3"/>
  <c r="U25" i="3"/>
  <c r="Y25" i="3"/>
  <c r="V4" i="3"/>
  <c r="X4" i="3" s="1"/>
  <c r="AE4" i="3"/>
  <c r="AG4" i="3" s="1"/>
  <c r="AO4" i="3"/>
  <c r="AQ4" i="3" s="1"/>
  <c r="AN4" i="3"/>
  <c r="AP4" i="3" s="1"/>
  <c r="U5" i="3"/>
  <c r="AF5" i="3"/>
  <c r="AH5" i="3" s="1"/>
  <c r="AM5" i="3"/>
  <c r="W6" i="3"/>
  <c r="Y6" i="3" s="1"/>
  <c r="U6" i="3"/>
  <c r="X6" i="3"/>
  <c r="AO6" i="3"/>
  <c r="AQ6" i="3" s="1"/>
  <c r="AM6" i="3"/>
  <c r="AP6" i="3"/>
  <c r="W7" i="3"/>
  <c r="Y7" i="3" s="1"/>
  <c r="AD7" i="3"/>
  <c r="V8" i="3"/>
  <c r="X8" i="3" s="1"/>
  <c r="AF8" i="3"/>
  <c r="AH8" i="3" s="1"/>
  <c r="AD8" i="3"/>
  <c r="AG8" i="3"/>
  <c r="U9" i="3"/>
  <c r="AM9" i="3"/>
  <c r="W10" i="3"/>
  <c r="Y10" i="3" s="1"/>
  <c r="AD10" i="3"/>
  <c r="AO10" i="3"/>
  <c r="AQ10" i="3" s="1"/>
  <c r="AS10" i="3" s="1"/>
  <c r="AF11" i="3"/>
  <c r="AH11" i="3" s="1"/>
  <c r="AD11" i="3"/>
  <c r="AG11" i="3"/>
  <c r="AN11" i="3"/>
  <c r="AP11" i="3" s="1"/>
  <c r="AR11" i="3" s="1"/>
  <c r="U12" i="3"/>
  <c r="AF12" i="3"/>
  <c r="AH12" i="3" s="1"/>
  <c r="AM12" i="3"/>
  <c r="W13" i="3"/>
  <c r="Y13" i="3" s="1"/>
  <c r="U13" i="3"/>
  <c r="X13" i="3"/>
  <c r="AO13" i="3"/>
  <c r="AQ13" i="3" s="1"/>
  <c r="AS13" i="3" s="1"/>
  <c r="AM13" i="3"/>
  <c r="AP13" i="3"/>
  <c r="AR13" i="3" s="1"/>
  <c r="AD21" i="3"/>
  <c r="AO21" i="3"/>
  <c r="AQ21" i="3" s="1"/>
  <c r="AF22" i="3"/>
  <c r="AH22" i="3" s="1"/>
  <c r="AD22" i="3"/>
  <c r="AG22" i="3"/>
  <c r="AN22" i="3"/>
  <c r="AP22" i="3" s="1"/>
  <c r="U23" i="3"/>
  <c r="AF23" i="3"/>
  <c r="AH23" i="3" s="1"/>
  <c r="AM23" i="3"/>
  <c r="W24" i="3"/>
  <c r="Y24" i="3" s="1"/>
  <c r="U24" i="3"/>
  <c r="X24" i="3"/>
  <c r="AO24" i="3"/>
  <c r="AQ24" i="3" s="1"/>
  <c r="AM24" i="3"/>
  <c r="AP24" i="3"/>
  <c r="AD25" i="3"/>
  <c r="AO25" i="3"/>
  <c r="AQ25" i="3" s="1"/>
  <c r="AF26" i="3"/>
  <c r="AH26" i="3" s="1"/>
  <c r="AD26" i="3"/>
  <c r="AG26" i="3"/>
  <c r="U4" i="3"/>
  <c r="AD4" i="3"/>
  <c r="AD5" i="3"/>
  <c r="AF6" i="3"/>
  <c r="AH6" i="3" s="1"/>
  <c r="AD6" i="3"/>
  <c r="AG6" i="3"/>
  <c r="AO8" i="3"/>
  <c r="AQ8" i="3" s="1"/>
  <c r="AM8" i="3"/>
  <c r="AP8" i="3"/>
  <c r="U10" i="3"/>
  <c r="AM10" i="3"/>
  <c r="W11" i="3"/>
  <c r="Y11" i="3" s="1"/>
  <c r="U11" i="3"/>
  <c r="X11" i="3"/>
  <c r="AD12" i="3"/>
  <c r="AF13" i="3"/>
  <c r="AH13" i="3" s="1"/>
  <c r="AD13" i="3"/>
  <c r="AG13" i="3"/>
  <c r="AM21" i="3"/>
  <c r="W22" i="3"/>
  <c r="Y22" i="3" s="1"/>
  <c r="U22" i="3"/>
  <c r="X22" i="3"/>
  <c r="AD23" i="3"/>
  <c r="AF24" i="3"/>
  <c r="AH24" i="3" s="1"/>
  <c r="AD24" i="3"/>
  <c r="AG24" i="3"/>
  <c r="AM25" i="3"/>
  <c r="W26" i="3"/>
  <c r="Y26" i="3" s="1"/>
  <c r="U26" i="3"/>
  <c r="X26" i="3"/>
  <c r="AO26" i="3"/>
  <c r="AQ26" i="3" s="1"/>
  <c r="AP26" i="3"/>
  <c r="AM26" i="3"/>
  <c r="W27" i="3"/>
  <c r="Y27" i="3" s="1"/>
  <c r="U27" i="3"/>
  <c r="AO27" i="3"/>
  <c r="AM27" i="3"/>
  <c r="AQ27" i="3"/>
  <c r="W28" i="3"/>
  <c r="Y28" i="3" s="1"/>
  <c r="U28" i="3"/>
  <c r="V28" i="3"/>
  <c r="AD29" i="3"/>
  <c r="AD36" i="3"/>
  <c r="AF37" i="3"/>
  <c r="AH37" i="3" s="1"/>
  <c r="AD37" i="3"/>
  <c r="AE37" i="3"/>
  <c r="AG37" i="3" s="1"/>
  <c r="V5" i="3"/>
  <c r="X5" i="3" s="1"/>
  <c r="AE5" i="3"/>
  <c r="AG5" i="3" s="1"/>
  <c r="AN5" i="3"/>
  <c r="AP5" i="3" s="1"/>
  <c r="V7" i="3"/>
  <c r="X7" i="3" s="1"/>
  <c r="AE7" i="3"/>
  <c r="AG7" i="3" s="1"/>
  <c r="AN7" i="3"/>
  <c r="AP7" i="3" s="1"/>
  <c r="V9" i="3"/>
  <c r="X9" i="3" s="1"/>
  <c r="AE9" i="3"/>
  <c r="AG9" i="3" s="1"/>
  <c r="AN9" i="3"/>
  <c r="AP9" i="3" s="1"/>
  <c r="V10" i="3"/>
  <c r="X10" i="3" s="1"/>
  <c r="AE10" i="3"/>
  <c r="AG10" i="3" s="1"/>
  <c r="AN10" i="3"/>
  <c r="AP10" i="3" s="1"/>
  <c r="AR10" i="3" s="1"/>
  <c r="V12" i="3"/>
  <c r="X12" i="3" s="1"/>
  <c r="AE12" i="3"/>
  <c r="AG12" i="3" s="1"/>
  <c r="AN12" i="3"/>
  <c r="AP12" i="3" s="1"/>
  <c r="AR12" i="3" s="1"/>
  <c r="V21" i="3"/>
  <c r="X21" i="3" s="1"/>
  <c r="AE21" i="3"/>
  <c r="AG21" i="3" s="1"/>
  <c r="AN21" i="3"/>
  <c r="AP21" i="3" s="1"/>
  <c r="V23" i="3"/>
  <c r="X23" i="3" s="1"/>
  <c r="AE23" i="3"/>
  <c r="AG23" i="3" s="1"/>
  <c r="AN23" i="3"/>
  <c r="AP23" i="3" s="1"/>
  <c r="V25" i="3"/>
  <c r="X25" i="3" s="1"/>
  <c r="AE25" i="3"/>
  <c r="AG25" i="3" s="1"/>
  <c r="AN25" i="3"/>
  <c r="AP25" i="3" s="1"/>
  <c r="V27" i="3"/>
  <c r="X27" i="3" s="1"/>
  <c r="AF27" i="3"/>
  <c r="AH27" i="3" s="1"/>
  <c r="AD27" i="3"/>
  <c r="AG27" i="3"/>
  <c r="AN27" i="3"/>
  <c r="AP27" i="3" s="1"/>
  <c r="X28" i="3"/>
  <c r="AO28" i="3"/>
  <c r="AQ28" i="3" s="1"/>
  <c r="AM28" i="3"/>
  <c r="AN28" i="3"/>
  <c r="AP28" i="3" s="1"/>
  <c r="AF28" i="3"/>
  <c r="AH28" i="3" s="1"/>
  <c r="AD28" i="3"/>
  <c r="AG28" i="3"/>
  <c r="U29" i="3"/>
  <c r="AM29" i="3"/>
  <c r="U36" i="3"/>
  <c r="AM36" i="3"/>
  <c r="W37" i="3"/>
  <c r="Y37" i="3" s="1"/>
  <c r="U37" i="3"/>
  <c r="X37" i="3"/>
  <c r="AP37" i="3"/>
  <c r="AR37" i="3" s="1"/>
  <c r="AO37" i="3"/>
  <c r="AQ37" i="3" s="1"/>
  <c r="AS37" i="3" s="1"/>
  <c r="AM37" i="3"/>
  <c r="V29" i="3"/>
  <c r="X29" i="3" s="1"/>
  <c r="Z29" i="3" s="1"/>
  <c r="AE29" i="3"/>
  <c r="AG29" i="3" s="1"/>
  <c r="AI29" i="3" s="1"/>
  <c r="AN29" i="3"/>
  <c r="AP29" i="3" s="1"/>
  <c r="V36" i="3"/>
  <c r="X36" i="3" s="1"/>
  <c r="Z36" i="3" s="1"/>
  <c r="AE36" i="3"/>
  <c r="AG36" i="3" s="1"/>
  <c r="AI36" i="3" s="1"/>
  <c r="AN36" i="3"/>
  <c r="AP36" i="3" s="1"/>
  <c r="AR36" i="3" s="1"/>
  <c r="V38" i="3"/>
  <c r="X38" i="3" s="1"/>
  <c r="AE38" i="3"/>
  <c r="AG38" i="3" s="1"/>
  <c r="AN38" i="3"/>
  <c r="AP38" i="3" s="1"/>
  <c r="AR38" i="3" s="1"/>
  <c r="U39" i="3"/>
  <c r="W39" i="3"/>
  <c r="Y39" i="3" s="1"/>
  <c r="AD39" i="3"/>
  <c r="AF39" i="3"/>
  <c r="AH39" i="3" s="1"/>
  <c r="AM39" i="3"/>
  <c r="AO39" i="3"/>
  <c r="AQ39" i="3" s="1"/>
  <c r="AS39" i="3" s="1"/>
  <c r="U38" i="3"/>
  <c r="W38" i="3"/>
  <c r="Y38" i="3" s="1"/>
  <c r="AD38" i="3"/>
  <c r="AF38" i="3"/>
  <c r="AH38" i="3" s="1"/>
  <c r="AM38" i="3"/>
  <c r="AO38" i="3"/>
  <c r="AQ38" i="3" s="1"/>
  <c r="AS38" i="3" s="1"/>
  <c r="V39" i="3"/>
  <c r="X39" i="3" s="1"/>
  <c r="AE39" i="3"/>
  <c r="AG39" i="3" s="1"/>
  <c r="AN39" i="3"/>
  <c r="AP39" i="3" s="1"/>
  <c r="AR39" i="3" s="1"/>
  <c r="U42" i="3"/>
  <c r="W42" i="3"/>
  <c r="Y42" i="3" s="1"/>
  <c r="AD42" i="3"/>
  <c r="AF42" i="3"/>
  <c r="AH42" i="3" s="1"/>
  <c r="AM42" i="3"/>
  <c r="AO42" i="3"/>
  <c r="AQ42" i="3" s="1"/>
  <c r="AS42" i="3" s="1"/>
  <c r="V43" i="3"/>
  <c r="X43" i="3" s="1"/>
  <c r="AE43" i="3"/>
  <c r="AG43" i="3" s="1"/>
  <c r="AN43" i="3"/>
  <c r="AP43" i="3" s="1"/>
  <c r="AR43" i="3" s="1"/>
  <c r="U44" i="3"/>
  <c r="W44" i="3"/>
  <c r="Y44" i="3" s="1"/>
  <c r="AD44" i="3"/>
  <c r="AF44" i="3"/>
  <c r="AH44" i="3" s="1"/>
  <c r="AM44" i="3"/>
  <c r="AO44" i="3"/>
  <c r="AQ44" i="3" s="1"/>
  <c r="AS44" i="3" s="1"/>
  <c r="V45" i="3"/>
  <c r="X45" i="3" s="1"/>
  <c r="AE45" i="3"/>
  <c r="AG45" i="3" s="1"/>
  <c r="AN45" i="3"/>
  <c r="AP45" i="3" s="1"/>
  <c r="AR45" i="3" s="1"/>
  <c r="V42" i="3"/>
  <c r="X42" i="3" s="1"/>
  <c r="AE42" i="3"/>
  <c r="AG42" i="3" s="1"/>
  <c r="AN42" i="3"/>
  <c r="AP42" i="3" s="1"/>
  <c r="AR42" i="3" s="1"/>
  <c r="W43" i="3"/>
  <c r="Y43" i="3" s="1"/>
  <c r="AF43" i="3"/>
  <c r="AH43" i="3" s="1"/>
  <c r="AI43" i="3" s="1"/>
  <c r="AO43" i="3"/>
  <c r="AQ43" i="3" s="1"/>
  <c r="AS43" i="3" s="1"/>
  <c r="V44" i="3"/>
  <c r="X44" i="3" s="1"/>
  <c r="AE44" i="3"/>
  <c r="AG44" i="3" s="1"/>
  <c r="AN44" i="3"/>
  <c r="AP44" i="3" s="1"/>
  <c r="AR44" i="3" s="1"/>
  <c r="W45" i="3"/>
  <c r="Y45" i="3" s="1"/>
  <c r="Z45" i="3" s="1"/>
  <c r="AF45" i="3"/>
  <c r="AH45" i="3" s="1"/>
  <c r="AI45" i="3" s="1"/>
  <c r="AO45" i="3"/>
  <c r="AQ45" i="3" s="1"/>
  <c r="AS45" i="3" s="1"/>
  <c r="AM47" i="2"/>
  <c r="AO47" i="2"/>
  <c r="AQ47" i="2" s="1"/>
  <c r="U47" i="2"/>
  <c r="W47" i="2"/>
  <c r="Y47" i="2" s="1"/>
  <c r="AN46" i="2"/>
  <c r="AP46" i="2" s="1"/>
  <c r="V46" i="2"/>
  <c r="X46" i="2" s="1"/>
  <c r="AD45" i="2"/>
  <c r="AF45" i="2"/>
  <c r="AH45" i="2" s="1"/>
  <c r="AE44" i="2"/>
  <c r="AG44" i="2" s="1"/>
  <c r="AN47" i="2"/>
  <c r="AP47" i="2" s="1"/>
  <c r="AD47" i="2"/>
  <c r="AF47" i="2"/>
  <c r="AH47" i="2" s="1"/>
  <c r="AI47" i="2" s="1"/>
  <c r="V47" i="2"/>
  <c r="X47" i="2" s="1"/>
  <c r="AO46" i="2"/>
  <c r="AQ46" i="2" s="1"/>
  <c r="AE46" i="2"/>
  <c r="AG46" i="2" s="1"/>
  <c r="AI46" i="2" s="1"/>
  <c r="W46" i="2"/>
  <c r="Y46" i="2" s="1"/>
  <c r="AM45" i="2"/>
  <c r="AO45" i="2"/>
  <c r="AQ45" i="2" s="1"/>
  <c r="AE45" i="2"/>
  <c r="AG45" i="2" s="1"/>
  <c r="U45" i="2"/>
  <c r="W45" i="2"/>
  <c r="Y45" i="2" s="1"/>
  <c r="Z45" i="2" s="1"/>
  <c r="AN44" i="2"/>
  <c r="AP44" i="2" s="1"/>
  <c r="AF44" i="2"/>
  <c r="AH44" i="2" s="1"/>
  <c r="V44" i="2"/>
  <c r="X44" i="2" s="1"/>
  <c r="Z44" i="2" s="1"/>
  <c r="AP41" i="2"/>
  <c r="AG41" i="2"/>
  <c r="AI41" i="2" s="1"/>
  <c r="X41" i="2"/>
  <c r="Z41" i="2" s="1"/>
  <c r="AO40" i="2"/>
  <c r="AQ40" i="2" s="1"/>
  <c r="AF40" i="2"/>
  <c r="AH40" i="2" s="1"/>
  <c r="AI40" i="2" s="1"/>
  <c r="V40" i="2"/>
  <c r="X40" i="2" s="1"/>
  <c r="Z40" i="2" s="1"/>
  <c r="AD39" i="2"/>
  <c r="AF39" i="2"/>
  <c r="AH39" i="2" s="1"/>
  <c r="AI39" i="2" s="1"/>
  <c r="AE38" i="2"/>
  <c r="AG38" i="2" s="1"/>
  <c r="AI38" i="2" s="1"/>
  <c r="AM39" i="2"/>
  <c r="AO39" i="2"/>
  <c r="AQ39" i="2" s="1"/>
  <c r="U39" i="2"/>
  <c r="W39" i="2"/>
  <c r="Y39" i="2" s="1"/>
  <c r="Z39" i="2" s="1"/>
  <c r="AN38" i="2"/>
  <c r="AP38" i="2" s="1"/>
  <c r="V38" i="2"/>
  <c r="X38" i="2" s="1"/>
  <c r="Z38" i="2" s="1"/>
  <c r="AO31" i="2"/>
  <c r="AQ31" i="2" s="1"/>
  <c r="AF31" i="2"/>
  <c r="AH31" i="2" s="1"/>
  <c r="AI31" i="2" s="1"/>
  <c r="W31" i="2"/>
  <c r="Y31" i="2" s="1"/>
  <c r="Z31" i="2" s="1"/>
  <c r="AP30" i="2"/>
  <c r="AG30" i="2"/>
  <c r="AI30" i="2" s="1"/>
  <c r="X30" i="2"/>
  <c r="Z30" i="2" s="1"/>
  <c r="AO29" i="2"/>
  <c r="AQ29" i="2" s="1"/>
  <c r="AF29" i="2"/>
  <c r="AH29" i="2" s="1"/>
  <c r="AI29" i="2" s="1"/>
  <c r="W29" i="2"/>
  <c r="Y29" i="2" s="1"/>
  <c r="Z29" i="2" s="1"/>
  <c r="AP28" i="2"/>
  <c r="AG28" i="2"/>
  <c r="AI28" i="2" s="1"/>
  <c r="AO27" i="2"/>
  <c r="AQ27" i="2" s="1"/>
  <c r="AF27" i="2"/>
  <c r="AH27" i="2" s="1"/>
  <c r="W27" i="2"/>
  <c r="Y27" i="2" s="1"/>
  <c r="Z27" i="2" s="1"/>
  <c r="AP26" i="2"/>
  <c r="AG26" i="2"/>
  <c r="AI26" i="2" s="1"/>
  <c r="X26" i="2"/>
  <c r="AO25" i="2"/>
  <c r="AQ25" i="2" s="1"/>
  <c r="AF25" i="2"/>
  <c r="AH25" i="2" s="1"/>
  <c r="AI25" i="2" s="1"/>
  <c r="W25" i="2"/>
  <c r="Y25" i="2" s="1"/>
  <c r="Z25" i="2" s="1"/>
  <c r="AP24" i="2"/>
  <c r="AG24" i="2"/>
  <c r="AI24" i="2" s="1"/>
  <c r="X24" i="2"/>
  <c r="AO23" i="2"/>
  <c r="AQ23" i="2" s="1"/>
  <c r="AF23" i="2"/>
  <c r="AH23" i="2" s="1"/>
  <c r="AI23" i="2" s="1"/>
  <c r="W23" i="2"/>
  <c r="Y23" i="2" s="1"/>
  <c r="Z23" i="2" s="1"/>
  <c r="AG22" i="2"/>
  <c r="AI22" i="2" s="1"/>
  <c r="AN14" i="2"/>
  <c r="AP14" i="2" s="1"/>
  <c r="V14" i="2"/>
  <c r="X14" i="2" s="1"/>
  <c r="Z14" i="2" s="1"/>
  <c r="AD13" i="2"/>
  <c r="AF13" i="2"/>
  <c r="AH13" i="2" s="1"/>
  <c r="AI13" i="2" s="1"/>
  <c r="AE12" i="2"/>
  <c r="AG12" i="2" s="1"/>
  <c r="AI12" i="2" s="1"/>
  <c r="AM11" i="2"/>
  <c r="AO11" i="2"/>
  <c r="AQ11" i="2" s="1"/>
  <c r="U11" i="2"/>
  <c r="W11" i="2"/>
  <c r="Y11" i="2" s="1"/>
  <c r="Z11" i="2" s="1"/>
  <c r="AN10" i="2"/>
  <c r="AP10" i="2" s="1"/>
  <c r="V10" i="2"/>
  <c r="X10" i="2" s="1"/>
  <c r="Z10" i="2" s="1"/>
  <c r="AD9" i="2"/>
  <c r="AF9" i="2"/>
  <c r="AH9" i="2" s="1"/>
  <c r="AI9" i="2" s="1"/>
  <c r="AE8" i="2"/>
  <c r="AG8" i="2" s="1"/>
  <c r="AI8" i="2" s="1"/>
  <c r="AM7" i="2"/>
  <c r="AO7" i="2"/>
  <c r="AQ7" i="2" s="1"/>
  <c r="U7" i="2"/>
  <c r="W7" i="2"/>
  <c r="Y7" i="2" s="1"/>
  <c r="Z7" i="2" s="1"/>
  <c r="AN6" i="2"/>
  <c r="AP6" i="2" s="1"/>
  <c r="V6" i="2"/>
  <c r="X6" i="2" s="1"/>
  <c r="Z6" i="2" s="1"/>
  <c r="AE14" i="2"/>
  <c r="AG14" i="2" s="1"/>
  <c r="AI14" i="2" s="1"/>
  <c r="AM13" i="2"/>
  <c r="AO13" i="2"/>
  <c r="AQ13" i="2" s="1"/>
  <c r="U13" i="2"/>
  <c r="W13" i="2"/>
  <c r="Y13" i="2" s="1"/>
  <c r="Z13" i="2" s="1"/>
  <c r="AN12" i="2"/>
  <c r="AP12" i="2" s="1"/>
  <c r="V12" i="2"/>
  <c r="X12" i="2" s="1"/>
  <c r="Z12" i="2" s="1"/>
  <c r="AD11" i="2"/>
  <c r="AF11" i="2"/>
  <c r="AH11" i="2" s="1"/>
  <c r="AI11" i="2" s="1"/>
  <c r="AE10" i="2"/>
  <c r="AG10" i="2" s="1"/>
  <c r="AI10" i="2" s="1"/>
  <c r="AM9" i="2"/>
  <c r="AO9" i="2"/>
  <c r="AQ9" i="2" s="1"/>
  <c r="U9" i="2"/>
  <c r="W9" i="2"/>
  <c r="Y9" i="2" s="1"/>
  <c r="Z9" i="2" s="1"/>
  <c r="AN8" i="2"/>
  <c r="AP8" i="2" s="1"/>
  <c r="V8" i="2"/>
  <c r="X8" i="2" s="1"/>
  <c r="Z8" i="2" s="1"/>
  <c r="AD7" i="2"/>
  <c r="AF7" i="2"/>
  <c r="AH7" i="2" s="1"/>
  <c r="AI7" i="2" s="1"/>
  <c r="AE6" i="2"/>
  <c r="AG6" i="2" s="1"/>
  <c r="AI6" i="2" s="1"/>
  <c r="AM5" i="2"/>
  <c r="AO5" i="2"/>
  <c r="AQ5" i="2" s="1"/>
  <c r="AF5" i="2"/>
  <c r="AH5" i="2" s="1"/>
  <c r="AI5" i="2" s="1"/>
  <c r="AN4" i="2"/>
  <c r="AP4" i="2" s="1"/>
  <c r="AM4" i="2"/>
  <c r="AO4" i="2"/>
  <c r="AQ4" i="2" s="1"/>
  <c r="AE4" i="2"/>
  <c r="AG4" i="2" s="1"/>
  <c r="AD4" i="2"/>
  <c r="AF4" i="2"/>
  <c r="AH4" i="2" s="1"/>
  <c r="Y4" i="2"/>
  <c r="Z4" i="2" s="1"/>
  <c r="Z43" i="3" l="1"/>
  <c r="AI38" i="3"/>
  <c r="Z28" i="2"/>
  <c r="Z24" i="2"/>
  <c r="Z26" i="2"/>
  <c r="AI27" i="2"/>
  <c r="AI4" i="2"/>
  <c r="Z24" i="3"/>
  <c r="AI28" i="3"/>
  <c r="AI24" i="3"/>
  <c r="AI26" i="3"/>
  <c r="Z22" i="3"/>
  <c r="AI6" i="3"/>
  <c r="Z6" i="3"/>
  <c r="Z4" i="3"/>
  <c r="AI11" i="3"/>
  <c r="Z26" i="3"/>
  <c r="AI13" i="3"/>
  <c r="Z11" i="3"/>
  <c r="AI27" i="3"/>
  <c r="AI25" i="3"/>
  <c r="Z23" i="3"/>
  <c r="AI21" i="3"/>
  <c r="Z12" i="3"/>
  <c r="AI10" i="3"/>
  <c r="Z9" i="3"/>
  <c r="AI7" i="3"/>
  <c r="Z5" i="3"/>
  <c r="AI22" i="3"/>
  <c r="Z13" i="3"/>
  <c r="AI8" i="3"/>
  <c r="AI44" i="3"/>
  <c r="Z37" i="3"/>
  <c r="AI37" i="3"/>
  <c r="AI23" i="3"/>
  <c r="Z10" i="3"/>
  <c r="Z7" i="3"/>
  <c r="AI5" i="3"/>
  <c r="Z8" i="3"/>
  <c r="AI42" i="3"/>
  <c r="Z38" i="3"/>
  <c r="AI39" i="3"/>
  <c r="AI12" i="3"/>
  <c r="AI4" i="3"/>
  <c r="Z42" i="3"/>
  <c r="Z39" i="3"/>
  <c r="Z28" i="3"/>
  <c r="Z27" i="3"/>
  <c r="Z44" i="3"/>
  <c r="Z25" i="3"/>
  <c r="Z21" i="3"/>
  <c r="AI9" i="3"/>
  <c r="AI44" i="2"/>
  <c r="Z47" i="2"/>
  <c r="AI45" i="2"/>
  <c r="Z46" i="2"/>
  <c r="K61" i="2" l="1"/>
  <c r="L61" i="2"/>
  <c r="K62" i="2"/>
  <c r="L62" i="2"/>
  <c r="K63" i="2"/>
  <c r="L63" i="2"/>
  <c r="K64" i="2"/>
  <c r="L64" i="2"/>
  <c r="H61" i="2"/>
  <c r="H62" i="2"/>
  <c r="H63" i="2"/>
  <c r="H64" i="2"/>
  <c r="G61" i="2"/>
  <c r="I61" i="2" s="1"/>
  <c r="G62" i="2"/>
  <c r="I62" i="2" s="1"/>
  <c r="G63" i="2"/>
  <c r="I63" i="2" s="1"/>
  <c r="G64" i="2"/>
  <c r="I64" i="2" s="1"/>
  <c r="D61" i="2"/>
  <c r="D62" i="2"/>
  <c r="D63" i="2"/>
  <c r="D64" i="2"/>
  <c r="C61" i="2"/>
  <c r="C62" i="2"/>
  <c r="C63" i="2"/>
  <c r="C64" i="2"/>
  <c r="L52" i="2"/>
  <c r="L53" i="2"/>
  <c r="L54" i="2"/>
  <c r="L55" i="2"/>
  <c r="K52" i="2"/>
  <c r="K53" i="2"/>
  <c r="K54" i="2"/>
  <c r="K55" i="2"/>
  <c r="H52" i="2"/>
  <c r="H53" i="2"/>
  <c r="H54" i="2"/>
  <c r="H55" i="2"/>
  <c r="G52" i="2"/>
  <c r="G53" i="2"/>
  <c r="G54" i="2"/>
  <c r="G55" i="2"/>
  <c r="D52" i="2"/>
  <c r="D53" i="2"/>
  <c r="D54" i="2"/>
  <c r="D55" i="2"/>
  <c r="C52" i="2"/>
  <c r="C53" i="2"/>
  <c r="C54" i="2"/>
  <c r="C55" i="2"/>
  <c r="I55" i="2" l="1"/>
  <c r="I53" i="2"/>
  <c r="E54" i="2"/>
  <c r="E52" i="2"/>
  <c r="E55" i="2"/>
  <c r="E53" i="2"/>
  <c r="I54" i="2"/>
  <c r="I52" i="2"/>
  <c r="M55" i="2"/>
  <c r="M53" i="2"/>
  <c r="M54" i="2"/>
  <c r="M52" i="2"/>
  <c r="E63" i="2"/>
  <c r="E61" i="2"/>
  <c r="M64" i="2"/>
  <c r="M63" i="2"/>
  <c r="M62" i="2"/>
  <c r="M61" i="2"/>
  <c r="E64" i="2"/>
  <c r="E62" i="2"/>
</calcChain>
</file>

<file path=xl/sharedStrings.xml><?xml version="1.0" encoding="utf-8"?>
<sst xmlns="http://schemas.openxmlformats.org/spreadsheetml/2006/main" count="839" uniqueCount="114">
  <si>
    <t>spp</t>
  </si>
  <si>
    <t>spp_run</t>
  </si>
  <si>
    <t>adult_year</t>
  </si>
  <si>
    <t>life_stage</t>
  </si>
  <si>
    <t>rear_type</t>
  </si>
  <si>
    <t>transported</t>
  </si>
  <si>
    <t>bon_sum</t>
  </si>
  <si>
    <t>mcn_sum</t>
  </si>
  <si>
    <t>lgr_sum</t>
  </si>
  <si>
    <t>raw_bon_mcn_rate</t>
  </si>
  <si>
    <t>raw_bon_lgr_rate</t>
  </si>
  <si>
    <t>raw_mcn_lgr_rate</t>
  </si>
  <si>
    <t>Chinook</t>
  </si>
  <si>
    <t>Fall</t>
  </si>
  <si>
    <t>Adult</t>
  </si>
  <si>
    <t>0 - Inriver</t>
  </si>
  <si>
    <t>1 - Transported</t>
  </si>
  <si>
    <t>Spring</t>
  </si>
  <si>
    <t>Sockeye</t>
  </si>
  <si>
    <t>Sockeye - Summer</t>
  </si>
  <si>
    <t>Steelhead</t>
  </si>
  <si>
    <t>Summer</t>
  </si>
  <si>
    <t>H+W</t>
  </si>
  <si>
    <t>Adults (wild and hatchery) that were transported as juveniles</t>
  </si>
  <si>
    <t>PIT Tag Detections at BON and upstream redetections</t>
  </si>
  <si>
    <t>Unadjusted Conversion Rate</t>
  </si>
  <si>
    <t>Adjustment Estimates</t>
  </si>
  <si>
    <t>Adjusted Conversion Rates</t>
  </si>
  <si>
    <t>Adj. Conversion Rates</t>
  </si>
  <si>
    <t>Number at BON</t>
  </si>
  <si>
    <t>Redet.   @ MCN*</t>
  </si>
  <si>
    <t>Redet.    @ LGR</t>
  </si>
  <si>
    <t>BON to MCN (%)</t>
  </si>
  <si>
    <t>MCN to LGR (%)</t>
  </si>
  <si>
    <t>BON to LGR (%)</t>
  </si>
  <si>
    <t>Zone 6 Harvest Rate**</t>
  </si>
  <si>
    <t>Above MCN Harvest Rate**</t>
  </si>
  <si>
    <t>Stray Rate</t>
  </si>
  <si>
    <t>BON to MCN   (3rd root)</t>
  </si>
  <si>
    <t>MCN to LGR     (4th root)</t>
  </si>
  <si>
    <t>BON to LGR    (7th root)</t>
  </si>
  <si>
    <t>2002*</t>
  </si>
  <si>
    <t>5 Year rolling avg</t>
  </si>
  <si>
    <t>BON to MCN</t>
  </si>
  <si>
    <t>Difference</t>
  </si>
  <si>
    <t>In-River</t>
  </si>
  <si>
    <t>MCN to LGR</t>
  </si>
  <si>
    <t>Fall Chinook</t>
  </si>
  <si>
    <t>Bon to LGR</t>
  </si>
  <si>
    <t>Fall Chinook Transported</t>
  </si>
  <si>
    <t>bon</t>
  </si>
  <si>
    <t>mcn</t>
  </si>
  <si>
    <t>Survival</t>
  </si>
  <si>
    <t>Fa</t>
  </si>
  <si>
    <t>Fb</t>
  </si>
  <si>
    <t>CI.lower</t>
  </si>
  <si>
    <t>CI.upper</t>
  </si>
  <si>
    <t>MCN</t>
  </si>
  <si>
    <t>LGR</t>
  </si>
  <si>
    <t>BON</t>
  </si>
  <si>
    <t>spread</t>
  </si>
  <si>
    <t>95%CI</t>
  </si>
  <si>
    <t>-</t>
  </si>
  <si>
    <t>Trans</t>
  </si>
  <si>
    <t>Year</t>
  </si>
  <si>
    <t>Spring/Summer Chinook transported</t>
  </si>
  <si>
    <t>Spring/Summer Chinook in-river</t>
  </si>
  <si>
    <t>2010*</t>
  </si>
  <si>
    <t>2011*</t>
  </si>
  <si>
    <t>2012*</t>
  </si>
  <si>
    <t>note:SR fish</t>
  </si>
  <si>
    <t>95% CI</t>
  </si>
  <si>
    <t>Reach</t>
  </si>
  <si>
    <t>Est. Surv</t>
  </si>
  <si>
    <t>SE</t>
  </si>
  <si>
    <t>L</t>
  </si>
  <si>
    <t>U</t>
  </si>
  <si>
    <t>BON_MCN</t>
  </si>
  <si>
    <t>MCN_IHR</t>
  </si>
  <si>
    <t>IHR_LGR</t>
  </si>
  <si>
    <t>MCN_LGR</t>
  </si>
  <si>
    <t>BON_LGR</t>
  </si>
  <si>
    <t>Cormack Jolly Seber estimates</t>
  </si>
  <si>
    <t>Bon to MCN</t>
  </si>
  <si>
    <t>Jack + Adult</t>
  </si>
  <si>
    <t>Redet.   @ RIS</t>
  </si>
  <si>
    <t>UC Sockeye (used to make pooled estimate with SR for 2009</t>
  </si>
  <si>
    <t>Pooled</t>
  </si>
  <si>
    <t>Transport and in-river</t>
  </si>
  <si>
    <t>Transport and In-River pooled</t>
  </si>
  <si>
    <t>Comparisons</t>
  </si>
  <si>
    <t>Calculated with same PIT tag list as I used for my calculations</t>
  </si>
  <si>
    <t>This is confidence interval built on binomial "exact" test (Clopper and Pearson 1934).</t>
  </si>
  <si>
    <t>95%C.I.</t>
  </si>
  <si>
    <t>95% C.I.</t>
  </si>
  <si>
    <t>Upper Columbia Spring Chinook</t>
  </si>
  <si>
    <t>BiOp and NEW</t>
  </si>
  <si>
    <t>Old method</t>
  </si>
  <si>
    <t>New</t>
  </si>
  <si>
    <t>Old</t>
  </si>
  <si>
    <t>New-Old</t>
  </si>
  <si>
    <t>UC Steelhead</t>
  </si>
  <si>
    <t>Biop and New</t>
  </si>
  <si>
    <t>UC Spring Chinook</t>
  </si>
  <si>
    <t>Snake River Spring Summer Chinook</t>
  </si>
  <si>
    <t>Snake River Spring Summer Chinook  BiOp and New</t>
  </si>
  <si>
    <t>Snake River Sockeye</t>
  </si>
  <si>
    <t>BiOp and New</t>
  </si>
  <si>
    <t>Snake River Fall Chinook</t>
  </si>
  <si>
    <t>Snake River Fall Chinook  BiOp and New</t>
  </si>
  <si>
    <t>(New method used from 2009)</t>
  </si>
  <si>
    <t>Snake River</t>
  </si>
  <si>
    <t>Snake River Steelhead BiOp and new</t>
  </si>
  <si>
    <t>(new method used from 2009 onwards)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</si>
</sst>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0"/>
    <numFmt numFmtId="166" formatCode="0.000"/>
    <numFmt numFmtId="167" formatCode="0.000000"/>
  </numFmts>
  <fonts count="33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0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29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42" applyFont="1"/>
    <xf numFmtId="0" fontId="31" fillId="45" borderId="39" xfId="51" applyFont="1" applyFill="1" applyBorder="1" applyAlignment="1">
      <alignment horizontal="center"/>
    </xf>
    <xf numFmtId="0" fontId="31" fillId="45" borderId="40" xfId="50" applyFont="1" applyFill="1" applyBorder="1" applyAlignment="1">
      <alignment horizontal="center"/>
    </xf>
    <xf numFmtId="0" fontId="20" fillId="0" borderId="0" xfId="43" applyFont="1" applyBorder="1" applyAlignment="1">
      <alignment horizontal="center"/>
    </xf>
    <xf numFmtId="0" fontId="19" fillId="0" borderId="15" xfId="43" applyBorder="1"/>
    <xf numFmtId="0" fontId="20" fillId="0" borderId="19" xfId="43" applyFont="1" applyBorder="1" applyAlignment="1">
      <alignment horizontal="center"/>
    </xf>
    <xf numFmtId="0" fontId="19" fillId="0" borderId="26" xfId="43" applyBorder="1"/>
    <xf numFmtId="0" fontId="20" fillId="0" borderId="0" xfId="43" applyFont="1" applyFill="1" applyBorder="1"/>
    <xf numFmtId="0" fontId="20" fillId="0" borderId="22" xfId="43" applyFont="1" applyBorder="1" applyAlignment="1">
      <alignment horizontal="center"/>
    </xf>
    <xf numFmtId="164" fontId="26" fillId="0" borderId="26" xfId="48" applyNumberFormat="1" applyFont="1" applyBorder="1"/>
    <xf numFmtId="0" fontId="19" fillId="0" borderId="11" xfId="43" applyBorder="1"/>
    <xf numFmtId="0" fontId="19" fillId="0" borderId="16" xfId="43" applyBorder="1"/>
    <xf numFmtId="164" fontId="27" fillId="40" borderId="0" xfId="48" applyNumberFormat="1" applyFont="1" applyFill="1" applyBorder="1"/>
    <xf numFmtId="164" fontId="20" fillId="40" borderId="0" xfId="48" applyNumberFormat="1" applyFont="1" applyFill="1" applyBorder="1"/>
    <xf numFmtId="0" fontId="20" fillId="0" borderId="0" xfId="43" applyFont="1" applyFill="1"/>
    <xf numFmtId="0" fontId="20" fillId="0" borderId="13" xfId="43" applyFont="1" applyFill="1" applyBorder="1"/>
    <xf numFmtId="0" fontId="20" fillId="0" borderId="10" xfId="43" applyFont="1" applyFill="1" applyBorder="1"/>
    <xf numFmtId="0" fontId="20" fillId="0" borderId="14" xfId="43" applyFont="1" applyFill="1" applyBorder="1"/>
    <xf numFmtId="164" fontId="20" fillId="0" borderId="0" xfId="48" applyNumberFormat="1" applyFont="1" applyFill="1" applyBorder="1"/>
    <xf numFmtId="164" fontId="20" fillId="0" borderId="14" xfId="48" applyNumberFormat="1" applyFont="1" applyFill="1" applyBorder="1"/>
    <xf numFmtId="164" fontId="20" fillId="0" borderId="13" xfId="48" applyNumberFormat="1" applyFont="1" applyFill="1" applyBorder="1"/>
    <xf numFmtId="164" fontId="20" fillId="0" borderId="10" xfId="48" applyNumberFormat="1" applyFont="1" applyFill="1" applyBorder="1"/>
    <xf numFmtId="0" fontId="20" fillId="0" borderId="18" xfId="43" applyFont="1" applyBorder="1"/>
    <xf numFmtId="0" fontId="20" fillId="0" borderId="30" xfId="43" applyFont="1" applyFill="1" applyBorder="1"/>
    <xf numFmtId="164" fontId="20" fillId="0" borderId="30" xfId="48" applyNumberFormat="1" applyFont="1" applyFill="1" applyBorder="1"/>
    <xf numFmtId="164" fontId="20" fillId="0" borderId="18" xfId="48" applyNumberFormat="1" applyFont="1" applyFill="1" applyBorder="1"/>
    <xf numFmtId="0" fontId="20" fillId="40" borderId="0" xfId="43" applyFont="1" applyFill="1" applyBorder="1"/>
    <xf numFmtId="164" fontId="20" fillId="0" borderId="11" xfId="48" applyNumberFormat="1" applyFont="1" applyFill="1" applyBorder="1"/>
    <xf numFmtId="164" fontId="20" fillId="0" borderId="16" xfId="48" applyNumberFormat="1" applyFont="1" applyFill="1" applyBorder="1"/>
    <xf numFmtId="164" fontId="20" fillId="0" borderId="15" xfId="48" applyNumberFormat="1" applyFont="1" applyFill="1" applyBorder="1"/>
    <xf numFmtId="0" fontId="28" fillId="0" borderId="32" xfId="43" applyFont="1" applyFill="1" applyBorder="1" applyAlignment="1">
      <alignment horizontal="center" vertical="center" wrapText="1"/>
    </xf>
    <xf numFmtId="0" fontId="28" fillId="0" borderId="28" xfId="43" applyFont="1" applyFill="1" applyBorder="1" applyAlignment="1">
      <alignment horizontal="center" vertical="center" wrapText="1"/>
    </xf>
    <xf numFmtId="0" fontId="28" fillId="0" borderId="29" xfId="43" applyFont="1" applyFill="1" applyBorder="1" applyAlignment="1">
      <alignment horizontal="center" vertical="center" wrapText="1"/>
    </xf>
    <xf numFmtId="0" fontId="28" fillId="34" borderId="28" xfId="43" applyFont="1" applyFill="1" applyBorder="1" applyAlignment="1">
      <alignment horizontal="center" vertical="center" wrapText="1"/>
    </xf>
    <xf numFmtId="0" fontId="28" fillId="0" borderId="31" xfId="43" applyFont="1" applyFill="1" applyBorder="1" applyAlignment="1">
      <alignment horizontal="center" vertical="center" wrapText="1"/>
    </xf>
    <xf numFmtId="0" fontId="29" fillId="33" borderId="13" xfId="43" applyFont="1" applyFill="1" applyBorder="1"/>
    <xf numFmtId="0" fontId="29" fillId="33" borderId="10" xfId="43" applyFont="1" applyFill="1" applyBorder="1"/>
    <xf numFmtId="0" fontId="29" fillId="33" borderId="14" xfId="43" applyFont="1" applyFill="1" applyBorder="1"/>
    <xf numFmtId="164" fontId="29" fillId="33" borderId="18" xfId="48" applyNumberFormat="1" applyFont="1" applyFill="1" applyBorder="1"/>
    <xf numFmtId="164" fontId="29" fillId="33" borderId="0" xfId="48" applyNumberFormat="1" applyFont="1" applyFill="1" applyBorder="1"/>
    <xf numFmtId="164" fontId="29" fillId="33" borderId="30" xfId="48" applyNumberFormat="1" applyFont="1" applyFill="1" applyBorder="1"/>
    <xf numFmtId="164" fontId="29" fillId="40" borderId="13" xfId="48" applyNumberFormat="1" applyFont="1" applyFill="1" applyBorder="1"/>
    <xf numFmtId="164" fontId="29" fillId="40" borderId="0" xfId="48" applyNumberFormat="1" applyFont="1" applyFill="1" applyBorder="1"/>
    <xf numFmtId="164" fontId="29" fillId="33" borderId="22" xfId="48" applyNumberFormat="1" applyFont="1" applyFill="1" applyBorder="1"/>
    <xf numFmtId="0" fontId="29" fillId="33" borderId="18" xfId="43" applyFont="1" applyFill="1" applyBorder="1"/>
    <xf numFmtId="0" fontId="29" fillId="33" borderId="0" xfId="43" applyFont="1" applyFill="1" applyBorder="1"/>
    <xf numFmtId="0" fontId="29" fillId="33" borderId="30" xfId="43" applyFont="1" applyFill="1" applyBorder="1"/>
    <xf numFmtId="164" fontId="29" fillId="40" borderId="18" xfId="48" applyNumberFormat="1" applyFont="1" applyFill="1" applyBorder="1"/>
    <xf numFmtId="0" fontId="29" fillId="0" borderId="18" xfId="43" applyFont="1" applyFill="1" applyBorder="1"/>
    <xf numFmtId="0" fontId="29" fillId="0" borderId="0" xfId="43" applyFont="1" applyFill="1" applyBorder="1"/>
    <xf numFmtId="0" fontId="29" fillId="0" borderId="30" xfId="43" applyFont="1" applyFill="1" applyBorder="1"/>
    <xf numFmtId="164" fontId="29" fillId="0" borderId="18" xfId="48" applyNumberFormat="1" applyFont="1" applyFill="1" applyBorder="1"/>
    <xf numFmtId="164" fontId="29" fillId="0" borderId="0" xfId="48" applyNumberFormat="1" applyFont="1" applyFill="1" applyBorder="1"/>
    <xf numFmtId="164" fontId="29" fillId="0" borderId="30" xfId="48" applyNumberFormat="1" applyFont="1" applyFill="1" applyBorder="1"/>
    <xf numFmtId="164" fontId="29" fillId="0" borderId="22" xfId="48" applyNumberFormat="1" applyFont="1" applyFill="1" applyBorder="1"/>
    <xf numFmtId="0" fontId="29" fillId="40" borderId="0" xfId="43" applyFont="1" applyFill="1" applyBorder="1"/>
    <xf numFmtId="164" fontId="27" fillId="0" borderId="18" xfId="48" applyNumberFormat="1" applyFont="1" applyFill="1" applyBorder="1"/>
    <xf numFmtId="0" fontId="29" fillId="0" borderId="0" xfId="43" applyFont="1" applyFill="1"/>
    <xf numFmtId="0" fontId="19" fillId="0" borderId="0" xfId="43" applyAlignment="1">
      <alignment horizontal="center"/>
    </xf>
    <xf numFmtId="0" fontId="19" fillId="0" borderId="37" xfId="43" applyBorder="1" applyAlignment="1">
      <alignment horizontal="center"/>
    </xf>
    <xf numFmtId="164" fontId="20" fillId="41" borderId="0" xfId="48" applyNumberFormat="1" applyFont="1" applyFill="1" applyBorder="1"/>
    <xf numFmtId="164" fontId="20" fillId="41" borderId="0" xfId="43" applyNumberFormat="1" applyFont="1" applyFill="1" applyBorder="1"/>
    <xf numFmtId="164" fontId="20" fillId="0" borderId="30" xfId="43" applyNumberFormat="1" applyFont="1" applyFill="1" applyBorder="1"/>
    <xf numFmtId="0" fontId="20" fillId="36" borderId="0" xfId="43" applyFont="1" applyFill="1" applyBorder="1" applyAlignment="1">
      <alignment horizontal="center"/>
    </xf>
    <xf numFmtId="0" fontId="20" fillId="36" borderId="33" xfId="43" applyFont="1" applyFill="1" applyBorder="1" applyAlignment="1">
      <alignment horizontal="center" wrapText="1"/>
    </xf>
    <xf numFmtId="0" fontId="20" fillId="36" borderId="33" xfId="43" applyFont="1" applyFill="1" applyBorder="1" applyAlignment="1">
      <alignment horizontal="center"/>
    </xf>
    <xf numFmtId="0" fontId="20" fillId="36" borderId="0" xfId="43" applyFont="1" applyFill="1" applyBorder="1" applyAlignment="1">
      <alignment horizontal="center"/>
    </xf>
    <xf numFmtId="0" fontId="20" fillId="36" borderId="11" xfId="43" applyFont="1" applyFill="1" applyBorder="1" applyAlignment="1">
      <alignment horizontal="center"/>
    </xf>
    <xf numFmtId="0" fontId="20" fillId="36" borderId="33" xfId="43" applyFont="1" applyFill="1" applyBorder="1" applyAlignment="1">
      <alignment horizontal="center" wrapText="1"/>
    </xf>
    <xf numFmtId="166" fontId="31" fillId="45" borderId="11" xfId="50" applyNumberFormat="1" applyFont="1" applyFill="1" applyBorder="1" applyAlignment="1">
      <alignment horizontal="center"/>
    </xf>
    <xf numFmtId="166" fontId="31" fillId="45" borderId="11" xfId="52" applyNumberFormat="1" applyFont="1" applyFill="1" applyBorder="1" applyAlignment="1">
      <alignment horizontal="center"/>
    </xf>
    <xf numFmtId="0" fontId="31" fillId="0" borderId="41" xfId="53" applyFont="1" applyFill="1" applyBorder="1" applyAlignment="1">
      <alignment horizontal="right" wrapText="1"/>
    </xf>
    <xf numFmtId="165" fontId="31" fillId="44" borderId="42" xfId="50" applyNumberFormat="1" applyFont="1" applyFill="1" applyBorder="1" applyAlignment="1">
      <alignment horizontal="right" wrapText="1"/>
    </xf>
    <xf numFmtId="165" fontId="0" fillId="43" borderId="0" xfId="0" applyNumberFormat="1" applyFill="1"/>
    <xf numFmtId="165" fontId="0" fillId="44" borderId="0" xfId="0" applyNumberFormat="1" applyFill="1"/>
    <xf numFmtId="166" fontId="31" fillId="45" borderId="0" xfId="52" applyNumberFormat="1" applyFont="1" applyFill="1" applyBorder="1" applyAlignment="1">
      <alignment horizontal="center"/>
    </xf>
    <xf numFmtId="3" fontId="31" fillId="0" borderId="41" xfId="53" applyNumberFormat="1" applyFont="1" applyFill="1" applyBorder="1" applyAlignment="1">
      <alignment horizontal="right" wrapText="1"/>
    </xf>
    <xf numFmtId="0" fontId="0" fillId="37" borderId="0" xfId="0" applyFill="1"/>
    <xf numFmtId="0" fontId="0" fillId="39" borderId="0" xfId="0" applyFill="1"/>
    <xf numFmtId="3" fontId="0" fillId="39" borderId="0" xfId="0" applyNumberFormat="1" applyFill="1"/>
    <xf numFmtId="164" fontId="0" fillId="39" borderId="0" xfId="0" applyNumberFormat="1" applyFill="1"/>
    <xf numFmtId="0" fontId="0" fillId="42" borderId="0" xfId="0" applyFill="1"/>
    <xf numFmtId="0" fontId="20" fillId="0" borderId="13" xfId="0" applyFont="1" applyBorder="1"/>
    <xf numFmtId="0" fontId="20" fillId="0" borderId="14" xfId="0" applyFont="1" applyFill="1" applyBorder="1"/>
    <xf numFmtId="0" fontId="20" fillId="0" borderId="18" xfId="0" applyFont="1" applyBorder="1"/>
    <xf numFmtId="0" fontId="20" fillId="0" borderId="10" xfId="0" applyFont="1" applyFill="1" applyBorder="1"/>
    <xf numFmtId="0" fontId="20" fillId="0" borderId="0" xfId="0" applyFont="1" applyFill="1" applyBorder="1"/>
    <xf numFmtId="164" fontId="20" fillId="0" borderId="30" xfId="48" applyNumberFormat="1" applyFont="1" applyFill="1" applyBorder="1"/>
    <xf numFmtId="164" fontId="20" fillId="0" borderId="0" xfId="48" applyNumberFormat="1" applyFont="1" applyFill="1" applyBorder="1"/>
    <xf numFmtId="164" fontId="20" fillId="0" borderId="22" xfId="48" applyNumberFormat="1" applyFont="1" applyFill="1" applyBorder="1"/>
    <xf numFmtId="164" fontId="20" fillId="0" borderId="18" xfId="48" applyNumberFormat="1" applyFont="1" applyFill="1" applyBorder="1"/>
    <xf numFmtId="164" fontId="22" fillId="0" borderId="0" xfId="48" applyNumberFormat="1" applyFont="1" applyFill="1" applyBorder="1"/>
    <xf numFmtId="164" fontId="24" fillId="0" borderId="0" xfId="48" applyNumberFormat="1" applyFont="1" applyFill="1" applyBorder="1"/>
    <xf numFmtId="164" fontId="24" fillId="0" borderId="10" xfId="48" applyNumberFormat="1" applyFont="1" applyFill="1" applyBorder="1"/>
    <xf numFmtId="164" fontId="20" fillId="40" borderId="0" xfId="48" applyNumberFormat="1" applyFont="1" applyFill="1" applyBorder="1"/>
    <xf numFmtId="164" fontId="27" fillId="40" borderId="0" xfId="48" applyNumberFormat="1" applyFont="1" applyFill="1" applyBorder="1"/>
    <xf numFmtId="164" fontId="20" fillId="0" borderId="11" xfId="48" applyNumberFormat="1" applyFont="1" applyFill="1" applyBorder="1"/>
    <xf numFmtId="164" fontId="20" fillId="0" borderId="16" xfId="48" applyNumberFormat="1" applyFont="1" applyFill="1" applyBorder="1"/>
    <xf numFmtId="164" fontId="20" fillId="0" borderId="15" xfId="48" applyNumberFormat="1" applyFont="1" applyFill="1" applyBorder="1"/>
    <xf numFmtId="164" fontId="29" fillId="40" borderId="0" xfId="48" applyNumberFormat="1" applyFont="1" applyFill="1" applyBorder="1"/>
    <xf numFmtId="164" fontId="29" fillId="0" borderId="18" xfId="48" applyNumberFormat="1" applyFont="1" applyFill="1" applyBorder="1"/>
    <xf numFmtId="164" fontId="29" fillId="0" borderId="0" xfId="48" applyNumberFormat="1" applyFont="1" applyFill="1" applyBorder="1"/>
    <xf numFmtId="164" fontId="29" fillId="0" borderId="30" xfId="48" applyNumberFormat="1" applyFont="1" applyFill="1" applyBorder="1"/>
    <xf numFmtId="164" fontId="29" fillId="0" borderId="22" xfId="48" applyNumberFormat="1" applyFont="1" applyFill="1" applyBorder="1"/>
    <xf numFmtId="164" fontId="27" fillId="40" borderId="10" xfId="48" applyNumberFormat="1" applyFont="1" applyFill="1" applyBorder="1"/>
    <xf numFmtId="164" fontId="20" fillId="40" borderId="18" xfId="48" applyNumberFormat="1" applyFont="1" applyFill="1" applyBorder="1"/>
    <xf numFmtId="164" fontId="20" fillId="0" borderId="25" xfId="48" applyNumberFormat="1" applyFont="1" applyFill="1" applyBorder="1"/>
    <xf numFmtId="164" fontId="22" fillId="0" borderId="26" xfId="48" applyNumberFormat="1" applyFont="1" applyBorder="1"/>
    <xf numFmtId="164" fontId="29" fillId="0" borderId="13" xfId="48" applyNumberFormat="1" applyFont="1" applyFill="1" applyBorder="1"/>
    <xf numFmtId="164" fontId="29" fillId="0" borderId="10" xfId="48" applyNumberFormat="1" applyFont="1" applyFill="1" applyBorder="1"/>
    <xf numFmtId="164" fontId="29" fillId="0" borderId="14" xfId="48" applyNumberFormat="1" applyFont="1" applyFill="1" applyBorder="1"/>
    <xf numFmtId="164" fontId="29" fillId="34" borderId="0" xfId="48" applyNumberFormat="1" applyFont="1" applyFill="1" applyBorder="1"/>
    <xf numFmtId="164" fontId="28" fillId="0" borderId="16" xfId="48" applyNumberFormat="1" applyFont="1" applyBorder="1"/>
    <xf numFmtId="164" fontId="20" fillId="37" borderId="0" xfId="48" applyNumberFormat="1" applyFont="1" applyFill="1" applyBorder="1"/>
    <xf numFmtId="164" fontId="20" fillId="41" borderId="0" xfId="48" applyNumberFormat="1" applyFont="1" applyFill="1" applyBorder="1"/>
    <xf numFmtId="0" fontId="20" fillId="0" borderId="30" xfId="0" applyFont="1" applyFill="1" applyBorder="1"/>
    <xf numFmtId="0" fontId="20" fillId="36" borderId="0" xfId="0" applyFont="1" applyFill="1"/>
    <xf numFmtId="0" fontId="20" fillId="36" borderId="33" xfId="0" applyFont="1" applyFill="1" applyBorder="1" applyAlignment="1">
      <alignment horizontal="center"/>
    </xf>
    <xf numFmtId="0" fontId="20" fillId="36" borderId="0" xfId="0" applyFont="1" applyFill="1" applyBorder="1" applyAlignment="1">
      <alignment horizontal="center"/>
    </xf>
    <xf numFmtId="0" fontId="20" fillId="0" borderId="0" xfId="0" applyFont="1" applyFill="1"/>
    <xf numFmtId="164" fontId="20" fillId="41" borderId="0" xfId="0" applyNumberFormat="1" applyFont="1" applyFill="1" applyBorder="1"/>
    <xf numFmtId="0" fontId="20" fillId="36" borderId="33" xfId="0" applyFont="1" applyFill="1" applyBorder="1" applyAlignment="1">
      <alignment horizontal="center" wrapText="1"/>
    </xf>
    <xf numFmtId="0" fontId="20" fillId="36" borderId="35" xfId="0" applyFont="1" applyFill="1" applyBorder="1" applyAlignment="1">
      <alignment horizontal="center"/>
    </xf>
    <xf numFmtId="0" fontId="20" fillId="0" borderId="26" xfId="0" applyFont="1" applyBorder="1"/>
    <xf numFmtId="0" fontId="20" fillId="0" borderId="27" xfId="0" applyFont="1" applyBorder="1"/>
    <xf numFmtId="0" fontId="20" fillId="0" borderId="33" xfId="0" applyFont="1" applyBorder="1" applyAlignment="1">
      <alignment horizontal="left"/>
    </xf>
    <xf numFmtId="0" fontId="20" fillId="35" borderId="0" xfId="0" applyFont="1" applyFill="1" applyBorder="1" applyAlignment="1">
      <alignment horizontal="center"/>
    </xf>
    <xf numFmtId="0" fontId="20" fillId="35" borderId="22" xfId="0" applyFont="1" applyFill="1" applyBorder="1" applyAlignment="1">
      <alignment horizontal="center"/>
    </xf>
    <xf numFmtId="0" fontId="22" fillId="35" borderId="21" xfId="0" applyFont="1" applyFill="1" applyBorder="1" applyAlignment="1">
      <alignment horizontal="left"/>
    </xf>
    <xf numFmtId="0" fontId="22" fillId="35" borderId="33" xfId="0" applyFont="1" applyFill="1" applyBorder="1" applyAlignment="1">
      <alignment horizontal="left"/>
    </xf>
    <xf numFmtId="0" fontId="22" fillId="35" borderId="20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2" fillId="34" borderId="28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0" fillId="0" borderId="13" xfId="0" applyFont="1" applyFill="1" applyBorder="1"/>
    <xf numFmtId="0" fontId="20" fillId="0" borderId="18" xfId="0" applyFont="1" applyFill="1" applyBorder="1"/>
    <xf numFmtId="0" fontId="20" fillId="35" borderId="33" xfId="0" applyFont="1" applyFill="1" applyBorder="1" applyAlignment="1">
      <alignment horizontal="center"/>
    </xf>
    <xf numFmtId="0" fontId="0" fillId="36" borderId="0" xfId="0" applyFill="1"/>
    <xf numFmtId="3" fontId="0" fillId="36" borderId="0" xfId="0" applyNumberFormat="1" applyFill="1"/>
    <xf numFmtId="164" fontId="0" fillId="36" borderId="0" xfId="0" applyNumberFormat="1" applyFill="1"/>
    <xf numFmtId="165" fontId="0" fillId="0" borderId="0" xfId="0" applyNumberFormat="1"/>
    <xf numFmtId="0" fontId="29" fillId="0" borderId="10" xfId="0" applyFont="1" applyBorder="1"/>
    <xf numFmtId="0" fontId="29" fillId="0" borderId="10" xfId="0" applyFont="1" applyFill="1" applyBorder="1"/>
    <xf numFmtId="0" fontId="29" fillId="0" borderId="14" xfId="0" applyFont="1" applyFill="1" applyBorder="1"/>
    <xf numFmtId="0" fontId="29" fillId="0" borderId="0" xfId="0" applyFont="1" applyBorder="1"/>
    <xf numFmtId="0" fontId="29" fillId="0" borderId="0" xfId="0" applyFont="1" applyFill="1" applyBorder="1"/>
    <xf numFmtId="0" fontId="29" fillId="0" borderId="30" xfId="0" applyFont="1" applyFill="1" applyBorder="1"/>
    <xf numFmtId="164" fontId="0" fillId="0" borderId="0" xfId="48" applyNumberFormat="1" applyFont="1" applyFill="1" applyBorder="1"/>
    <xf numFmtId="0" fontId="29" fillId="36" borderId="0" xfId="0" applyFon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164" fontId="0" fillId="37" borderId="0" xfId="48" applyNumberFormat="1" applyFont="1" applyFill="1" applyBorder="1"/>
    <xf numFmtId="0" fontId="29" fillId="36" borderId="17" xfId="0" applyFont="1" applyFill="1" applyBorder="1" applyAlignment="1">
      <alignment horizontal="center"/>
    </xf>
    <xf numFmtId="0" fontId="29" fillId="0" borderId="11" xfId="0" applyFont="1" applyBorder="1"/>
    <xf numFmtId="0" fontId="29" fillId="0" borderId="15" xfId="0" applyFont="1" applyBorder="1"/>
    <xf numFmtId="0" fontId="29" fillId="0" borderId="16" xfId="0" applyFont="1" applyBorder="1"/>
    <xf numFmtId="0" fontId="20" fillId="0" borderId="0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5" fillId="0" borderId="28" xfId="0" applyFont="1" applyFill="1" applyBorder="1" applyAlignment="1">
      <alignment horizontal="center" vertical="center" wrapText="1"/>
    </xf>
    <xf numFmtId="0" fontId="0" fillId="0" borderId="10" xfId="0" applyFill="1" applyBorder="1"/>
    <xf numFmtId="164" fontId="0" fillId="0" borderId="13" xfId="48" applyNumberFormat="1" applyFont="1" applyFill="1" applyBorder="1"/>
    <xf numFmtId="164" fontId="0" fillId="0" borderId="14" xfId="48" applyNumberFormat="1" applyFont="1" applyFill="1" applyBorder="1"/>
    <xf numFmtId="164" fontId="0" fillId="34" borderId="0" xfId="48" applyNumberFormat="1" applyFont="1" applyFill="1" applyBorder="1"/>
    <xf numFmtId="0" fontId="0" fillId="0" borderId="0" xfId="0" applyFill="1" applyBorder="1"/>
    <xf numFmtId="164" fontId="0" fillId="0" borderId="18" xfId="48" applyNumberFormat="1" applyFont="1" applyFill="1" applyBorder="1"/>
    <xf numFmtId="164" fontId="0" fillId="0" borderId="30" xfId="48" applyNumberFormat="1" applyFont="1" applyFill="1" applyBorder="1"/>
    <xf numFmtId="0" fontId="29" fillId="37" borderId="34" xfId="0" applyFont="1" applyFill="1" applyBorder="1" applyAlignment="1">
      <alignment horizontal="center"/>
    </xf>
    <xf numFmtId="0" fontId="29" fillId="37" borderId="0" xfId="0" applyFont="1" applyFill="1"/>
    <xf numFmtId="164" fontId="29" fillId="37" borderId="18" xfId="48" applyNumberFormat="1" applyFont="1" applyFill="1" applyBorder="1"/>
    <xf numFmtId="164" fontId="29" fillId="37" borderId="0" xfId="48" applyNumberFormat="1" applyFont="1" applyFill="1" applyBorder="1"/>
    <xf numFmtId="164" fontId="29" fillId="37" borderId="30" xfId="48" applyNumberFormat="1" applyFont="1" applyFill="1" applyBorder="1"/>
    <xf numFmtId="0" fontId="31" fillId="37" borderId="41" xfId="53" applyFont="1" applyFill="1" applyBorder="1" applyAlignment="1">
      <alignment horizontal="right" wrapText="1"/>
    </xf>
    <xf numFmtId="165" fontId="31" fillId="37" borderId="42" xfId="50" applyNumberFormat="1" applyFont="1" applyFill="1" applyBorder="1" applyAlignment="1">
      <alignment horizontal="right" wrapText="1"/>
    </xf>
    <xf numFmtId="165" fontId="0" fillId="37" borderId="0" xfId="0" applyNumberFormat="1" applyFill="1"/>
    <xf numFmtId="0" fontId="20" fillId="37" borderId="24" xfId="0" applyFont="1" applyFill="1" applyBorder="1" applyAlignment="1">
      <alignment horizontal="center"/>
    </xf>
    <xf numFmtId="0" fontId="20" fillId="37" borderId="0" xfId="0" applyFont="1" applyFill="1"/>
    <xf numFmtId="164" fontId="20" fillId="37" borderId="15" xfId="48" applyNumberFormat="1" applyFont="1" applyFill="1" applyBorder="1"/>
    <xf numFmtId="164" fontId="20" fillId="37" borderId="11" xfId="48" applyNumberFormat="1" applyFont="1" applyFill="1" applyBorder="1"/>
    <xf numFmtId="164" fontId="20" fillId="37" borderId="16" xfId="48" applyNumberFormat="1" applyFont="1" applyFill="1" applyBorder="1"/>
    <xf numFmtId="164" fontId="20" fillId="37" borderId="25" xfId="48" applyNumberFormat="1" applyFont="1" applyFill="1" applyBorder="1"/>
    <xf numFmtId="10" fontId="0" fillId="39" borderId="0" xfId="0" applyNumberFormat="1" applyFill="1"/>
    <xf numFmtId="0" fontId="20" fillId="37" borderId="33" xfId="0" applyFont="1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30" xfId="0" applyBorder="1"/>
    <xf numFmtId="164" fontId="0" fillId="0" borderId="30" xfId="0" applyNumberFormat="1" applyBorder="1"/>
    <xf numFmtId="9" fontId="0" fillId="0" borderId="0" xfId="42" applyFont="1" applyBorder="1"/>
    <xf numFmtId="164" fontId="0" fillId="0" borderId="0" xfId="42" applyNumberFormat="1" applyFont="1" applyBorder="1"/>
    <xf numFmtId="164" fontId="0" fillId="0" borderId="30" xfId="42" applyNumberFormat="1" applyFont="1" applyBorder="1"/>
    <xf numFmtId="165" fontId="0" fillId="43" borderId="0" xfId="0" applyNumberFormat="1" applyFill="1" applyBorder="1"/>
    <xf numFmtId="165" fontId="0" fillId="44" borderId="0" xfId="0" applyNumberFormat="1" applyFill="1" applyBorder="1"/>
    <xf numFmtId="0" fontId="31" fillId="45" borderId="43" xfId="51" applyFont="1" applyFill="1" applyBorder="1" applyAlignment="1">
      <alignment horizontal="center"/>
    </xf>
    <xf numFmtId="0" fontId="31" fillId="45" borderId="44" xfId="50" applyFont="1" applyFill="1" applyBorder="1" applyAlignment="1">
      <alignment horizontal="center"/>
    </xf>
    <xf numFmtId="0" fontId="0" fillId="39" borderId="33" xfId="0" applyFill="1" applyBorder="1"/>
    <xf numFmtId="0" fontId="0" fillId="39" borderId="0" xfId="0" applyFill="1" applyBorder="1"/>
    <xf numFmtId="3" fontId="0" fillId="39" borderId="0" xfId="0" applyNumberFormat="1" applyFill="1" applyBorder="1"/>
    <xf numFmtId="164" fontId="0" fillId="39" borderId="0" xfId="0" applyNumberFormat="1" applyFill="1" applyBorder="1"/>
    <xf numFmtId="0" fontId="0" fillId="0" borderId="22" xfId="0" applyBorder="1"/>
    <xf numFmtId="0" fontId="0" fillId="0" borderId="33" xfId="0" applyBorder="1"/>
    <xf numFmtId="0" fontId="0" fillId="0" borderId="49" xfId="0" applyBorder="1"/>
    <xf numFmtId="0" fontId="0" fillId="0" borderId="26" xfId="0" applyBorder="1"/>
    <xf numFmtId="164" fontId="0" fillId="0" borderId="26" xfId="0" applyNumberFormat="1" applyBorder="1"/>
    <xf numFmtId="0" fontId="0" fillId="0" borderId="27" xfId="0" applyBorder="1"/>
    <xf numFmtId="14" fontId="0" fillId="0" borderId="0" xfId="0" applyNumberFormat="1" applyBorder="1"/>
    <xf numFmtId="167" fontId="0" fillId="0" borderId="0" xfId="0" applyNumberFormat="1" applyBorder="1"/>
    <xf numFmtId="0" fontId="20" fillId="36" borderId="50" xfId="43" applyFont="1" applyFill="1" applyBorder="1" applyAlignment="1">
      <alignment horizontal="center"/>
    </xf>
    <xf numFmtId="3" fontId="31" fillId="0" borderId="51" xfId="53" applyNumberFormat="1" applyFont="1" applyFill="1" applyBorder="1" applyAlignment="1">
      <alignment horizontal="right" wrapText="1"/>
    </xf>
    <xf numFmtId="165" fontId="31" fillId="44" borderId="52" xfId="50" applyNumberFormat="1" applyFont="1" applyFill="1" applyBorder="1" applyAlignment="1">
      <alignment horizontal="right" wrapText="1"/>
    </xf>
    <xf numFmtId="0" fontId="31" fillId="0" borderId="53" xfId="53" applyFont="1" applyFill="1" applyBorder="1" applyAlignment="1">
      <alignment horizontal="right" wrapText="1"/>
    </xf>
    <xf numFmtId="165" fontId="0" fillId="44" borderId="22" xfId="0" applyNumberFormat="1" applyFill="1" applyBorder="1"/>
    <xf numFmtId="0" fontId="31" fillId="37" borderId="53" xfId="53" applyFont="1" applyFill="1" applyBorder="1" applyAlignment="1">
      <alignment horizontal="right" wrapText="1"/>
    </xf>
    <xf numFmtId="165" fontId="0" fillId="37" borderId="0" xfId="0" applyNumberFormat="1" applyFill="1" applyBorder="1"/>
    <xf numFmtId="0" fontId="0" fillId="37" borderId="0" xfId="0" applyFill="1" applyBorder="1"/>
    <xf numFmtId="165" fontId="0" fillId="37" borderId="22" xfId="0" applyNumberFormat="1" applyFill="1" applyBorder="1"/>
    <xf numFmtId="3" fontId="31" fillId="0" borderId="53" xfId="53" applyNumberFormat="1" applyFont="1" applyFill="1" applyBorder="1" applyAlignment="1">
      <alignment horizontal="right" wrapText="1"/>
    </xf>
    <xf numFmtId="3" fontId="31" fillId="0" borderId="54" xfId="53" applyNumberFormat="1" applyFont="1" applyFill="1" applyBorder="1" applyAlignment="1">
      <alignment horizontal="right" wrapText="1"/>
    </xf>
    <xf numFmtId="3" fontId="31" fillId="0" borderId="55" xfId="53" applyNumberFormat="1" applyFont="1" applyFill="1" applyBorder="1" applyAlignment="1">
      <alignment horizontal="right" wrapText="1"/>
    </xf>
    <xf numFmtId="165" fontId="31" fillId="44" borderId="56" xfId="50" applyNumberFormat="1" applyFont="1" applyFill="1" applyBorder="1" applyAlignment="1">
      <alignment horizontal="right" wrapText="1"/>
    </xf>
    <xf numFmtId="165" fontId="0" fillId="43" borderId="26" xfId="0" applyNumberFormat="1" applyFill="1" applyBorder="1"/>
    <xf numFmtId="165" fontId="0" fillId="44" borderId="26" xfId="0" applyNumberFormat="1" applyFill="1" applyBorder="1"/>
    <xf numFmtId="165" fontId="0" fillId="44" borderId="27" xfId="0" applyNumberFormat="1" applyFill="1" applyBorder="1"/>
    <xf numFmtId="0" fontId="31" fillId="0" borderId="51" xfId="53" applyFont="1" applyFill="1" applyBorder="1" applyAlignment="1">
      <alignment horizontal="right" wrapText="1"/>
    </xf>
    <xf numFmtId="3" fontId="0" fillId="0" borderId="22" xfId="0" applyNumberFormat="1" applyBorder="1"/>
    <xf numFmtId="164" fontId="0" fillId="0" borderId="22" xfId="0" applyNumberFormat="1" applyBorder="1"/>
    <xf numFmtId="0" fontId="31" fillId="0" borderId="42" xfId="53" applyFont="1" applyFill="1" applyBorder="1" applyAlignment="1">
      <alignment horizontal="right" wrapText="1"/>
    </xf>
    <xf numFmtId="0" fontId="31" fillId="45" borderId="58" xfId="51" applyFont="1" applyFill="1" applyBorder="1" applyAlignment="1">
      <alignment horizontal="center"/>
    </xf>
    <xf numFmtId="0" fontId="31" fillId="0" borderId="59" xfId="53" applyFont="1" applyFill="1" applyBorder="1" applyAlignment="1">
      <alignment horizontal="right" wrapText="1"/>
    </xf>
    <xf numFmtId="3" fontId="31" fillId="0" borderId="59" xfId="53" applyNumberFormat="1" applyFont="1" applyFill="1" applyBorder="1" applyAlignment="1">
      <alignment horizontal="right" wrapText="1"/>
    </xf>
    <xf numFmtId="0" fontId="31" fillId="45" borderId="60" xfId="51" applyFont="1" applyFill="1" applyBorder="1" applyAlignment="1">
      <alignment horizontal="center"/>
    </xf>
    <xf numFmtId="0" fontId="31" fillId="0" borderId="61" xfId="53" applyFont="1" applyFill="1" applyBorder="1" applyAlignment="1">
      <alignment horizontal="right" wrapText="1"/>
    </xf>
    <xf numFmtId="0" fontId="31" fillId="0" borderId="54" xfId="53" applyFont="1" applyFill="1" applyBorder="1" applyAlignment="1">
      <alignment horizontal="right" wrapText="1"/>
    </xf>
    <xf numFmtId="0" fontId="31" fillId="0" borderId="55" xfId="53" applyFont="1" applyFill="1" applyBorder="1" applyAlignment="1">
      <alignment horizontal="right" wrapText="1"/>
    </xf>
    <xf numFmtId="0" fontId="31" fillId="37" borderId="59" xfId="53" applyFont="1" applyFill="1" applyBorder="1" applyAlignment="1">
      <alignment horizontal="right" wrapText="1"/>
    </xf>
    <xf numFmtId="0" fontId="0" fillId="37" borderId="22" xfId="0" applyFill="1" applyBorder="1"/>
    <xf numFmtId="166" fontId="31" fillId="45" borderId="25" xfId="52" applyNumberFormat="1" applyFont="1" applyFill="1" applyBorder="1" applyAlignment="1">
      <alignment horizontal="center"/>
    </xf>
    <xf numFmtId="0" fontId="31" fillId="45" borderId="62" xfId="51" applyFont="1" applyFill="1" applyBorder="1" applyAlignment="1">
      <alignment horizontal="center"/>
    </xf>
    <xf numFmtId="3" fontId="31" fillId="0" borderId="57" xfId="53" applyNumberFormat="1" applyFont="1" applyFill="1" applyBorder="1" applyAlignment="1">
      <alignment wrapText="1"/>
    </xf>
    <xf numFmtId="3" fontId="31" fillId="0" borderId="19" xfId="53" applyNumberFormat="1" applyFont="1" applyFill="1" applyBorder="1" applyAlignment="1">
      <alignment wrapText="1"/>
    </xf>
    <xf numFmtId="164" fontId="0" fillId="0" borderId="22" xfId="42" applyNumberFormat="1" applyFont="1" applyBorder="1"/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0" fillId="37" borderId="21" xfId="0" applyFont="1" applyFill="1" applyBorder="1" applyAlignment="1">
      <alignment horizontal="center"/>
    </xf>
    <xf numFmtId="0" fontId="20" fillId="37" borderId="23" xfId="0" applyFont="1" applyFill="1" applyBorder="1" applyAlignment="1">
      <alignment horizontal="center"/>
    </xf>
    <xf numFmtId="0" fontId="20" fillId="37" borderId="38" xfId="43" applyFont="1" applyFill="1" applyBorder="1" applyAlignment="1">
      <alignment horizontal="center"/>
    </xf>
    <xf numFmtId="0" fontId="20" fillId="37" borderId="33" xfId="43" applyFont="1" applyFill="1" applyBorder="1" applyAlignment="1">
      <alignment horizontal="center"/>
    </xf>
    <xf numFmtId="0" fontId="20" fillId="37" borderId="0" xfId="43" applyFont="1" applyFill="1" applyBorder="1" applyAlignment="1">
      <alignment horizontal="center"/>
    </xf>
    <xf numFmtId="0" fontId="20" fillId="37" borderId="11" xfId="43" applyFont="1" applyFill="1" applyBorder="1" applyAlignment="1">
      <alignment horizontal="center"/>
    </xf>
    <xf numFmtId="0" fontId="20" fillId="37" borderId="0" xfId="43" applyFont="1" applyFill="1"/>
    <xf numFmtId="0" fontId="20" fillId="37" borderId="0" xfId="43" applyFont="1" applyFill="1" applyBorder="1"/>
    <xf numFmtId="0" fontId="0" fillId="37" borderId="18" xfId="0" applyFill="1" applyBorder="1"/>
    <xf numFmtId="0" fontId="0" fillId="37" borderId="30" xfId="0" applyFill="1" applyBorder="1"/>
    <xf numFmtId="0" fontId="29" fillId="37" borderId="0" xfId="43" applyFont="1" applyFill="1"/>
    <xf numFmtId="164" fontId="29" fillId="37" borderId="15" xfId="48" applyNumberFormat="1" applyFont="1" applyFill="1" applyBorder="1"/>
    <xf numFmtId="164" fontId="29" fillId="37" borderId="11" xfId="48" applyNumberFormat="1" applyFont="1" applyFill="1" applyBorder="1"/>
    <xf numFmtId="164" fontId="29" fillId="37" borderId="16" xfId="48" applyNumberFormat="1" applyFont="1" applyFill="1" applyBorder="1"/>
    <xf numFmtId="0" fontId="29" fillId="37" borderId="0" xfId="43" applyFont="1" applyFill="1" applyBorder="1"/>
    <xf numFmtId="164" fontId="29" fillId="37" borderId="25" xfId="48" applyNumberFormat="1" applyFont="1" applyFill="1" applyBorder="1"/>
    <xf numFmtId="0" fontId="29" fillId="37" borderId="12" xfId="0" applyFont="1" applyFill="1" applyBorder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0" fillId="37" borderId="34" xfId="0" applyFont="1" applyFill="1" applyBorder="1" applyAlignment="1">
      <alignment horizontal="center"/>
    </xf>
    <xf numFmtId="0" fontId="27" fillId="37" borderId="34" xfId="0" applyFont="1" applyFill="1" applyBorder="1" applyAlignment="1">
      <alignment horizontal="center"/>
    </xf>
    <xf numFmtId="164" fontId="0" fillId="37" borderId="18" xfId="48" applyNumberFormat="1" applyFont="1" applyFill="1" applyBorder="1"/>
    <xf numFmtId="164" fontId="24" fillId="37" borderId="0" xfId="48" applyNumberFormat="1" applyFont="1" applyFill="1" applyBorder="1"/>
    <xf numFmtId="164" fontId="0" fillId="37" borderId="30" xfId="48" applyNumberFormat="1" applyFont="1" applyFill="1" applyBorder="1"/>
    <xf numFmtId="164" fontId="29" fillId="36" borderId="13" xfId="48" applyNumberFormat="1" applyFont="1" applyFill="1" applyBorder="1"/>
    <xf numFmtId="164" fontId="29" fillId="36" borderId="10" xfId="48" applyNumberFormat="1" applyFont="1" applyFill="1" applyBorder="1"/>
    <xf numFmtId="164" fontId="29" fillId="36" borderId="14" xfId="48" applyNumberFormat="1" applyFont="1" applyFill="1" applyBorder="1"/>
    <xf numFmtId="0" fontId="21" fillId="35" borderId="32" xfId="0" applyFont="1" applyFill="1" applyBorder="1" applyAlignment="1">
      <alignment horizontal="left" vertical="center" wrapText="1"/>
    </xf>
    <xf numFmtId="0" fontId="23" fillId="35" borderId="28" xfId="0" applyFont="1" applyFill="1" applyBorder="1" applyAlignment="1">
      <alignment horizontal="left" vertical="center"/>
    </xf>
    <xf numFmtId="0" fontId="23" fillId="35" borderId="31" xfId="0" applyFont="1" applyFill="1" applyBorder="1" applyAlignment="1">
      <alignment horizontal="left" vertical="center"/>
    </xf>
    <xf numFmtId="0" fontId="32" fillId="0" borderId="47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6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22" fillId="0" borderId="11" xfId="0" applyFont="1" applyFill="1" applyBorder="1" applyAlignment="1">
      <alignment horizontal="center" wrapText="1"/>
    </xf>
    <xf numFmtId="0" fontId="22" fillId="0" borderId="16" xfId="0" applyFont="1" applyFill="1" applyBorder="1" applyAlignment="1">
      <alignment horizontal="center" wrapText="1"/>
    </xf>
    <xf numFmtId="0" fontId="22" fillId="0" borderId="32" xfId="0" applyFont="1" applyFill="1" applyBorder="1" applyAlignment="1">
      <alignment horizontal="center" wrapText="1"/>
    </xf>
    <xf numFmtId="0" fontId="22" fillId="0" borderId="28" xfId="0" applyFont="1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22" fillId="0" borderId="18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3" fontId="32" fillId="0" borderId="13" xfId="0" applyNumberFormat="1" applyFont="1" applyBorder="1" applyAlignment="1">
      <alignment horizontal="center"/>
    </xf>
    <xf numFmtId="3" fontId="32" fillId="0" borderId="10" xfId="0" applyNumberFormat="1" applyFont="1" applyBorder="1" applyAlignment="1">
      <alignment horizontal="center"/>
    </xf>
    <xf numFmtId="3" fontId="32" fillId="0" borderId="14" xfId="0" applyNumberFormat="1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22" fillId="0" borderId="18" xfId="43" applyFont="1" applyFill="1" applyBorder="1" applyAlignment="1">
      <alignment horizontal="center" wrapText="1"/>
    </xf>
    <xf numFmtId="0" fontId="22" fillId="0" borderId="0" xfId="43" applyFont="1" applyFill="1" applyBorder="1" applyAlignment="1">
      <alignment horizontal="center" wrapText="1"/>
    </xf>
    <xf numFmtId="0" fontId="19" fillId="0" borderId="30" xfId="43" applyFill="1" applyBorder="1" applyAlignment="1">
      <alignment horizontal="center" wrapText="1"/>
    </xf>
    <xf numFmtId="0" fontId="22" fillId="0" borderId="15" xfId="43" applyFont="1" applyFill="1" applyBorder="1" applyAlignment="1">
      <alignment horizontal="center" wrapText="1"/>
    </xf>
    <xf numFmtId="0" fontId="22" fillId="0" borderId="11" xfId="43" applyFont="1" applyFill="1" applyBorder="1" applyAlignment="1">
      <alignment horizontal="center" wrapText="1"/>
    </xf>
    <xf numFmtId="0" fontId="19" fillId="0" borderId="25" xfId="43" applyFill="1" applyBorder="1" applyAlignment="1">
      <alignment horizontal="center"/>
    </xf>
    <xf numFmtId="0" fontId="21" fillId="35" borderId="32" xfId="43" applyFont="1" applyFill="1" applyBorder="1" applyAlignment="1">
      <alignment horizontal="left" vertical="center" wrapText="1"/>
    </xf>
    <xf numFmtId="0" fontId="23" fillId="35" borderId="28" xfId="43" applyFont="1" applyFill="1" applyBorder="1" applyAlignment="1">
      <alignment horizontal="left" vertical="center"/>
    </xf>
    <xf numFmtId="0" fontId="23" fillId="35" borderId="31" xfId="43" applyFont="1" applyFill="1" applyBorder="1" applyAlignment="1">
      <alignment horizontal="left" vertical="center"/>
    </xf>
    <xf numFmtId="0" fontId="19" fillId="0" borderId="11" xfId="43" applyFill="1" applyBorder="1" applyAlignment="1">
      <alignment horizontal="center" wrapText="1"/>
    </xf>
    <xf numFmtId="0" fontId="22" fillId="0" borderId="16" xfId="43" applyFont="1" applyFill="1" applyBorder="1" applyAlignment="1">
      <alignment horizontal="center" wrapText="1"/>
    </xf>
    <xf numFmtId="0" fontId="22" fillId="0" borderId="32" xfId="43" applyFont="1" applyFill="1" applyBorder="1" applyAlignment="1">
      <alignment horizontal="center" wrapText="1"/>
    </xf>
    <xf numFmtId="0" fontId="22" fillId="0" borderId="28" xfId="43" applyFont="1" applyFill="1" applyBorder="1" applyAlignment="1">
      <alignment horizontal="center" wrapText="1"/>
    </xf>
    <xf numFmtId="0" fontId="19" fillId="0" borderId="29" xfId="43" applyFill="1" applyBorder="1" applyAlignment="1">
      <alignment horizontal="center" wrapText="1"/>
    </xf>
    <xf numFmtId="0" fontId="0" fillId="39" borderId="45" xfId="0" applyFill="1" applyBorder="1" applyAlignment="1">
      <alignment horizontal="center"/>
    </xf>
    <xf numFmtId="0" fontId="0" fillId="39" borderId="36" xfId="0" applyFill="1" applyBorder="1" applyAlignment="1">
      <alignment horizontal="center"/>
    </xf>
    <xf numFmtId="0" fontId="0" fillId="39" borderId="46" xfId="0" applyFill="1" applyBorder="1" applyAlignment="1">
      <alignment horizontal="center"/>
    </xf>
    <xf numFmtId="9" fontId="0" fillId="0" borderId="45" xfId="42" applyFont="1" applyBorder="1" applyAlignment="1">
      <alignment horizontal="center"/>
    </xf>
    <xf numFmtId="9" fontId="0" fillId="0" borderId="36" xfId="42" applyFont="1" applyBorder="1" applyAlignment="1">
      <alignment horizontal="center"/>
    </xf>
    <xf numFmtId="9" fontId="0" fillId="0" borderId="46" xfId="42" applyFont="1" applyBorder="1" applyAlignment="1">
      <alignment horizontal="center"/>
    </xf>
    <xf numFmtId="0" fontId="32" fillId="39" borderId="45" xfId="0" applyFont="1" applyFill="1" applyBorder="1" applyAlignment="1">
      <alignment horizontal="center"/>
    </xf>
    <xf numFmtId="0" fontId="32" fillId="39" borderId="36" xfId="0" applyFont="1" applyFill="1" applyBorder="1" applyAlignment="1">
      <alignment horizontal="center"/>
    </xf>
    <xf numFmtId="0" fontId="32" fillId="39" borderId="46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3" xfId="45"/>
    <cellStyle name="Normal 4" xfId="43"/>
    <cellStyle name="Normal_daily BON to MCN SR" xfId="53"/>
    <cellStyle name="Normal_mcn-lgr" xfId="50"/>
    <cellStyle name="Normal_Sheet2" xfId="52"/>
    <cellStyle name="Normal_Spring Chinook 2011" xfId="51"/>
    <cellStyle name="Note" xfId="15" builtinId="10" customBuiltin="1"/>
    <cellStyle name="Output" xfId="10" builtinId="21" customBuiltin="1"/>
    <cellStyle name="Percent" xfId="42" builtinId="5"/>
    <cellStyle name="Percent 2" xfId="48"/>
    <cellStyle name="Percent 3" xfId="46"/>
    <cellStyle name="Percent 4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</a:t>
            </a:r>
            <a:r>
              <a:rPr lang="en-US" baseline="0"/>
              <a:t> Steelhead that migrated inriver as juveniles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Steelhead'!$Q$4:$Q$9,'SR Steelhead'!$G$10:$G$14)</c:f>
              <c:numCache>
                <c:formatCode>General</c:formatCode>
                <c:ptCount val="11"/>
                <c:pt idx="6" formatCode="0.0%">
                  <c:v>0.64273504273504278</c:v>
                </c:pt>
                <c:pt idx="7" formatCode="0.0%">
                  <c:v>0.67038027332144978</c:v>
                </c:pt>
                <c:pt idx="8" formatCode="0.0%">
                  <c:v>0.69260348337480204</c:v>
                </c:pt>
                <c:pt idx="9" formatCode="0.0%">
                  <c:v>0.68747399084477734</c:v>
                </c:pt>
                <c:pt idx="10" formatCode="0.0%">
                  <c:v>0.7194192377495463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Steelhead'!$AR$4:$AR$9,'SR Steelhead'!$AQ$10:$AQ$14)</c:f>
              <c:numCache>
                <c:formatCode>General</c:formatCode>
                <c:ptCount val="11"/>
                <c:pt idx="6" formatCode="0.0000">
                  <c:v>0.68161558789974241</c:v>
                </c:pt>
                <c:pt idx="7" formatCode="0.0000">
                  <c:v>0.6816078160503195</c:v>
                </c:pt>
                <c:pt idx="8" formatCode="0.0000">
                  <c:v>0.70618697030293431</c:v>
                </c:pt>
                <c:pt idx="9" formatCode="0.0000">
                  <c:v>0.70056561242374893</c:v>
                </c:pt>
                <c:pt idx="10" formatCode="0.0000">
                  <c:v>0.73613715479182384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Steelhead'!$AS$4:$AS$9,'SR Steelhead'!$AP$10:$AP$14)</c:f>
              <c:numCache>
                <c:formatCode>General</c:formatCode>
                <c:ptCount val="11"/>
                <c:pt idx="6" formatCode="0.0000">
                  <c:v>0.60240498064215753</c:v>
                </c:pt>
                <c:pt idx="7" formatCode="0.0000">
                  <c:v>0.65900497661404978</c:v>
                </c:pt>
                <c:pt idx="8" formatCode="0.0000">
                  <c:v>0.67876512466028227</c:v>
                </c:pt>
                <c:pt idx="9" formatCode="0.0000">
                  <c:v>0.6741542646309463</c:v>
                </c:pt>
                <c:pt idx="10" formatCode="0.0000">
                  <c:v>0.70223395728771465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Steelhead'!$G$4:$G$10,'SR Steelhead'!$K$36:$K$39)</c:f>
              <c:numCache>
                <c:formatCode>0.0%</c:formatCode>
                <c:ptCount val="11"/>
                <c:pt idx="0">
                  <c:v>0.75718015665796345</c:v>
                </c:pt>
                <c:pt idx="1">
                  <c:v>0.78787878787878785</c:v>
                </c:pt>
                <c:pt idx="2">
                  <c:v>0.80130293159609123</c:v>
                </c:pt>
                <c:pt idx="3">
                  <c:v>0.73831775700934577</c:v>
                </c:pt>
                <c:pt idx="4">
                  <c:v>0.76595744680851063</c:v>
                </c:pt>
                <c:pt idx="5">
                  <c:v>0.7142857142857143</c:v>
                </c:pt>
                <c:pt idx="6">
                  <c:v>0.64273504273504278</c:v>
                </c:pt>
                <c:pt idx="7">
                  <c:v>0.72799999999999998</c:v>
                </c:pt>
                <c:pt idx="8">
                  <c:v>0.72809999999999997</c:v>
                </c:pt>
                <c:pt idx="9">
                  <c:v>0.74060000000000004</c:v>
                </c:pt>
                <c:pt idx="10">
                  <c:v>0.74809999999999999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Steelhead'!$AQ$4:$AQ$10,'SR Steelhead'!$AQ$36:$AQ$39)</c:f>
              <c:numCache>
                <c:formatCode>0.0000</c:formatCode>
                <c:ptCount val="11"/>
                <c:pt idx="0">
                  <c:v>0.78715963800436772</c:v>
                </c:pt>
                <c:pt idx="1">
                  <c:v>0.86363806361729289</c:v>
                </c:pt>
                <c:pt idx="2">
                  <c:v>0.84446787742623974</c:v>
                </c:pt>
                <c:pt idx="3">
                  <c:v>0.79586825448373499</c:v>
                </c:pt>
                <c:pt idx="4">
                  <c:v>0.84714262374271077</c:v>
                </c:pt>
                <c:pt idx="5">
                  <c:v>0.80102568153875686</c:v>
                </c:pt>
                <c:pt idx="6">
                  <c:v>0.68161558789974241</c:v>
                </c:pt>
                <c:pt idx="7">
                  <c:v>0.76655746112713585</c:v>
                </c:pt>
                <c:pt idx="8">
                  <c:v>0.74919145023586231</c:v>
                </c:pt>
                <c:pt idx="9">
                  <c:v>0.7631087990716835</c:v>
                </c:pt>
                <c:pt idx="10">
                  <c:v>0.76923656744952451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Steelhead'!$AP$4:$AP$10,'SR Steelhead'!$AP$36:$AP$39)</c:f>
              <c:numCache>
                <c:formatCode>0.0000</c:formatCode>
                <c:ptCount val="11"/>
                <c:pt idx="0">
                  <c:v>0.72520619624520954</c:v>
                </c:pt>
                <c:pt idx="1">
                  <c:v>0.69421295670909955</c:v>
                </c:pt>
                <c:pt idx="2">
                  <c:v>0.75221600737282368</c:v>
                </c:pt>
                <c:pt idx="3">
                  <c:v>0.67403577369442824</c:v>
                </c:pt>
                <c:pt idx="4">
                  <c:v>0.66737391571138738</c:v>
                </c:pt>
                <c:pt idx="5">
                  <c:v>0.61416771645666179</c:v>
                </c:pt>
                <c:pt idx="6">
                  <c:v>0.60240498064215753</c:v>
                </c:pt>
                <c:pt idx="7">
                  <c:v>0.6867223651510036</c:v>
                </c:pt>
                <c:pt idx="8">
                  <c:v>0.70617384440055231</c:v>
                </c:pt>
                <c:pt idx="9">
                  <c:v>0.71707293736930888</c:v>
                </c:pt>
                <c:pt idx="10">
                  <c:v>0.72609921094697893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97056"/>
        <c:axId val="162563776"/>
      </c:lineChart>
      <c:catAx>
        <c:axId val="1627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3776"/>
        <c:crosses val="autoZero"/>
        <c:auto val="1"/>
        <c:lblAlgn val="ctr"/>
        <c:lblOffset val="100"/>
        <c:noMultiLvlLbl val="0"/>
      </c:catAx>
      <c:valAx>
        <c:axId val="162563776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62797056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Snake River Steelhead BON to LGR raw survival, Trans and IR pooled, with 95% C.I.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 to LGR</c:v>
          </c:tx>
          <c:marker>
            <c:symbol val="none"/>
          </c:marker>
          <c:cat>
            <c:numRef>
              <c:f>'SR Steelhead'!$A$79:$A$89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'SR Steelhead'!$G$79:$G$89</c:f>
              <c:numCache>
                <c:formatCode>0.0%</c:formatCode>
                <c:ptCount val="11"/>
                <c:pt idx="0">
                  <c:v>0.72448979591836737</c:v>
                </c:pt>
                <c:pt idx="1">
                  <c:v>0.76262626262626265</c:v>
                </c:pt>
                <c:pt idx="2">
                  <c:v>0.75</c:v>
                </c:pt>
                <c:pt idx="3">
                  <c:v>0.74257425742574257</c:v>
                </c:pt>
                <c:pt idx="4">
                  <c:v>0.71171171171171166</c:v>
                </c:pt>
                <c:pt idx="5">
                  <c:v>0.65690376569037656</c:v>
                </c:pt>
                <c:pt idx="6">
                  <c:v>0.58204168893639763</c:v>
                </c:pt>
                <c:pt idx="7">
                  <c:v>0.66475447452960068</c:v>
                </c:pt>
                <c:pt idx="8">
                  <c:v>0.68105554650594557</c:v>
                </c:pt>
                <c:pt idx="9">
                  <c:v>0.67454776261504279</c:v>
                </c:pt>
                <c:pt idx="10">
                  <c:v>0.68820456420126475</c:v>
                </c:pt>
              </c:numCache>
            </c:numRef>
          </c:val>
          <c:smooth val="0"/>
        </c:ser>
        <c:ser>
          <c:idx val="1"/>
          <c:order val="1"/>
          <c:tx>
            <c:v>95% CI high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Steelhead'!$AQ$79:$AQ$89</c:f>
              <c:numCache>
                <c:formatCode>0.0000</c:formatCode>
                <c:ptCount val="11"/>
                <c:pt idx="0">
                  <c:v>0.74799322948070934</c:v>
                </c:pt>
                <c:pt idx="1">
                  <c:v>0.80369595811849937</c:v>
                </c:pt>
                <c:pt idx="2">
                  <c:v>0.78251608798369654</c:v>
                </c:pt>
                <c:pt idx="3">
                  <c:v>0.78018190178522195</c:v>
                </c:pt>
                <c:pt idx="4">
                  <c:v>0.77035724830536501</c:v>
                </c:pt>
                <c:pt idx="5">
                  <c:v>0.71689836156020759</c:v>
                </c:pt>
                <c:pt idx="6">
                  <c:v>0.60451428757850567</c:v>
                </c:pt>
                <c:pt idx="7">
                  <c:v>0.67466605329056217</c:v>
                </c:pt>
                <c:pt idx="8">
                  <c:v>0.69270735784996484</c:v>
                </c:pt>
                <c:pt idx="9">
                  <c:v>0.68611215301165251</c:v>
                </c:pt>
                <c:pt idx="10">
                  <c:v>0.70324047677829471</c:v>
                </c:pt>
              </c:numCache>
            </c:numRef>
          </c:val>
          <c:smooth val="0"/>
        </c:ser>
        <c:ser>
          <c:idx val="2"/>
          <c:order val="2"/>
          <c:tx>
            <c:v>95% CI low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Steelhead'!$AP$79:$AP$89</c:f>
              <c:numCache>
                <c:formatCode>0.0000</c:formatCode>
                <c:ptCount val="11"/>
                <c:pt idx="0">
                  <c:v>0.70002102279334566</c:v>
                </c:pt>
                <c:pt idx="1">
                  <c:v>0.7175814350259595</c:v>
                </c:pt>
                <c:pt idx="2">
                  <c:v>0.71524410177823972</c:v>
                </c:pt>
                <c:pt idx="3">
                  <c:v>0.70209997185109663</c:v>
                </c:pt>
                <c:pt idx="4">
                  <c:v>0.64731318549721428</c:v>
                </c:pt>
                <c:pt idx="5">
                  <c:v>0.59296141631045951</c:v>
                </c:pt>
                <c:pt idx="6">
                  <c:v>0.55931146170841117</c:v>
                </c:pt>
                <c:pt idx="7">
                  <c:v>0.65473265655317148</c:v>
                </c:pt>
                <c:pt idx="8">
                  <c:v>0.6692314769577612</c:v>
                </c:pt>
                <c:pt idx="9">
                  <c:v>0.66282162677794632</c:v>
                </c:pt>
                <c:pt idx="10">
                  <c:v>0.67286561488056451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2048"/>
        <c:axId val="162565504"/>
      </c:lineChart>
      <c:catAx>
        <c:axId val="656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65504"/>
        <c:crosses val="autoZero"/>
        <c:auto val="1"/>
        <c:lblAlgn val="ctr"/>
        <c:lblOffset val="100"/>
        <c:noMultiLvlLbl val="0"/>
      </c:catAx>
      <c:valAx>
        <c:axId val="1625655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56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</a:t>
            </a:r>
            <a:r>
              <a:rPr lang="en-US" baseline="0"/>
              <a:t> Fall</a:t>
            </a:r>
            <a:r>
              <a:rPr lang="en-US"/>
              <a:t> Chinook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Fall'!$G$4:$G$14</c:f>
              <c:numCache>
                <c:formatCode>0.0%</c:formatCode>
                <c:ptCount val="11"/>
                <c:pt idx="0">
                  <c:v>0.59615384615384615</c:v>
                </c:pt>
                <c:pt idx="1">
                  <c:v>0.81506849315068497</c:v>
                </c:pt>
                <c:pt idx="2">
                  <c:v>0.77597402597402598</c:v>
                </c:pt>
                <c:pt idx="3">
                  <c:v>0.56573705179282874</c:v>
                </c:pt>
                <c:pt idx="4">
                  <c:v>0.45077720207253885</c:v>
                </c:pt>
                <c:pt idx="5">
                  <c:v>0.66801619433198378</c:v>
                </c:pt>
                <c:pt idx="6">
                  <c:v>0.66893865628042848</c:v>
                </c:pt>
                <c:pt idx="7">
                  <c:v>0.59392789373814037</c:v>
                </c:pt>
                <c:pt idx="8">
                  <c:v>0.70021567217828895</c:v>
                </c:pt>
                <c:pt idx="9">
                  <c:v>0.62473438164045902</c:v>
                </c:pt>
                <c:pt idx="10">
                  <c:v>0.77160493827160492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Fall'!$AR$4:$AR$10,'SR Fall'!$AP$11:$AP$14)</c:f>
              <c:numCache>
                <c:formatCode>General</c:formatCode>
                <c:ptCount val="11"/>
                <c:pt idx="7" formatCode="0.0000">
                  <c:v>0.55062022564787827</c:v>
                </c:pt>
                <c:pt idx="8" formatCode="0.0000">
                  <c:v>0.67537428170342384</c:v>
                </c:pt>
                <c:pt idx="9" formatCode="0.0000">
                  <c:v>0.60481247255869142</c:v>
                </c:pt>
                <c:pt idx="10" formatCode="0.0000">
                  <c:v>0.75438617361461979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Fall'!$AR$4:$AR$10,'SR Fall'!$AQ$11:$AQ$14)</c:f>
              <c:numCache>
                <c:formatCode>General</c:formatCode>
                <c:ptCount val="11"/>
                <c:pt idx="7" formatCode="0.0000">
                  <c:v>0.63617618421268596</c:v>
                </c:pt>
                <c:pt idx="8" formatCode="0.0000">
                  <c:v>0.72420838060460901</c:v>
                </c:pt>
                <c:pt idx="9" formatCode="0.0000">
                  <c:v>0.64434522525643101</c:v>
                </c:pt>
                <c:pt idx="10" formatCode="0.0000">
                  <c:v>0.78816657773587562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Fall'!$G$4:$G$10,'SR Fall'!$K$38:$K$41)</c:f>
              <c:numCache>
                <c:formatCode>0.0%</c:formatCode>
                <c:ptCount val="11"/>
                <c:pt idx="0">
                  <c:v>0.59615384615384615</c:v>
                </c:pt>
                <c:pt idx="1">
                  <c:v>0.81506849315068497</c:v>
                </c:pt>
                <c:pt idx="2">
                  <c:v>0.77597402597402598</c:v>
                </c:pt>
                <c:pt idx="3">
                  <c:v>0.56573705179282874</c:v>
                </c:pt>
                <c:pt idx="4">
                  <c:v>0.45077720207253885</c:v>
                </c:pt>
                <c:pt idx="5">
                  <c:v>0.66801619433198378</c:v>
                </c:pt>
                <c:pt idx="6">
                  <c:v>0.66893865628042848</c:v>
                </c:pt>
                <c:pt idx="7">
                  <c:v>0.60109999999999997</c:v>
                </c:pt>
                <c:pt idx="8">
                  <c:v>0.64629999999999999</c:v>
                </c:pt>
                <c:pt idx="9">
                  <c:v>0.60099999999999998</c:v>
                </c:pt>
                <c:pt idx="10">
                  <c:v>0.73250000000000004</c:v>
                </c:pt>
              </c:numCache>
            </c:numRef>
          </c:val>
          <c:smooth val="0"/>
        </c:ser>
        <c:ser>
          <c:idx val="4"/>
          <c:order val="4"/>
          <c:tx>
            <c:v>2008 BiOp 95% C.I 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Fall'!$AQ$4:$AQ$10,'SR Fall'!$AQ$38:$AQ$41)</c:f>
              <c:numCache>
                <c:formatCode>0.0000</c:formatCode>
                <c:ptCount val="11"/>
                <c:pt idx="0">
                  <c:v>0.72994026040831061</c:v>
                </c:pt>
                <c:pt idx="1">
                  <c:v>0.87444976308204825</c:v>
                </c:pt>
                <c:pt idx="2">
                  <c:v>0.82130779744512938</c:v>
                </c:pt>
                <c:pt idx="3">
                  <c:v>0.62794772099888674</c:v>
                </c:pt>
                <c:pt idx="4">
                  <c:v>0.52385885705566693</c:v>
                </c:pt>
                <c:pt idx="5">
                  <c:v>0.72643344775689955</c:v>
                </c:pt>
                <c:pt idx="6">
                  <c:v>0.69768786723552834</c:v>
                </c:pt>
                <c:pt idx="7">
                  <c:v>0.64155299054933412</c:v>
                </c:pt>
                <c:pt idx="8">
                  <c:v>0.66341258111505552</c:v>
                </c:pt>
                <c:pt idx="9">
                  <c:v>0.62350254175827646</c:v>
                </c:pt>
                <c:pt idx="10">
                  <c:v>0.74935719337641193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Fall'!$AP$4:$AP$10,'SR Fall'!$AP$38:$AP$41)</c:f>
              <c:numCache>
                <c:formatCode>0.0000</c:formatCode>
                <c:ptCount val="11"/>
                <c:pt idx="0">
                  <c:v>0.45101577030155116</c:v>
                </c:pt>
                <c:pt idx="1">
                  <c:v>0.74245951753124906</c:v>
                </c:pt>
                <c:pt idx="2">
                  <c:v>0.72524421439844233</c:v>
                </c:pt>
                <c:pt idx="3">
                  <c:v>0.50195536832953835</c:v>
                </c:pt>
                <c:pt idx="4">
                  <c:v>0.37923094389765249</c:v>
                </c:pt>
                <c:pt idx="5">
                  <c:v>0.60550914786131538</c:v>
                </c:pt>
                <c:pt idx="6">
                  <c:v>0.63921742961545114</c:v>
                </c:pt>
                <c:pt idx="7">
                  <c:v>0.55950117553987533</c:v>
                </c:pt>
                <c:pt idx="8">
                  <c:v>0.62880392169874511</c:v>
                </c:pt>
                <c:pt idx="9">
                  <c:v>0.57813858237607929</c:v>
                </c:pt>
                <c:pt idx="10">
                  <c:v>0.71516971405984464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90560"/>
        <c:axId val="162568384"/>
      </c:lineChart>
      <c:catAx>
        <c:axId val="1642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8384"/>
        <c:crosses val="autoZero"/>
        <c:auto val="1"/>
        <c:lblAlgn val="ctr"/>
        <c:lblOffset val="100"/>
        <c:noMultiLvlLbl val="0"/>
      </c:catAx>
      <c:valAx>
        <c:axId val="162568384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in"/>
        <c:tickLblPos val="nextTo"/>
        <c:crossAx val="164290560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Snake River</a:t>
            </a:r>
            <a:r>
              <a:rPr lang="en-US" baseline="0"/>
              <a:t> Fall Chinook </a:t>
            </a:r>
            <a:r>
              <a:rPr lang="en-US"/>
              <a:t> BON to LGR raw survival, Trans and IR pooled, with 95% C.I.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 to LGR</c:v>
          </c:tx>
          <c:marker>
            <c:symbol val="none"/>
          </c:marker>
          <c:cat>
            <c:numRef>
              <c:f>'SR Steelhead'!$A$79:$A$89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'SR Fall'!$G$79:$G$89</c:f>
              <c:numCache>
                <c:formatCode>0.0%</c:formatCode>
                <c:ptCount val="11"/>
                <c:pt idx="0">
                  <c:v>0.59615384615384615</c:v>
                </c:pt>
                <c:pt idx="1">
                  <c:v>0.81595092024539873</c:v>
                </c:pt>
                <c:pt idx="2">
                  <c:v>0.77747989276139406</c:v>
                </c:pt>
                <c:pt idx="3">
                  <c:v>0.57232704402515722</c:v>
                </c:pt>
                <c:pt idx="4">
                  <c:v>0.45370370370370372</c:v>
                </c:pt>
                <c:pt idx="5">
                  <c:v>0.65454545454545454</c:v>
                </c:pt>
                <c:pt idx="6">
                  <c:v>0.66692546583850931</c:v>
                </c:pt>
                <c:pt idx="7">
                  <c:v>0.59212376933895916</c:v>
                </c:pt>
                <c:pt idx="8">
                  <c:v>0.68090748379493227</c:v>
                </c:pt>
                <c:pt idx="9">
                  <c:v>0.62238753099539501</c:v>
                </c:pt>
                <c:pt idx="10">
                  <c:v>0.74266211604095567</c:v>
                </c:pt>
              </c:numCache>
            </c:numRef>
          </c:val>
          <c:smooth val="0"/>
        </c:ser>
        <c:ser>
          <c:idx val="1"/>
          <c:order val="1"/>
          <c:tx>
            <c:v>95% CI high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Fall'!$AQ$79:$AQ$89</c:f>
              <c:numCache>
                <c:formatCode>0.0000</c:formatCode>
                <c:ptCount val="11"/>
                <c:pt idx="0">
                  <c:v>0.72994026040831061</c:v>
                </c:pt>
                <c:pt idx="1">
                  <c:v>0.87224327021977743</c:v>
                </c:pt>
                <c:pt idx="2">
                  <c:v>0.81868311799417903</c:v>
                </c:pt>
                <c:pt idx="3">
                  <c:v>0.62737767630395369</c:v>
                </c:pt>
                <c:pt idx="4">
                  <c:v>0.52265572038477981</c:v>
                </c:pt>
                <c:pt idx="5">
                  <c:v>0.71062713094888119</c:v>
                </c:pt>
                <c:pt idx="6">
                  <c:v>0.69264758937107251</c:v>
                </c:pt>
                <c:pt idx="7">
                  <c:v>0.62850305618019586</c:v>
                </c:pt>
                <c:pt idx="8">
                  <c:v>0.6965751675311187</c:v>
                </c:pt>
                <c:pt idx="9">
                  <c:v>0.64031325013782747</c:v>
                </c:pt>
                <c:pt idx="10">
                  <c:v>0.75841344502656649</c:v>
                </c:pt>
              </c:numCache>
            </c:numRef>
          </c:val>
          <c:smooth val="0"/>
        </c:ser>
        <c:ser>
          <c:idx val="2"/>
          <c:order val="2"/>
          <c:tx>
            <c:v>95% CI low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Fall'!$AP$79:$AP$89</c:f>
              <c:numCache>
                <c:formatCode>0.0000</c:formatCode>
                <c:ptCount val="11"/>
                <c:pt idx="0">
                  <c:v>0.45101577030155116</c:v>
                </c:pt>
                <c:pt idx="1">
                  <c:v>0.74780315575373546</c:v>
                </c:pt>
                <c:pt idx="2">
                  <c:v>0.73180985969094248</c:v>
                </c:pt>
                <c:pt idx="3">
                  <c:v>0.51591638692465935</c:v>
                </c:pt>
                <c:pt idx="4">
                  <c:v>0.38603988804152062</c:v>
                </c:pt>
                <c:pt idx="5">
                  <c:v>0.59509157570036608</c:v>
                </c:pt>
                <c:pt idx="6">
                  <c:v>0.64043910252800784</c:v>
                </c:pt>
                <c:pt idx="7">
                  <c:v>0.5549768547097006</c:v>
                </c:pt>
                <c:pt idx="8">
                  <c:v>0.66492755992000663</c:v>
                </c:pt>
                <c:pt idx="9">
                  <c:v>0.60420770282700653</c:v>
                </c:pt>
                <c:pt idx="10">
                  <c:v>0.72642479570149754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94144"/>
        <c:axId val="165568512"/>
      </c:lineChart>
      <c:catAx>
        <c:axId val="1642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68512"/>
        <c:crosses val="autoZero"/>
        <c:auto val="1"/>
        <c:lblAlgn val="ctr"/>
        <c:lblOffset val="100"/>
        <c:noMultiLvlLbl val="0"/>
      </c:catAx>
      <c:valAx>
        <c:axId val="1655685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429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Snake River</a:t>
            </a:r>
            <a:r>
              <a:rPr lang="en-US" baseline="0"/>
              <a:t> Sockeye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Sockeye'!$J$4:$J$10,'SR Sockeye'!$E$11:$E$14)</c:f>
              <c:numCache>
                <c:formatCode>0.0%</c:formatCode>
                <c:ptCount val="11"/>
                <c:pt idx="7">
                  <c:v>0.83246527777777779</c:v>
                </c:pt>
                <c:pt idx="8">
                  <c:v>0.85</c:v>
                </c:pt>
                <c:pt idx="9">
                  <c:v>0.68914017495199487</c:v>
                </c:pt>
                <c:pt idx="10">
                  <c:v>0.56910569105691056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Sockeye'!$AA$4:$AA$11,'SR Sockeye'!$Y$12:$Y$14)</c:f>
              <c:numCache>
                <c:formatCode>General</c:formatCode>
                <c:ptCount val="11"/>
                <c:pt idx="8" formatCode="0.0000">
                  <c:v>0.94289774184547415</c:v>
                </c:pt>
                <c:pt idx="9" formatCode="0.0000">
                  <c:v>0.72889918295397949</c:v>
                </c:pt>
                <c:pt idx="10" formatCode="0.0000">
                  <c:v>0.65804027681980737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Sockeye'!$AA$4:$AA$9,'SR Sockeye'!$X$10:$X$14)</c:f>
              <c:numCache>
                <c:formatCode>General</c:formatCode>
                <c:ptCount val="11"/>
                <c:pt idx="6" formatCode="0.0000">
                  <c:v>0.82431420082264117</c:v>
                </c:pt>
                <c:pt idx="7" formatCode="0.0000">
                  <c:v>0.80962371821062395</c:v>
                </c:pt>
                <c:pt idx="8" formatCode="0.0000">
                  <c:v>0.70164733316042349</c:v>
                </c:pt>
                <c:pt idx="9" formatCode="0.0000">
                  <c:v>0.64719944741628666</c:v>
                </c:pt>
                <c:pt idx="10" formatCode="0.0000">
                  <c:v>0.47676490098234464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Sockeye'!$E$4:$E$11,'SR Sockeye'!$K$28:$K$30)</c:f>
              <c:numCache>
                <c:formatCode>0.0%</c:formatCode>
                <c:ptCount val="11"/>
                <c:pt idx="4">
                  <c:v>0.88438133874239355</c:v>
                </c:pt>
                <c:pt idx="5">
                  <c:v>0.85526315789473684</c:v>
                </c:pt>
                <c:pt idx="6">
                  <c:v>0.84615384615384615</c:v>
                </c:pt>
                <c:pt idx="7">
                  <c:v>0.83246527777777779</c:v>
                </c:pt>
                <c:pt idx="8">
                  <c:v>0.8</c:v>
                </c:pt>
                <c:pt idx="9">
                  <c:v>0.6216216216216216</c:v>
                </c:pt>
                <c:pt idx="10">
                  <c:v>0.51351351351351349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Sockeye'!$AA$4:$AA$7,'SR Sockeye'!$X$8:$X$10,'SR Sockeye'!$X$27:$X$30)</c:f>
              <c:numCache>
                <c:formatCode>General</c:formatCode>
                <c:ptCount val="11"/>
                <c:pt idx="4" formatCode="0.0000">
                  <c:v>0.85280744920282447</c:v>
                </c:pt>
                <c:pt idx="5" formatCode="0.0000">
                  <c:v>0.81957294151090543</c:v>
                </c:pt>
                <c:pt idx="6" formatCode="0.0000">
                  <c:v>0.82431420082264117</c:v>
                </c:pt>
                <c:pt idx="7" formatCode="0.0000">
                  <c:v>0.68253746958328354</c:v>
                </c:pt>
                <c:pt idx="8" formatCode="0.0000">
                  <c:v>0.59296256772132283</c:v>
                </c:pt>
                <c:pt idx="9" formatCode="0.0000">
                  <c:v>0.61902109500896063</c:v>
                </c:pt>
                <c:pt idx="10" formatCode="0.0000">
                  <c:v>0.47015632009064018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Sockeye'!$AA$4:$AA$7,'SR Sockeye'!$Y$8:$Y$11,'SR Sockeye'!$Y$28:$Y$30)</c:f>
              <c:numCache>
                <c:formatCode>General</c:formatCode>
                <c:ptCount val="11"/>
                <c:pt idx="4" formatCode="0.0000">
                  <c:v>0.91124548483105172</c:v>
                </c:pt>
                <c:pt idx="5" formatCode="0.0000">
                  <c:v>0.88625955281892943</c:v>
                </c:pt>
                <c:pt idx="6" formatCode="0.0000">
                  <c:v>0.86625617113450326</c:v>
                </c:pt>
                <c:pt idx="7" formatCode="0.0000">
                  <c:v>0.8535943028513282</c:v>
                </c:pt>
                <c:pt idx="8" formatCode="0.0000">
                  <c:v>0.93168853598751611</c:v>
                </c:pt>
                <c:pt idx="9" formatCode="0.0000">
                  <c:v>0.70536103790397253</c:v>
                </c:pt>
                <c:pt idx="10" formatCode="0.0000">
                  <c:v>0.6612826884729649</c:v>
                </c:pt>
              </c:numCache>
            </c:numRef>
          </c:val>
          <c:smooth val="0"/>
        </c:ser>
        <c:ser>
          <c:idx val="6"/>
          <c:order val="6"/>
          <c:tx>
            <c:v>Cormack Jolly Seber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'SR Sockeye'!$K$63:$K$73</c:f>
              <c:numCache>
                <c:formatCode>General</c:formatCode>
                <c:ptCount val="11"/>
                <c:pt idx="8">
                  <c:v>0.82930000000000004</c:v>
                </c:pt>
                <c:pt idx="9">
                  <c:v>0.67659999999999998</c:v>
                </c:pt>
                <c:pt idx="10">
                  <c:v>0.58250000000000002</c:v>
                </c:pt>
              </c:numCache>
            </c:numRef>
          </c:val>
          <c:smooth val="0"/>
        </c:ser>
        <c:ser>
          <c:idx val="7"/>
          <c:order val="7"/>
          <c:tx>
            <c:v>CJS 95% CI High</c:v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val>
            <c:numRef>
              <c:f>'SR Sockeye'!$N$63:$N$73</c:f>
              <c:numCache>
                <c:formatCode>General</c:formatCode>
                <c:ptCount val="11"/>
                <c:pt idx="8">
                  <c:v>0.952774258961534</c:v>
                </c:pt>
                <c:pt idx="9">
                  <c:v>0.7181951140709516</c:v>
                </c:pt>
                <c:pt idx="10">
                  <c:v>0.67689443403730132</c:v>
                </c:pt>
              </c:numCache>
            </c:numRef>
          </c:val>
          <c:smooth val="0"/>
        </c:ser>
        <c:ser>
          <c:idx val="8"/>
          <c:order val="8"/>
          <c:tx>
            <c:v>CJS 95% CI</c:v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val>
            <c:numRef>
              <c:f>'SR Sockeye'!$M$63:$M$73</c:f>
              <c:numCache>
                <c:formatCode>General</c:formatCode>
                <c:ptCount val="11"/>
                <c:pt idx="8">
                  <c:v>0.72182732009321204</c:v>
                </c:pt>
                <c:pt idx="9">
                  <c:v>0.63741391584400897</c:v>
                </c:pt>
                <c:pt idx="10">
                  <c:v>0.50126907969419354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93632"/>
        <c:axId val="165571392"/>
      </c:lineChart>
      <c:catAx>
        <c:axId val="1642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1392"/>
        <c:crosses val="autoZero"/>
        <c:auto val="1"/>
        <c:lblAlgn val="ctr"/>
        <c:lblOffset val="100"/>
        <c:noMultiLvlLbl val="0"/>
      </c:catAx>
      <c:valAx>
        <c:axId val="165571392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64293632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793798986372327"/>
          <c:y val="0.40553173209127691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 Spring Summer Chinook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summer'!$G$4:$G$14</c:f>
              <c:numCache>
                <c:formatCode>0.0%</c:formatCode>
                <c:ptCount val="11"/>
                <c:pt idx="0">
                  <c:v>0.84771126760563376</c:v>
                </c:pt>
                <c:pt idx="1">
                  <c:v>0.8203723986856517</c:v>
                </c:pt>
                <c:pt idx="2">
                  <c:v>0.83483652762119509</c:v>
                </c:pt>
                <c:pt idx="3">
                  <c:v>0.83717105263157898</c:v>
                </c:pt>
                <c:pt idx="4">
                  <c:v>0.7415730337078652</c:v>
                </c:pt>
                <c:pt idx="5">
                  <c:v>0.79166666666666663</c:v>
                </c:pt>
                <c:pt idx="6">
                  <c:v>0.71210762331838562</c:v>
                </c:pt>
                <c:pt idx="7">
                  <c:v>0.71943231441048039</c:v>
                </c:pt>
                <c:pt idx="8">
                  <c:v>0.69880952380952377</c:v>
                </c:pt>
                <c:pt idx="9">
                  <c:v>0.67182497331910351</c:v>
                </c:pt>
                <c:pt idx="10">
                  <c:v>0.75635718509757544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summer'!$AS$4:$AS$14</c:f>
              <c:numCache>
                <c:formatCode>General</c:formatCode>
                <c:ptCount val="11"/>
                <c:pt idx="6" formatCode="0.0000">
                  <c:v>0.73854392606000796</c:v>
                </c:pt>
                <c:pt idx="7" formatCode="0.0000">
                  <c:v>0.74832834990275854</c:v>
                </c:pt>
                <c:pt idx="8" formatCode="0.0000">
                  <c:v>0.72968624087591039</c:v>
                </c:pt>
                <c:pt idx="9" formatCode="0.0000">
                  <c:v>0.69306813623642427</c:v>
                </c:pt>
                <c:pt idx="10" formatCode="0.0000">
                  <c:v>0.77665429004205322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summer'!$AR$4:$AR$14</c:f>
              <c:numCache>
                <c:formatCode>General</c:formatCode>
                <c:ptCount val="11"/>
                <c:pt idx="6" formatCode="0.0000">
                  <c:v>0.68454718010592353</c:v>
                </c:pt>
                <c:pt idx="7" formatCode="0.0000">
                  <c:v>0.68911767070869467</c:v>
                </c:pt>
                <c:pt idx="8" formatCode="0.0000">
                  <c:v>0.66653068166998963</c:v>
                </c:pt>
                <c:pt idx="9" formatCode="0.0000">
                  <c:v>0.65004269489925981</c:v>
                </c:pt>
                <c:pt idx="10" formatCode="0.0000">
                  <c:v>0.73516658931747425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Spring summer'!$G$4:$G$10,'SR Spring summer'!$K$36:$K$39)</c:f>
              <c:numCache>
                <c:formatCode>0.0%</c:formatCode>
                <c:ptCount val="11"/>
                <c:pt idx="0">
                  <c:v>0.84771126760563376</c:v>
                </c:pt>
                <c:pt idx="1">
                  <c:v>0.8203723986856517</c:v>
                </c:pt>
                <c:pt idx="2">
                  <c:v>0.83483652762119509</c:v>
                </c:pt>
                <c:pt idx="3">
                  <c:v>0.83717105263157898</c:v>
                </c:pt>
                <c:pt idx="4">
                  <c:v>0.7415730337078652</c:v>
                </c:pt>
                <c:pt idx="5">
                  <c:v>0.79166666666666663</c:v>
                </c:pt>
                <c:pt idx="6">
                  <c:v>0.71210762331838562</c:v>
                </c:pt>
                <c:pt idx="7">
                  <c:v>0.75239999999999996</c:v>
                </c:pt>
                <c:pt idx="8">
                  <c:v>0.73580000000000001</c:v>
                </c:pt>
                <c:pt idx="9">
                  <c:v>0.66779999999999995</c:v>
                </c:pt>
                <c:pt idx="10">
                  <c:v>0.74370000000000003</c:v>
                </c:pt>
              </c:numCache>
            </c:numRef>
          </c:val>
          <c:smooth val="0"/>
        </c:ser>
        <c:ser>
          <c:idx val="4"/>
          <c:order val="4"/>
          <c:tx>
            <c:v>2008 BiOp 95% C.I 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Spring summer'!$AQ$4:$AQ$10,'SR Spring summer'!$AQ$36:$AQ$39)</c:f>
              <c:numCache>
                <c:formatCode>0.0000</c:formatCode>
                <c:ptCount val="11"/>
                <c:pt idx="0">
                  <c:v>0.86812375700804689</c:v>
                </c:pt>
                <c:pt idx="1">
                  <c:v>0.84475470644499007</c:v>
                </c:pt>
                <c:pt idx="2">
                  <c:v>0.85183312635114661</c:v>
                </c:pt>
                <c:pt idx="3">
                  <c:v>0.8656447608783524</c:v>
                </c:pt>
                <c:pt idx="4">
                  <c:v>0.79301119595385605</c:v>
                </c:pt>
                <c:pt idx="5">
                  <c:v>0.85039115069936222</c:v>
                </c:pt>
                <c:pt idx="6">
                  <c:v>0.73854392606000796</c:v>
                </c:pt>
                <c:pt idx="7">
                  <c:v>0.77591080320819705</c:v>
                </c:pt>
                <c:pt idx="8">
                  <c:v>0.75399134291699965</c:v>
                </c:pt>
                <c:pt idx="9">
                  <c:v>0.68993544363761627</c:v>
                </c:pt>
                <c:pt idx="10">
                  <c:v>0.76426835691183981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Spring summer'!$AP$4:$AP$10,'SR Spring summer'!$AP$36:$AP$39)</c:f>
              <c:numCache>
                <c:formatCode>0.0000</c:formatCode>
                <c:ptCount val="11"/>
                <c:pt idx="0">
                  <c:v>0.82548036768240429</c:v>
                </c:pt>
                <c:pt idx="1">
                  <c:v>0.79390364385673917</c:v>
                </c:pt>
                <c:pt idx="2">
                  <c:v>0.81672482390051304</c:v>
                </c:pt>
                <c:pt idx="3">
                  <c:v>0.805377776723188</c:v>
                </c:pt>
                <c:pt idx="4">
                  <c:v>0.68468481446941887</c:v>
                </c:pt>
                <c:pt idx="5">
                  <c:v>0.7223587724766557</c:v>
                </c:pt>
                <c:pt idx="6">
                  <c:v>0.68454718010592353</c:v>
                </c:pt>
                <c:pt idx="7">
                  <c:v>0.7276451701525658</c:v>
                </c:pt>
                <c:pt idx="8">
                  <c:v>0.71705450980795804</c:v>
                </c:pt>
                <c:pt idx="9">
                  <c:v>0.64512937040295859</c:v>
                </c:pt>
                <c:pt idx="10">
                  <c:v>0.7223110559988003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35712"/>
        <c:axId val="165573696"/>
      </c:lineChart>
      <c:catAx>
        <c:axId val="1668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3696"/>
        <c:crosses val="autoZero"/>
        <c:auto val="1"/>
        <c:lblAlgn val="ctr"/>
        <c:lblOffset val="100"/>
        <c:noMultiLvlLbl val="0"/>
      </c:catAx>
      <c:valAx>
        <c:axId val="165573696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66835712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Snake River Spring Summer Chinook BON to LGR raw survival, Trans and IR pooled, with 95% C.I.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 to LGR</c:v>
          </c:tx>
          <c:marker>
            <c:symbol val="none"/>
          </c:marker>
          <c:cat>
            <c:numRef>
              <c:f>'SR Steelhead'!$A$79:$A$89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'SR Spring summer'!$G$79:$G$89</c:f>
              <c:numCache>
                <c:formatCode>0.0%</c:formatCode>
                <c:ptCount val="11"/>
                <c:pt idx="0">
                  <c:v>0.80158033362598768</c:v>
                </c:pt>
                <c:pt idx="1">
                  <c:v>0.78330962541488858</c:v>
                </c:pt>
                <c:pt idx="2">
                  <c:v>0.81948673336233147</c:v>
                </c:pt>
                <c:pt idx="3">
                  <c:v>0.82162162162162167</c:v>
                </c:pt>
                <c:pt idx="4">
                  <c:v>0.69834087481146301</c:v>
                </c:pt>
                <c:pt idx="5">
                  <c:v>0.7654109589041096</c:v>
                </c:pt>
                <c:pt idx="6">
                  <c:v>0.71529888551165144</c:v>
                </c:pt>
                <c:pt idx="7">
                  <c:v>0.72977219167321283</c:v>
                </c:pt>
                <c:pt idx="8">
                  <c:v>0.71897388490871272</c:v>
                </c:pt>
                <c:pt idx="9">
                  <c:v>0.6680835990081474</c:v>
                </c:pt>
                <c:pt idx="10">
                  <c:v>0.73554104477611937</c:v>
                </c:pt>
              </c:numCache>
            </c:numRef>
          </c:val>
          <c:smooth val="0"/>
        </c:ser>
        <c:ser>
          <c:idx val="1"/>
          <c:order val="1"/>
          <c:tx>
            <c:v>95% CI high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Spring summer'!$AQ$79:$AQ$89</c:f>
              <c:numCache>
                <c:formatCode>0.0000</c:formatCode>
                <c:ptCount val="11"/>
                <c:pt idx="0">
                  <c:v>0.81778092697786453</c:v>
                </c:pt>
                <c:pt idx="1">
                  <c:v>0.80072654697963042</c:v>
                </c:pt>
                <c:pt idx="2">
                  <c:v>0.83501131262241279</c:v>
                </c:pt>
                <c:pt idx="3">
                  <c:v>0.84371743319302583</c:v>
                </c:pt>
                <c:pt idx="4">
                  <c:v>0.73308280247505153</c:v>
                </c:pt>
                <c:pt idx="5">
                  <c:v>0.79921890884079694</c:v>
                </c:pt>
                <c:pt idx="6">
                  <c:v>0.73512768448418986</c:v>
                </c:pt>
                <c:pt idx="7">
                  <c:v>0.75400588230443277</c:v>
                </c:pt>
                <c:pt idx="8">
                  <c:v>0.73233120724167544</c:v>
                </c:pt>
                <c:pt idx="9">
                  <c:v>0.68544994133988724</c:v>
                </c:pt>
                <c:pt idx="10">
                  <c:v>0.7541109071840737</c:v>
                </c:pt>
              </c:numCache>
            </c:numRef>
          </c:val>
          <c:smooth val="0"/>
        </c:ser>
        <c:ser>
          <c:idx val="2"/>
          <c:order val="2"/>
          <c:tx>
            <c:v>95% CI low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'SR Spring summer'!$AP$79:$AP$89</c:f>
              <c:numCache>
                <c:formatCode>0.0000</c:formatCode>
                <c:ptCount val="11"/>
                <c:pt idx="0">
                  <c:v>0.78460036132271782</c:v>
                </c:pt>
                <c:pt idx="1">
                  <c:v>0.7651018297493436</c:v>
                </c:pt>
                <c:pt idx="2">
                  <c:v>0.80314358412912401</c:v>
                </c:pt>
                <c:pt idx="3">
                  <c:v>0.79780679852044734</c:v>
                </c:pt>
                <c:pt idx="4">
                  <c:v>0.66182213455975702</c:v>
                </c:pt>
                <c:pt idx="5">
                  <c:v>0.72889327795975878</c:v>
                </c:pt>
                <c:pt idx="6">
                  <c:v>0.69482862100449916</c:v>
                </c:pt>
                <c:pt idx="7">
                  <c:v>0.70447276213490861</c:v>
                </c:pt>
                <c:pt idx="8">
                  <c:v>0.70532038173496991</c:v>
                </c:pt>
                <c:pt idx="9">
                  <c:v>0.65036813850053121</c:v>
                </c:pt>
                <c:pt idx="10">
                  <c:v>0.71632520675055311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0288"/>
        <c:axId val="165576000"/>
      </c:lineChart>
      <c:catAx>
        <c:axId val="1668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76000"/>
        <c:crosses val="autoZero"/>
        <c:auto val="1"/>
        <c:lblAlgn val="ctr"/>
        <c:lblOffset val="100"/>
        <c:noMultiLvlLbl val="0"/>
      </c:catAx>
      <c:valAx>
        <c:axId val="1655760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686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Upper</a:t>
            </a:r>
            <a:r>
              <a:rPr lang="en-US" baseline="0"/>
              <a:t> Columbia Spring Chinook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Spring'!$F$4:$F$9,'UC Spring'!$E$10:$E$14)</c:f>
              <c:numCache>
                <c:formatCode>0.0%</c:formatCode>
                <c:ptCount val="11"/>
                <c:pt idx="6">
                  <c:v>0.72928176795580113</c:v>
                </c:pt>
                <c:pt idx="7">
                  <c:v>0.80405405405405406</c:v>
                </c:pt>
                <c:pt idx="8">
                  <c:v>0.82646420824295008</c:v>
                </c:pt>
                <c:pt idx="9">
                  <c:v>0.75646551724137934</c:v>
                </c:pt>
                <c:pt idx="10">
                  <c:v>0.82978723404255317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Spring'!$AA$4:$AA$10,'UC Spring'!$Y$11:$Y$14)</c:f>
              <c:numCache>
                <c:formatCode>General</c:formatCode>
                <c:ptCount val="11"/>
                <c:pt idx="7" formatCode="0.0000">
                  <c:v>0.86467054021617085</c:v>
                </c:pt>
                <c:pt idx="8" formatCode="0.0000">
                  <c:v>0.85993108640345717</c:v>
                </c:pt>
                <c:pt idx="9" formatCode="0.0000">
                  <c:v>0.79485573765033735</c:v>
                </c:pt>
                <c:pt idx="10" formatCode="0.0000">
                  <c:v>0.86266246428917082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Spring'!$AA$4:$AA$10,'UC Spring'!$X$11:$X$14)</c:f>
              <c:numCache>
                <c:formatCode>General</c:formatCode>
                <c:ptCount val="11"/>
                <c:pt idx="7" formatCode="0.0000">
                  <c:v>0.73086533766482054</c:v>
                </c:pt>
                <c:pt idx="8" formatCode="0.0000">
                  <c:v>0.78874402055609294</c:v>
                </c:pt>
                <c:pt idx="9" formatCode="0.0000">
                  <c:v>0.71477087102428982</c:v>
                </c:pt>
                <c:pt idx="10" formatCode="0.0000">
                  <c:v>0.79269774680438709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('UC Spring'!$E$4:$E$10,'UC Spring'!$H$20:$H$23)</c:f>
              <c:numCache>
                <c:formatCode>0.0%</c:formatCode>
                <c:ptCount val="11"/>
                <c:pt idx="0">
                  <c:v>0.7831325301204819</c:v>
                </c:pt>
                <c:pt idx="1">
                  <c:v>0.80952380952380953</c:v>
                </c:pt>
                <c:pt idx="2">
                  <c:v>0.8487084870848709</c:v>
                </c:pt>
                <c:pt idx="3">
                  <c:v>0.81389578163771714</c:v>
                </c:pt>
                <c:pt idx="4">
                  <c:v>0.78052550231839257</c:v>
                </c:pt>
                <c:pt idx="5">
                  <c:v>0.7857142857142857</c:v>
                </c:pt>
                <c:pt idx="6">
                  <c:v>0.72928176795580113</c:v>
                </c:pt>
                <c:pt idx="7" formatCode="General">
                  <c:v>0.80410000000000004</c:v>
                </c:pt>
                <c:pt idx="8" formatCode="General">
                  <c:v>0.82650000000000001</c:v>
                </c:pt>
                <c:pt idx="9" formatCode="General">
                  <c:v>0.7661</c:v>
                </c:pt>
                <c:pt idx="10" formatCode="General">
                  <c:v>0.8306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Spring'!$X$4:$X$10,'UC Spring'!$X$20:$X$23)</c:f>
              <c:numCache>
                <c:formatCode>0.0000</c:formatCode>
                <c:ptCount val="11"/>
                <c:pt idx="0">
                  <c:v>0.67908501025916168</c:v>
                </c:pt>
                <c:pt idx="1">
                  <c:v>0.69091153091444235</c:v>
                </c:pt>
                <c:pt idx="2">
                  <c:v>0.82220267185944251</c:v>
                </c:pt>
                <c:pt idx="3">
                  <c:v>0.78527629024515799</c:v>
                </c:pt>
                <c:pt idx="4">
                  <c:v>0.74661732542809034</c:v>
                </c:pt>
                <c:pt idx="5">
                  <c:v>0.71243705258692147</c:v>
                </c:pt>
                <c:pt idx="6">
                  <c:v>0.65836432446412507</c:v>
                </c:pt>
                <c:pt idx="7">
                  <c:v>0.73086533766482054</c:v>
                </c:pt>
                <c:pt idx="8">
                  <c:v>0.78874402055609294</c:v>
                </c:pt>
                <c:pt idx="9">
                  <c:v>0.71755522306786013</c:v>
                </c:pt>
                <c:pt idx="10">
                  <c:v>0.79440915732171902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Spring'!$Y$4:$Y$10,'UC Spring'!$Y$20:$Y$23)</c:f>
              <c:numCache>
                <c:formatCode>0.0000</c:formatCode>
                <c:ptCount val="11"/>
                <c:pt idx="0">
                  <c:v>0.86611294156345453</c:v>
                </c:pt>
                <c:pt idx="1">
                  <c:v>0.89751575640614289</c:v>
                </c:pt>
                <c:pt idx="2">
                  <c:v>0.87265498449630619</c:v>
                </c:pt>
                <c:pt idx="3">
                  <c:v>0.84019692904461218</c:v>
                </c:pt>
                <c:pt idx="4">
                  <c:v>0.81185008328650055</c:v>
                </c:pt>
                <c:pt idx="5">
                  <c:v>0.84766909382446076</c:v>
                </c:pt>
                <c:pt idx="6">
                  <c:v>0.79252438245980639</c:v>
                </c:pt>
                <c:pt idx="7">
                  <c:v>0.86467054021617085</c:v>
                </c:pt>
                <c:pt idx="8">
                  <c:v>0.85993108640345717</c:v>
                </c:pt>
                <c:pt idx="9">
                  <c:v>0.809933856820783</c:v>
                </c:pt>
                <c:pt idx="10">
                  <c:v>0.86276536946302618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224"/>
        <c:axId val="166987456"/>
      </c:lineChart>
      <c:catAx>
        <c:axId val="426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87456"/>
        <c:crosses val="autoZero"/>
        <c:auto val="1"/>
        <c:lblAlgn val="ctr"/>
        <c:lblOffset val="100"/>
        <c:noMultiLvlLbl val="0"/>
      </c:catAx>
      <c:valAx>
        <c:axId val="166987456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2676224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793798986372327"/>
          <c:y val="0.57312095296118282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Upper</a:t>
            </a:r>
            <a:r>
              <a:rPr lang="en-US" baseline="0"/>
              <a:t> Columbia River Steelhead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Sthd'!$F$4:$F$9,'UC Sthd'!$E$10:$E$14)</c:f>
              <c:numCache>
                <c:formatCode>0.0%</c:formatCode>
                <c:ptCount val="11"/>
                <c:pt idx="6">
                  <c:v>0.74702380952380953</c:v>
                </c:pt>
                <c:pt idx="7">
                  <c:v>0.73333333333333328</c:v>
                </c:pt>
                <c:pt idx="8">
                  <c:v>0.78464818763326227</c:v>
                </c:pt>
                <c:pt idx="9">
                  <c:v>0.78418803418803418</c:v>
                </c:pt>
                <c:pt idx="10">
                  <c:v>0.78619367209971236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Sthd'!$AA$4:$AA$9,'UC Sthd'!$X$10:$X$14)</c:f>
              <c:numCache>
                <c:formatCode>General</c:formatCode>
                <c:ptCount val="11"/>
                <c:pt idx="6" formatCode="0.0000">
                  <c:v>0.69699771682595713</c:v>
                </c:pt>
                <c:pt idx="7" formatCode="0.0000">
                  <c:v>0.68649705637629532</c:v>
                </c:pt>
                <c:pt idx="8" formatCode="0.0000">
                  <c:v>0.75693550621565331</c:v>
                </c:pt>
                <c:pt idx="9" formatCode="0.0000">
                  <c:v>0.75642541525491014</c:v>
                </c:pt>
                <c:pt idx="10" formatCode="0.0000">
                  <c:v>0.76004205142882342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Sthd'!$AA$4:$AA$9,'UC Sthd'!$Y$10:$Y$14)</c:f>
              <c:numCache>
                <c:formatCode>General</c:formatCode>
                <c:ptCount val="11"/>
                <c:pt idx="6" formatCode="0.0000">
                  <c:v>0.7926359732410847</c:v>
                </c:pt>
                <c:pt idx="7" formatCode="0.0000">
                  <c:v>0.77658776378224326</c:v>
                </c:pt>
                <c:pt idx="8" formatCode="0.0000">
                  <c:v>0.81056033059207011</c:v>
                </c:pt>
                <c:pt idx="9" formatCode="0.0000">
                  <c:v>0.81014917668473474</c:v>
                </c:pt>
                <c:pt idx="10" formatCode="0.0000">
                  <c:v>0.8107190194689089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('UC Sthd'!$E$4:$E$10,'UC Sthd'!$H$20:$H$23)</c:f>
              <c:numCache>
                <c:formatCode>0.0%</c:formatCode>
                <c:ptCount val="11"/>
                <c:pt idx="0">
                  <c:v>0.78911564625850339</c:v>
                </c:pt>
                <c:pt idx="1">
                  <c:v>0.77272727272727271</c:v>
                </c:pt>
                <c:pt idx="2">
                  <c:v>0.71577726218097448</c:v>
                </c:pt>
                <c:pt idx="3">
                  <c:v>0.68593826555609994</c:v>
                </c:pt>
                <c:pt idx="4">
                  <c:v>0.72812960235640645</c:v>
                </c:pt>
                <c:pt idx="5">
                  <c:v>0.7335047129391602</c:v>
                </c:pt>
                <c:pt idx="6">
                  <c:v>0.74702380952380953</c:v>
                </c:pt>
                <c:pt idx="7" formatCode="0.00%">
                  <c:v>0.75270000000000004</c:v>
                </c:pt>
                <c:pt idx="8" formatCode="0.00%">
                  <c:v>0.78510000000000002</c:v>
                </c:pt>
                <c:pt idx="9" formatCode="0.00%">
                  <c:v>0.79600000000000004</c:v>
                </c:pt>
                <c:pt idx="10" formatCode="0.00%">
                  <c:v>0.78779999999999994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Sthd'!$Y$4:$Y$10,'UC Sthd'!$Y$20:$Y$23)</c:f>
              <c:numCache>
                <c:formatCode>0.0000</c:formatCode>
                <c:ptCount val="11"/>
                <c:pt idx="0">
                  <c:v>0.83432344118954804</c:v>
                </c:pt>
                <c:pt idx="1">
                  <c:v>0.88526648606140435</c:v>
                </c:pt>
                <c:pt idx="2">
                  <c:v>0.73078923451198152</c:v>
                </c:pt>
                <c:pt idx="3">
                  <c:v>0.69755471524861046</c:v>
                </c:pt>
                <c:pt idx="4">
                  <c:v>0.73868622120876049</c:v>
                </c:pt>
                <c:pt idx="5">
                  <c:v>0.75868489217163815</c:v>
                </c:pt>
                <c:pt idx="6">
                  <c:v>0.7926359732410847</c:v>
                </c:pt>
                <c:pt idx="7">
                  <c:v>0.77529468026288073</c:v>
                </c:pt>
                <c:pt idx="8">
                  <c:v>0.81096970576477356</c:v>
                </c:pt>
                <c:pt idx="9">
                  <c:v>0.81899619682271141</c:v>
                </c:pt>
                <c:pt idx="10">
                  <c:v>0.81236935623240392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Sthd'!$X$4:$X$10,'UC Sthd'!$X$20:$X$23)</c:f>
              <c:numCache>
                <c:formatCode>0.0000</c:formatCode>
                <c:ptCount val="11"/>
                <c:pt idx="0">
                  <c:v>0.7379755013567959</c:v>
                </c:pt>
                <c:pt idx="1">
                  <c:v>0.62155705243448056</c:v>
                </c:pt>
                <c:pt idx="2">
                  <c:v>0.70039858286217682</c:v>
                </c:pt>
                <c:pt idx="3">
                  <c:v>0.67414444120144412</c:v>
                </c:pt>
                <c:pt idx="4">
                  <c:v>0.71737675069222395</c:v>
                </c:pt>
                <c:pt idx="5">
                  <c:v>0.70714204112361578</c:v>
                </c:pt>
                <c:pt idx="6">
                  <c:v>0.69699771682595713</c:v>
                </c:pt>
                <c:pt idx="7">
                  <c:v>0.72906212304943263</c:v>
                </c:pt>
                <c:pt idx="8">
                  <c:v>0.75744346806027019</c:v>
                </c:pt>
                <c:pt idx="9">
                  <c:v>0.77141257525787654</c:v>
                </c:pt>
                <c:pt idx="10">
                  <c:v>0.76168441260998088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8880"/>
        <c:axId val="166990336"/>
      </c:lineChart>
      <c:catAx>
        <c:axId val="426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90336"/>
        <c:crosses val="autoZero"/>
        <c:auto val="1"/>
        <c:lblAlgn val="ctr"/>
        <c:lblOffset val="100"/>
        <c:noMultiLvlLbl val="0"/>
      </c:catAx>
      <c:valAx>
        <c:axId val="166990336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2618880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036223130943784"/>
          <c:y val="0.63167622290367997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0.58996</cdr:x>
      <cdr:y>0.17624</cdr:y>
    </cdr:from>
    <cdr:to>
      <cdr:x>0.58996</cdr:x>
      <cdr:y>0.94517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115582" y="1108514"/>
          <a:ext cx="1" cy="48364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94</xdr:row>
      <xdr:rowOff>0</xdr:rowOff>
    </xdr:from>
    <xdr:to>
      <xdr:col>10</xdr:col>
      <xdr:colOff>1076325</xdr:colOff>
      <xdr:row>119</xdr:row>
      <xdr:rowOff>195263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0.52126</cdr:x>
      <cdr:y>0.15399</cdr:y>
    </cdr:from>
    <cdr:to>
      <cdr:x>0.52248</cdr:x>
      <cdr:y>0.94409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4086225" y="800101"/>
          <a:ext cx="9525" cy="41052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91</xdr:row>
      <xdr:rowOff>14287</xdr:rowOff>
    </xdr:from>
    <xdr:to>
      <xdr:col>10</xdr:col>
      <xdr:colOff>1076324</xdr:colOff>
      <xdr:row>117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0.52005</cdr:x>
      <cdr:y>0.1549</cdr:y>
    </cdr:from>
    <cdr:to>
      <cdr:x>0.52369</cdr:x>
      <cdr:y>0.93584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076701" y="804863"/>
          <a:ext cx="28575" cy="4057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0</xdr:rowOff>
    </xdr:from>
    <xdr:to>
      <xdr:col>10</xdr:col>
      <xdr:colOff>266700</xdr:colOff>
      <xdr:row>119</xdr:row>
      <xdr:rowOff>195263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0.52248</cdr:x>
      <cdr:y>0.15765</cdr:y>
    </cdr:from>
    <cdr:to>
      <cdr:x>0.52612</cdr:x>
      <cdr:y>0.93859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095750" y="819150"/>
          <a:ext cx="28575" cy="4057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0"/>
  <sheetViews>
    <sheetView topLeftCell="S1" zoomScaleNormal="100" workbookViewId="0">
      <selection activeCell="C122" sqref="C122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4" ht="16.5" thickBot="1" x14ac:dyDescent="0.3">
      <c r="A1" t="s">
        <v>112</v>
      </c>
      <c r="E1" t="s">
        <v>113</v>
      </c>
    </row>
    <row r="2" spans="1:44" x14ac:dyDescent="0.25">
      <c r="A2" t="s">
        <v>45</v>
      </c>
      <c r="S2" s="277" t="s">
        <v>61</v>
      </c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9"/>
      <c r="AR2" t="s">
        <v>62</v>
      </c>
    </row>
    <row r="3" spans="1:44" ht="51" x14ac:dyDescent="0.25">
      <c r="A3" s="133" t="s">
        <v>64</v>
      </c>
      <c r="B3" s="134" t="s">
        <v>29</v>
      </c>
      <c r="C3" s="135" t="s">
        <v>30</v>
      </c>
      <c r="D3" s="136" t="s">
        <v>31</v>
      </c>
      <c r="E3" s="134" t="s">
        <v>32</v>
      </c>
      <c r="F3" s="162" t="s">
        <v>33</v>
      </c>
      <c r="G3" s="136" t="s">
        <v>34</v>
      </c>
      <c r="H3" s="134" t="s">
        <v>35</v>
      </c>
      <c r="I3" s="137" t="s">
        <v>36</v>
      </c>
      <c r="J3" s="136" t="s">
        <v>37</v>
      </c>
      <c r="K3" s="134" t="s">
        <v>32</v>
      </c>
      <c r="L3" s="162" t="s">
        <v>33</v>
      </c>
      <c r="M3" s="135" t="s">
        <v>34</v>
      </c>
      <c r="N3" s="134" t="s">
        <v>38</v>
      </c>
      <c r="O3" s="162" t="s">
        <v>39</v>
      </c>
      <c r="P3" s="138" t="s">
        <v>40</v>
      </c>
      <c r="S3" s="234" t="s">
        <v>50</v>
      </c>
      <c r="T3" s="4" t="s">
        <v>51</v>
      </c>
      <c r="U3" s="5" t="s">
        <v>52</v>
      </c>
      <c r="V3" s="72" t="s">
        <v>53</v>
      </c>
      <c r="W3" s="73" t="s">
        <v>54</v>
      </c>
      <c r="X3" s="73" t="s">
        <v>55</v>
      </c>
      <c r="Y3" s="73" t="s">
        <v>56</v>
      </c>
      <c r="Z3" s="78" t="s">
        <v>60</v>
      </c>
      <c r="AA3" s="187"/>
      <c r="AB3" s="4" t="s">
        <v>57</v>
      </c>
      <c r="AC3" s="4" t="s">
        <v>58</v>
      </c>
      <c r="AD3" s="5" t="s">
        <v>52</v>
      </c>
      <c r="AE3" s="72" t="s">
        <v>53</v>
      </c>
      <c r="AF3" s="73" t="s">
        <v>54</v>
      </c>
      <c r="AG3" s="73" t="s">
        <v>55</v>
      </c>
      <c r="AH3" s="73" t="s">
        <v>56</v>
      </c>
      <c r="AI3" s="78" t="s">
        <v>60</v>
      </c>
      <c r="AJ3" s="187"/>
      <c r="AK3" s="4" t="s">
        <v>59</v>
      </c>
      <c r="AL3" s="4" t="s">
        <v>58</v>
      </c>
      <c r="AM3" s="5" t="s">
        <v>52</v>
      </c>
      <c r="AN3" s="72" t="s">
        <v>53</v>
      </c>
      <c r="AO3" s="73" t="s">
        <v>54</v>
      </c>
      <c r="AP3" s="73" t="s">
        <v>55</v>
      </c>
      <c r="AQ3" s="240" t="s">
        <v>56</v>
      </c>
    </row>
    <row r="4" spans="1:44" x14ac:dyDescent="0.25">
      <c r="A4" s="264" t="s">
        <v>41</v>
      </c>
      <c r="B4" s="146">
        <v>766</v>
      </c>
      <c r="C4" s="147">
        <v>611</v>
      </c>
      <c r="D4" s="148">
        <v>580</v>
      </c>
      <c r="E4" s="111">
        <f t="shared" ref="E4:E9" si="0">C4/B4</f>
        <v>0.79765013054830292</v>
      </c>
      <c r="F4" s="112">
        <f t="shared" ref="F4:F9" si="1">G4/E4</f>
        <v>0.9492635024549918</v>
      </c>
      <c r="G4" s="113">
        <f t="shared" ref="G4:G9" si="2">D4/B4</f>
        <v>0.75718015665796345</v>
      </c>
      <c r="H4" s="102">
        <v>8.1084410664407164E-2</v>
      </c>
      <c r="I4" s="114">
        <v>5.3181156284414673E-2</v>
      </c>
      <c r="J4" s="105">
        <v>3.7999999999999999E-2</v>
      </c>
      <c r="K4" s="111">
        <f t="shared" ref="K4:K9" si="3">(C4/B4)/((1-H4)*(1-J4))</f>
        <v>0.90232242165203691</v>
      </c>
      <c r="L4" s="112">
        <f t="shared" ref="L4:L9" si="4">M4/K4</f>
        <v>1.0025819709394597</v>
      </c>
      <c r="M4" s="113">
        <f t="shared" ref="M4:M9" si="5">(D4/B4)/((1-H4)*(1-I4)*(1-J4))</f>
        <v>0.90465219192276536</v>
      </c>
      <c r="N4" s="104">
        <f t="shared" ref="N4:N9" si="6">K4^(1/3)</f>
        <v>0.96631914294137544</v>
      </c>
      <c r="O4" s="104">
        <f t="shared" ref="O4:O9" si="7">L4^(1/4)</f>
        <v>1.0006448686832214</v>
      </c>
      <c r="P4" s="106">
        <f t="shared" ref="P4:P9" si="8">M4^(1/7)</f>
        <v>0.98578701083371889</v>
      </c>
      <c r="S4" s="214">
        <f>B4</f>
        <v>766</v>
      </c>
      <c r="T4" s="74">
        <f>C4</f>
        <v>611</v>
      </c>
      <c r="U4" s="75">
        <f>T4/S4</f>
        <v>0.79765013054830292</v>
      </c>
      <c r="V4" s="195">
        <f>_xlfn.F.INV(0.05/2, 2*T4, 2*(S4-T4+1))</f>
        <v>0.84247226855212576</v>
      </c>
      <c r="W4" s="195">
        <f>_xlfn.F.INV(1-0.05/2, 2*(T4+1), 2*(S4-T4))</f>
        <v>1.1986488174970211</v>
      </c>
      <c r="X4" s="196">
        <f>IF(T4=0, 0, 1/(1 +(S4-T4+1)/(T4*V4)))</f>
        <v>0.76742471760224684</v>
      </c>
      <c r="Y4" s="196">
        <f>IF(T4=S4, 1, 1/(1 + (S4-T4)/(W4*(T4+1))))</f>
        <v>0.82556302443464702</v>
      </c>
      <c r="Z4" s="196">
        <f>Y4-X4</f>
        <v>5.8138306832400177E-2</v>
      </c>
      <c r="AA4" s="187"/>
      <c r="AB4" s="74">
        <f>C4</f>
        <v>611</v>
      </c>
      <c r="AC4" s="74">
        <f>D4</f>
        <v>580</v>
      </c>
      <c r="AD4" s="75">
        <f>AC4/AB4</f>
        <v>0.9492635024549918</v>
      </c>
      <c r="AE4" s="195">
        <f>_xlfn.F.INV(0.05/2, 2*AC4, 2*(AB4-AC4+1))</f>
        <v>0.71921821411445164</v>
      </c>
      <c r="AF4" s="195">
        <f>_xlfn.F.INV(1-0.05/2, 2*(AC4+1), 2*(AB4-AC4))</f>
        <v>1.4829701348398583</v>
      </c>
      <c r="AG4" s="196">
        <f>IF(AC4=0, 0, 1/(1 +(AB4-AC4+1)/(AC4*AE4)))</f>
        <v>0.92875376869916126</v>
      </c>
      <c r="AH4" s="196">
        <f>IF(AC4=AB4, 1, 1/(1 + (AB4-AC4)/(AF4*(AC4+1))))</f>
        <v>0.96527021752821818</v>
      </c>
      <c r="AI4" s="196">
        <f>AH4-AG4</f>
        <v>3.6516448829056913E-2</v>
      </c>
      <c r="AJ4" s="187"/>
      <c r="AK4" s="74">
        <f>B4</f>
        <v>766</v>
      </c>
      <c r="AL4" s="74">
        <f>D4</f>
        <v>580</v>
      </c>
      <c r="AM4" s="75">
        <f>AL4/AK4</f>
        <v>0.75718015665796345</v>
      </c>
      <c r="AN4" s="195">
        <f>_xlfn.F.INV(0.05/2, 2*AL4, 2*(AK4-AL4+1))</f>
        <v>0.85087974080443773</v>
      </c>
      <c r="AO4" s="195">
        <f>_xlfn.F.INV(1-0.05/2, 2*(AL4+1), 2*(AK4-AL4))</f>
        <v>1.183983473190247</v>
      </c>
      <c r="AP4" s="196">
        <f>IF(AL4=0, 0, 1/(1 +(AK4-AL4+1)/(AL4*AN4)))</f>
        <v>0.72520619624520954</v>
      </c>
      <c r="AQ4" s="215">
        <f>IF(AL4=AK4, 1, 1/(1 + (AK4-AL4)/(AO4*(AL4+1))))</f>
        <v>0.78715963800436772</v>
      </c>
    </row>
    <row r="5" spans="1:44" x14ac:dyDescent="0.25">
      <c r="A5" s="170">
        <v>2003</v>
      </c>
      <c r="B5" s="149">
        <v>99</v>
      </c>
      <c r="C5" s="150">
        <v>82</v>
      </c>
      <c r="D5" s="151">
        <v>78</v>
      </c>
      <c r="E5" s="103">
        <f t="shared" si="0"/>
        <v>0.82828282828282829</v>
      </c>
      <c r="F5" s="104">
        <f t="shared" si="1"/>
        <v>0.95121951219512191</v>
      </c>
      <c r="G5" s="105">
        <f t="shared" si="2"/>
        <v>0.78787878787878785</v>
      </c>
      <c r="H5" s="102">
        <v>0.10756359035366819</v>
      </c>
      <c r="I5" s="114">
        <v>4.1326563783095696E-2</v>
      </c>
      <c r="J5" s="105">
        <v>5.2999999999999999E-2</v>
      </c>
      <c r="K5" s="103">
        <f t="shared" si="3"/>
        <v>0.98005714331576688</v>
      </c>
      <c r="L5" s="104">
        <f t="shared" si="4"/>
        <v>0.99222475168270352</v>
      </c>
      <c r="M5" s="105">
        <f t="shared" si="5"/>
        <v>0.97243695566134658</v>
      </c>
      <c r="N5" s="104">
        <f t="shared" si="6"/>
        <v>0.99330769405574781</v>
      </c>
      <c r="O5" s="104">
        <f t="shared" si="7"/>
        <v>0.99805049446857497</v>
      </c>
      <c r="P5" s="106">
        <f t="shared" si="8"/>
        <v>0.99601509906301722</v>
      </c>
      <c r="S5" s="214">
        <f t="shared" ref="S5:T29" si="9">B5</f>
        <v>99</v>
      </c>
      <c r="T5" s="74">
        <f t="shared" si="9"/>
        <v>82</v>
      </c>
      <c r="U5" s="75">
        <f t="shared" ref="U5:U29" si="10">T5/S5</f>
        <v>0.82828282828282829</v>
      </c>
      <c r="V5" s="195">
        <f t="shared" ref="V5:V29" si="11">_xlfn.F.INV(0.05/2, 2*T5, 2*(S5-T5+1))</f>
        <v>0.62269585581478115</v>
      </c>
      <c r="W5" s="195">
        <f t="shared" ref="W5:W29" si="12">_xlfn.F.INV(1-0.05/2, 2*(T5+1), 2*(S5-T5))</f>
        <v>1.7773029788341297</v>
      </c>
      <c r="X5" s="196">
        <f t="shared" ref="X5:X29" si="13">IF(T5=0, 0, 1/(1 +(S5-T5+1)/(T5*V5)))</f>
        <v>0.73936108200604078</v>
      </c>
      <c r="Y5" s="196">
        <f t="shared" ref="Y5:Y29" si="14">IF(T5=S5, 1, 1/(1 + (S5-T5)/(W5*(T5+1))))</f>
        <v>0.89666667810506184</v>
      </c>
      <c r="Z5" s="196">
        <f t="shared" ref="Z5:Z29" si="15">Y5-X5</f>
        <v>0.15730559609902106</v>
      </c>
      <c r="AA5" s="187"/>
      <c r="AB5" s="74">
        <f t="shared" ref="AB5:AC29" si="16">C5</f>
        <v>82</v>
      </c>
      <c r="AC5" s="74">
        <f t="shared" si="16"/>
        <v>78</v>
      </c>
      <c r="AD5" s="75">
        <f t="shared" ref="AD5:AD29" si="17">AC5/AB5</f>
        <v>0.95121951219512191</v>
      </c>
      <c r="AE5" s="195">
        <f t="shared" ref="AE5:AE29" si="18">_xlfn.F.INV(0.05/2, 2*AC5, 2*(AB5-AC5+1))</f>
        <v>0.46914445700182189</v>
      </c>
      <c r="AF5" s="195">
        <f t="shared" ref="AF5:AF29" si="19">_xlfn.F.INV(1-0.05/2, 2*(AC5+1), 2*(AB5-AC5))</f>
        <v>3.7141663076026026</v>
      </c>
      <c r="AG5" s="196">
        <f t="shared" ref="AG5:AG29" si="20">IF(AC5=0, 0, 1/(1 +(AB5-AC5+1)/(AC5*AE5)))</f>
        <v>0.87978823778555038</v>
      </c>
      <c r="AH5" s="196">
        <f t="shared" ref="AH5:AH29" si="21">IF(AC5=AB5, 1, 1/(1 + (AB5-AC5)/(AF5*(AC5+1))))</f>
        <v>0.98655096634717188</v>
      </c>
      <c r="AI5" s="196">
        <f t="shared" ref="AI5:AI29" si="22">AH5-AG5</f>
        <v>0.1067627285616215</v>
      </c>
      <c r="AJ5" s="187"/>
      <c r="AK5" s="74">
        <f t="shared" ref="AK5:AK29" si="23">B5</f>
        <v>99</v>
      </c>
      <c r="AL5" s="74">
        <f t="shared" ref="AL5:AL29" si="24">D5</f>
        <v>78</v>
      </c>
      <c r="AM5" s="75">
        <f t="shared" ref="AM5:AM29" si="25">AL5/AK5</f>
        <v>0.78787878787878785</v>
      </c>
      <c r="AN5" s="195">
        <f t="shared" ref="AN5:AN29" si="26">_xlfn.F.INV(0.05/2, 2*AL5, 2*(AK5-AL5+1))</f>
        <v>0.64032685083436103</v>
      </c>
      <c r="AO5" s="195">
        <f t="shared" ref="AO5:AO29" si="27">_xlfn.F.INV(1-0.05/2, 2*(AL5+1), 2*(AK5-AL5))</f>
        <v>1.6835686059375143</v>
      </c>
      <c r="AP5" s="196">
        <f t="shared" ref="AP5:AP29" si="28">IF(AL5=0, 0, 1/(1 +(AK5-AL5+1)/(AL5*AN5)))</f>
        <v>0.69421295670909955</v>
      </c>
      <c r="AQ5" s="215">
        <f t="shared" ref="AQ5:AQ29" si="29">IF(AL5=AK5, 1, 1/(1 + (AK5-AL5)/(AO5*(AL5+1))))</f>
        <v>0.86363806361729289</v>
      </c>
    </row>
    <row r="6" spans="1:44" x14ac:dyDescent="0.25">
      <c r="A6" s="170">
        <v>2004</v>
      </c>
      <c r="B6" s="149">
        <v>307</v>
      </c>
      <c r="C6" s="150">
        <v>250</v>
      </c>
      <c r="D6" s="151">
        <v>246</v>
      </c>
      <c r="E6" s="103">
        <f t="shared" si="0"/>
        <v>0.81433224755700329</v>
      </c>
      <c r="F6" s="104">
        <f t="shared" si="1"/>
        <v>0.98399999999999999</v>
      </c>
      <c r="G6" s="105">
        <f t="shared" si="2"/>
        <v>0.80130293159609123</v>
      </c>
      <c r="H6" s="102">
        <v>9.3609841353533466E-2</v>
      </c>
      <c r="I6" s="114">
        <v>3.0654912192214077E-2</v>
      </c>
      <c r="J6" s="105">
        <v>4.7E-2</v>
      </c>
      <c r="K6" s="103">
        <f t="shared" si="3"/>
        <v>0.94274350956701547</v>
      </c>
      <c r="L6" s="104">
        <f t="shared" si="4"/>
        <v>1.0151183643230266</v>
      </c>
      <c r="M6" s="105">
        <f t="shared" si="5"/>
        <v>0.95699624940781824</v>
      </c>
      <c r="N6" s="104">
        <f t="shared" si="6"/>
        <v>0.98053819860383684</v>
      </c>
      <c r="O6" s="104">
        <f t="shared" si="7"/>
        <v>1.0037583501496732</v>
      </c>
      <c r="P6" s="106">
        <f t="shared" si="8"/>
        <v>0.99374027328566539</v>
      </c>
      <c r="S6" s="214">
        <f t="shared" si="9"/>
        <v>307</v>
      </c>
      <c r="T6" s="74">
        <f t="shared" si="9"/>
        <v>250</v>
      </c>
      <c r="U6" s="75">
        <f t="shared" si="10"/>
        <v>0.81433224755700329</v>
      </c>
      <c r="V6" s="195">
        <f t="shared" si="11"/>
        <v>0.76047899942438824</v>
      </c>
      <c r="W6" s="195">
        <f t="shared" si="12"/>
        <v>1.3525381520252058</v>
      </c>
      <c r="X6" s="196">
        <f t="shared" si="13"/>
        <v>0.76624190523471647</v>
      </c>
      <c r="Y6" s="196">
        <f t="shared" si="14"/>
        <v>0.85623743262381002</v>
      </c>
      <c r="Z6" s="196">
        <f t="shared" si="15"/>
        <v>8.9995527389093555E-2</v>
      </c>
      <c r="AA6" s="187"/>
      <c r="AB6" s="74">
        <f t="shared" si="16"/>
        <v>250</v>
      </c>
      <c r="AC6" s="74">
        <f t="shared" si="16"/>
        <v>246</v>
      </c>
      <c r="AD6" s="75">
        <f t="shared" si="17"/>
        <v>0.98399999999999999</v>
      </c>
      <c r="AE6" s="195">
        <f t="shared" si="18"/>
        <v>0.4820603425859582</v>
      </c>
      <c r="AF6" s="195">
        <f t="shared" si="19"/>
        <v>3.6843298412043817</v>
      </c>
      <c r="AG6" s="196">
        <f t="shared" si="20"/>
        <v>0.95954261936790075</v>
      </c>
      <c r="AH6" s="196">
        <f t="shared" si="21"/>
        <v>0.99562377349102593</v>
      </c>
      <c r="AI6" s="196">
        <f t="shared" si="22"/>
        <v>3.6081154123125181E-2</v>
      </c>
      <c r="AJ6" s="187"/>
      <c r="AK6" s="74">
        <f t="shared" si="23"/>
        <v>307</v>
      </c>
      <c r="AL6" s="74">
        <f t="shared" si="24"/>
        <v>246</v>
      </c>
      <c r="AM6" s="75">
        <f t="shared" si="25"/>
        <v>0.80130293159609123</v>
      </c>
      <c r="AN6" s="195">
        <f t="shared" si="26"/>
        <v>0.76511357395224011</v>
      </c>
      <c r="AO6" s="195">
        <f t="shared" si="27"/>
        <v>1.3408985371544302</v>
      </c>
      <c r="AP6" s="196">
        <f t="shared" si="28"/>
        <v>0.75221600737282368</v>
      </c>
      <c r="AQ6" s="215">
        <f t="shared" si="29"/>
        <v>0.84446787742623974</v>
      </c>
    </row>
    <row r="7" spans="1:44" x14ac:dyDescent="0.25">
      <c r="A7" s="170">
        <v>2005</v>
      </c>
      <c r="B7" s="149">
        <v>214</v>
      </c>
      <c r="C7" s="150">
        <v>172</v>
      </c>
      <c r="D7" s="151">
        <v>158</v>
      </c>
      <c r="E7" s="103">
        <f t="shared" si="0"/>
        <v>0.80373831775700932</v>
      </c>
      <c r="F7" s="104">
        <f t="shared" si="1"/>
        <v>0.91860465116279066</v>
      </c>
      <c r="G7" s="105">
        <f t="shared" si="2"/>
        <v>0.73831775700934577</v>
      </c>
      <c r="H7" s="102">
        <v>8.6309912115780305E-2</v>
      </c>
      <c r="I7" s="114">
        <v>3.957662183467419E-2</v>
      </c>
      <c r="J7" s="105">
        <v>4.7E-2</v>
      </c>
      <c r="K7" s="103">
        <f t="shared" si="3"/>
        <v>0.92304496869693509</v>
      </c>
      <c r="L7" s="104">
        <f t="shared" si="4"/>
        <v>0.95645802887220388</v>
      </c>
      <c r="M7" s="105">
        <f t="shared" si="5"/>
        <v>0.88285377132027565</v>
      </c>
      <c r="N7" s="104">
        <f t="shared" si="6"/>
        <v>0.97366065275836111</v>
      </c>
      <c r="O7" s="104">
        <f t="shared" si="7"/>
        <v>0.98893211204671183</v>
      </c>
      <c r="P7" s="106">
        <f t="shared" si="8"/>
        <v>0.98235808815081505</v>
      </c>
      <c r="S7" s="214">
        <f t="shared" si="9"/>
        <v>214</v>
      </c>
      <c r="T7" s="74">
        <f t="shared" si="9"/>
        <v>172</v>
      </c>
      <c r="U7" s="75">
        <f t="shared" si="10"/>
        <v>0.80373831775700932</v>
      </c>
      <c r="V7" s="195">
        <f t="shared" si="11"/>
        <v>0.72700463014581684</v>
      </c>
      <c r="W7" s="195">
        <f t="shared" si="12"/>
        <v>1.4285170397160998</v>
      </c>
      <c r="X7" s="196">
        <f t="shared" si="13"/>
        <v>0.74411584931517905</v>
      </c>
      <c r="Y7" s="196">
        <f t="shared" si="14"/>
        <v>0.85473835590700864</v>
      </c>
      <c r="Z7" s="196">
        <f t="shared" si="15"/>
        <v>0.11062250659182959</v>
      </c>
      <c r="AA7" s="187"/>
      <c r="AB7" s="74">
        <f t="shared" si="16"/>
        <v>172</v>
      </c>
      <c r="AC7" s="74">
        <f t="shared" si="16"/>
        <v>158</v>
      </c>
      <c r="AD7" s="75">
        <f t="shared" si="17"/>
        <v>0.91860465116279066</v>
      </c>
      <c r="AE7" s="195">
        <f t="shared" si="18"/>
        <v>0.61996534211170906</v>
      </c>
      <c r="AF7" s="195">
        <f t="shared" si="19"/>
        <v>1.8593622203248295</v>
      </c>
      <c r="AG7" s="196">
        <f t="shared" si="20"/>
        <v>0.86720319415559266</v>
      </c>
      <c r="AH7" s="196">
        <f t="shared" si="21"/>
        <v>0.95478599788570584</v>
      </c>
      <c r="AI7" s="196">
        <f t="shared" si="22"/>
        <v>8.7582803730113179E-2</v>
      </c>
      <c r="AJ7" s="187"/>
      <c r="AK7" s="74">
        <f t="shared" si="23"/>
        <v>214</v>
      </c>
      <c r="AL7" s="74">
        <f t="shared" si="24"/>
        <v>158</v>
      </c>
      <c r="AM7" s="75">
        <f t="shared" si="25"/>
        <v>0.73831775700934577</v>
      </c>
      <c r="AN7" s="195">
        <f t="shared" si="26"/>
        <v>0.74598616906541648</v>
      </c>
      <c r="AO7" s="195">
        <f t="shared" si="27"/>
        <v>1.3731612376722708</v>
      </c>
      <c r="AP7" s="196">
        <f t="shared" si="28"/>
        <v>0.67403577369442824</v>
      </c>
      <c r="AQ7" s="215">
        <f t="shared" si="29"/>
        <v>0.79586825448373499</v>
      </c>
    </row>
    <row r="8" spans="1:44" x14ac:dyDescent="0.25">
      <c r="A8" s="170">
        <v>2006</v>
      </c>
      <c r="B8" s="149">
        <v>94</v>
      </c>
      <c r="C8" s="150">
        <v>81</v>
      </c>
      <c r="D8" s="151">
        <v>72</v>
      </c>
      <c r="E8" s="103">
        <f t="shared" si="0"/>
        <v>0.86170212765957444</v>
      </c>
      <c r="F8" s="104">
        <f t="shared" si="1"/>
        <v>0.88888888888888895</v>
      </c>
      <c r="G8" s="105">
        <f t="shared" si="2"/>
        <v>0.76595744680851063</v>
      </c>
      <c r="H8" s="102">
        <v>0.11064584596240835</v>
      </c>
      <c r="I8" s="114">
        <v>5.2070352189883373E-2</v>
      </c>
      <c r="J8" s="105">
        <v>4.7E-2</v>
      </c>
      <c r="K8" s="103">
        <f t="shared" si="3"/>
        <v>1.0166922819888207</v>
      </c>
      <c r="L8" s="104">
        <f t="shared" si="4"/>
        <v>0.93771609627610841</v>
      </c>
      <c r="M8" s="105">
        <f t="shared" si="5"/>
        <v>0.95336871778060528</v>
      </c>
      <c r="N8" s="104">
        <f t="shared" si="6"/>
        <v>1.0055334187972806</v>
      </c>
      <c r="O8" s="104">
        <f t="shared" si="7"/>
        <v>0.98405153409727042</v>
      </c>
      <c r="P8" s="106">
        <f t="shared" si="8"/>
        <v>0.99320128115289052</v>
      </c>
      <c r="S8" s="214">
        <f t="shared" si="9"/>
        <v>94</v>
      </c>
      <c r="T8" s="74">
        <f t="shared" si="9"/>
        <v>81</v>
      </c>
      <c r="U8" s="75">
        <f t="shared" si="10"/>
        <v>0.86170212765957444</v>
      </c>
      <c r="V8" s="195">
        <f t="shared" si="11"/>
        <v>0.5957555769941405</v>
      </c>
      <c r="W8" s="195">
        <f t="shared" si="12"/>
        <v>1.9345496382168808</v>
      </c>
      <c r="X8" s="196">
        <f t="shared" si="13"/>
        <v>0.77512280528694255</v>
      </c>
      <c r="Y8" s="196">
        <f t="shared" si="14"/>
        <v>0.92425702124469244</v>
      </c>
      <c r="Z8" s="196">
        <f t="shared" si="15"/>
        <v>0.14913421595774989</v>
      </c>
      <c r="AA8" s="187"/>
      <c r="AB8" s="74">
        <f t="shared" si="16"/>
        <v>81</v>
      </c>
      <c r="AC8" s="74">
        <f t="shared" si="16"/>
        <v>72</v>
      </c>
      <c r="AD8" s="75">
        <f t="shared" si="17"/>
        <v>0.88888888888888884</v>
      </c>
      <c r="AE8" s="195">
        <f t="shared" si="18"/>
        <v>0.55392017866716625</v>
      </c>
      <c r="AF8" s="195">
        <f t="shared" si="19"/>
        <v>2.2438270612468592</v>
      </c>
      <c r="AG8" s="196">
        <f t="shared" si="20"/>
        <v>0.79952789968694893</v>
      </c>
      <c r="AH8" s="196">
        <f t="shared" si="21"/>
        <v>0.94791647842784399</v>
      </c>
      <c r="AI8" s="196">
        <f t="shared" si="22"/>
        <v>0.14838857874089506</v>
      </c>
      <c r="AJ8" s="187"/>
      <c r="AK8" s="74">
        <f t="shared" si="23"/>
        <v>94</v>
      </c>
      <c r="AL8" s="74">
        <f t="shared" si="24"/>
        <v>72</v>
      </c>
      <c r="AM8" s="75">
        <f t="shared" si="25"/>
        <v>0.76595744680851063</v>
      </c>
      <c r="AN8" s="195">
        <f t="shared" si="26"/>
        <v>0.64092655330108761</v>
      </c>
      <c r="AO8" s="195">
        <f t="shared" si="27"/>
        <v>1.6702056696346788</v>
      </c>
      <c r="AP8" s="196">
        <f t="shared" si="28"/>
        <v>0.66737391571138738</v>
      </c>
      <c r="AQ8" s="215">
        <f t="shared" si="29"/>
        <v>0.84714262374271077</v>
      </c>
    </row>
    <row r="9" spans="1:44" x14ac:dyDescent="0.25">
      <c r="A9" s="170">
        <v>2007</v>
      </c>
      <c r="B9" s="150">
        <v>98</v>
      </c>
      <c r="C9" s="150">
        <v>81</v>
      </c>
      <c r="D9" s="150">
        <v>70</v>
      </c>
      <c r="E9" s="103">
        <f t="shared" si="0"/>
        <v>0.82653061224489799</v>
      </c>
      <c r="F9" s="104">
        <f t="shared" si="1"/>
        <v>0.86419753086419748</v>
      </c>
      <c r="G9" s="105">
        <f t="shared" si="2"/>
        <v>0.7142857142857143</v>
      </c>
      <c r="H9" s="98">
        <v>9.3527512820647016E-2</v>
      </c>
      <c r="I9" s="104">
        <v>4.46770115108421E-2</v>
      </c>
      <c r="J9" s="104">
        <v>4.7E-2</v>
      </c>
      <c r="K9" s="103">
        <f t="shared" si="3"/>
        <v>0.95677851717759532</v>
      </c>
      <c r="L9" s="104">
        <f t="shared" si="4"/>
        <v>0.9046129332980094</v>
      </c>
      <c r="M9" s="105">
        <f t="shared" si="5"/>
        <v>0.86551422094054442</v>
      </c>
      <c r="N9" s="104">
        <f t="shared" si="6"/>
        <v>0.98538014038164179</v>
      </c>
      <c r="O9" s="104">
        <f t="shared" si="7"/>
        <v>0.97524941426432898</v>
      </c>
      <c r="P9" s="104">
        <f t="shared" si="8"/>
        <v>0.97957833760639157</v>
      </c>
      <c r="S9" s="214">
        <f t="shared" si="9"/>
        <v>98</v>
      </c>
      <c r="T9" s="74">
        <f t="shared" si="9"/>
        <v>81</v>
      </c>
      <c r="U9" s="75">
        <f t="shared" si="10"/>
        <v>0.82653061224489799</v>
      </c>
      <c r="V9" s="195">
        <f t="shared" si="11"/>
        <v>0.62224855106347665</v>
      </c>
      <c r="W9" s="195">
        <f t="shared" si="12"/>
        <v>1.7780160725666543</v>
      </c>
      <c r="X9" s="196">
        <f t="shared" si="13"/>
        <v>0.73685030997864909</v>
      </c>
      <c r="Y9" s="196">
        <f t="shared" si="14"/>
        <v>0.89557567523825787</v>
      </c>
      <c r="Z9" s="196">
        <f t="shared" si="15"/>
        <v>0.15872536525960879</v>
      </c>
      <c r="AA9" s="187"/>
      <c r="AB9" s="74">
        <f t="shared" si="16"/>
        <v>81</v>
      </c>
      <c r="AC9" s="74">
        <f t="shared" si="16"/>
        <v>70</v>
      </c>
      <c r="AD9" s="75">
        <f t="shared" si="17"/>
        <v>0.86419753086419748</v>
      </c>
      <c r="AE9" s="195">
        <f t="shared" si="18"/>
        <v>0.57388183259384984</v>
      </c>
      <c r="AF9" s="195">
        <f t="shared" si="19"/>
        <v>2.0650517171141489</v>
      </c>
      <c r="AG9" s="196">
        <f t="shared" si="20"/>
        <v>0.76999036843793434</v>
      </c>
      <c r="AH9" s="196">
        <f t="shared" si="21"/>
        <v>0.93021131401281731</v>
      </c>
      <c r="AI9" s="196">
        <f t="shared" si="22"/>
        <v>0.16022094557488298</v>
      </c>
      <c r="AJ9" s="187"/>
      <c r="AK9" s="74">
        <f t="shared" si="23"/>
        <v>98</v>
      </c>
      <c r="AL9" s="74">
        <f t="shared" si="24"/>
        <v>70</v>
      </c>
      <c r="AM9" s="75">
        <f t="shared" si="25"/>
        <v>0.7142857142857143</v>
      </c>
      <c r="AN9" s="195">
        <f t="shared" si="26"/>
        <v>0.65945987921690929</v>
      </c>
      <c r="AO9" s="195">
        <f t="shared" si="27"/>
        <v>1.5876292695329459</v>
      </c>
      <c r="AP9" s="196">
        <f t="shared" si="28"/>
        <v>0.61416771645666179</v>
      </c>
      <c r="AQ9" s="215">
        <f t="shared" si="29"/>
        <v>0.80102568153875686</v>
      </c>
    </row>
    <row r="10" spans="1:44" s="80" customFormat="1" x14ac:dyDescent="0.25">
      <c r="A10" s="170">
        <v>2008</v>
      </c>
      <c r="B10" s="171">
        <v>585</v>
      </c>
      <c r="C10" s="171">
        <v>484</v>
      </c>
      <c r="D10" s="171">
        <v>376</v>
      </c>
      <c r="E10" s="172">
        <f t="shared" ref="E10:E14" si="30">C10/B10</f>
        <v>0.8273504273504273</v>
      </c>
      <c r="F10" s="173">
        <f t="shared" ref="F10:F14" si="31">G10/E10</f>
        <v>0.77685950413223148</v>
      </c>
      <c r="G10" s="174">
        <f t="shared" ref="G10:G14" si="32">D10/B10</f>
        <v>0.64273504273504278</v>
      </c>
      <c r="H10" s="155">
        <v>0.14100000000000001</v>
      </c>
      <c r="I10" s="155">
        <v>4.3999999999999997E-2</v>
      </c>
      <c r="J10" s="173">
        <v>4.7E-2</v>
      </c>
      <c r="K10" s="172">
        <f t="shared" ref="K10:K14" si="33">(C10/B10)/((1-H10)*(1-J10))</f>
        <v>1.0106561686218842</v>
      </c>
      <c r="L10" s="173">
        <f t="shared" ref="L10:L14" si="34">M10/K10</f>
        <v>0.8126145440713719</v>
      </c>
      <c r="M10" s="174">
        <f t="shared" ref="M10:M14" si="35">(D10/B10)/((1-H10)*(1-I10)*(1-J10))</f>
        <v>0.82127390167759207</v>
      </c>
      <c r="N10" s="173">
        <f t="shared" ref="N10:N14" si="36">K10^(1/3)</f>
        <v>1.0035395132719034</v>
      </c>
      <c r="O10" s="173">
        <f t="shared" ref="O10:O14" si="37">L10^(1/4)</f>
        <v>0.9494479207653681</v>
      </c>
      <c r="P10" s="173">
        <f t="shared" ref="P10:P14" si="38">M10^(1/7)</f>
        <v>0.97226354715344998</v>
      </c>
      <c r="S10" s="216">
        <f t="shared" si="9"/>
        <v>585</v>
      </c>
      <c r="T10" s="175">
        <f t="shared" si="9"/>
        <v>484</v>
      </c>
      <c r="U10" s="176">
        <f t="shared" si="10"/>
        <v>0.8273504273504273</v>
      </c>
      <c r="V10" s="217">
        <f t="shared" si="11"/>
        <v>0.81346236684965123</v>
      </c>
      <c r="W10" s="217">
        <f t="shared" si="12"/>
        <v>1.2492015087178132</v>
      </c>
      <c r="X10" s="217">
        <f t="shared" si="13"/>
        <v>0.79423693379916493</v>
      </c>
      <c r="Y10" s="217">
        <f t="shared" si="14"/>
        <v>0.857115115189232</v>
      </c>
      <c r="Z10" s="217">
        <f t="shared" si="15"/>
        <v>6.2878181390067067E-2</v>
      </c>
      <c r="AA10" s="218"/>
      <c r="AB10" s="175">
        <f t="shared" si="16"/>
        <v>484</v>
      </c>
      <c r="AC10" s="175">
        <f t="shared" si="16"/>
        <v>376</v>
      </c>
      <c r="AD10" s="176">
        <f t="shared" si="17"/>
        <v>0.77685950413223137</v>
      </c>
      <c r="AE10" s="217">
        <f t="shared" si="18"/>
        <v>0.81278360170933373</v>
      </c>
      <c r="AF10" s="217">
        <f t="shared" si="19"/>
        <v>1.2470840391067297</v>
      </c>
      <c r="AG10" s="217">
        <f t="shared" si="20"/>
        <v>0.73710020294515666</v>
      </c>
      <c r="AH10" s="217">
        <f t="shared" si="21"/>
        <v>0.81319748774219824</v>
      </c>
      <c r="AI10" s="217">
        <f t="shared" si="22"/>
        <v>7.6097284797041587E-2</v>
      </c>
      <c r="AJ10" s="218"/>
      <c r="AK10" s="175">
        <f t="shared" si="23"/>
        <v>585</v>
      </c>
      <c r="AL10" s="175">
        <f t="shared" si="24"/>
        <v>376</v>
      </c>
      <c r="AM10" s="176">
        <f t="shared" si="25"/>
        <v>0.64273504273504278</v>
      </c>
      <c r="AN10" s="217">
        <f t="shared" si="26"/>
        <v>0.84621178302401812</v>
      </c>
      <c r="AO10" s="217">
        <f t="shared" si="27"/>
        <v>1.1868413062328145</v>
      </c>
      <c r="AP10" s="217">
        <f t="shared" si="28"/>
        <v>0.60240498064215753</v>
      </c>
      <c r="AQ10" s="219">
        <f t="shared" si="29"/>
        <v>0.68161558789974241</v>
      </c>
    </row>
    <row r="11" spans="1:44" x14ac:dyDescent="0.25">
      <c r="A11" s="153">
        <v>2009</v>
      </c>
      <c r="B11" s="154">
        <v>6732</v>
      </c>
      <c r="C11" s="154">
        <v>5039</v>
      </c>
      <c r="D11" s="154">
        <v>4513</v>
      </c>
      <c r="E11" s="104">
        <f t="shared" si="30"/>
        <v>0.74851455733808669</v>
      </c>
      <c r="F11" s="104">
        <f t="shared" si="31"/>
        <v>0.89561420916848589</v>
      </c>
      <c r="G11" s="104">
        <f t="shared" si="32"/>
        <v>0.67038027332144978</v>
      </c>
      <c r="H11" s="152">
        <v>0.109</v>
      </c>
      <c r="I11" s="155"/>
      <c r="J11" s="104">
        <v>4.7E-2</v>
      </c>
      <c r="K11" s="103">
        <f t="shared" si="33"/>
        <v>0.88151487751254731</v>
      </c>
      <c r="L11" s="104">
        <f t="shared" si="34"/>
        <v>0.89561420916848589</v>
      </c>
      <c r="M11" s="105">
        <f t="shared" si="35"/>
        <v>0.78949724989365477</v>
      </c>
      <c r="N11" s="104">
        <f t="shared" si="36"/>
        <v>0.95883353604665722</v>
      </c>
      <c r="O11" s="104">
        <f t="shared" si="37"/>
        <v>0.97281496718482829</v>
      </c>
      <c r="P11" s="104">
        <f t="shared" si="38"/>
        <v>0.96679813303161888</v>
      </c>
      <c r="S11" s="214">
        <f t="shared" si="9"/>
        <v>6732</v>
      </c>
      <c r="T11" s="74">
        <f t="shared" si="9"/>
        <v>5039</v>
      </c>
      <c r="U11" s="75">
        <f t="shared" si="10"/>
        <v>0.74851455733808669</v>
      </c>
      <c r="V11" s="195">
        <f t="shared" si="11"/>
        <v>0.94679619216058797</v>
      </c>
      <c r="W11" s="195">
        <f t="shared" si="12"/>
        <v>1.0570116928462545</v>
      </c>
      <c r="X11" s="196">
        <f t="shared" si="13"/>
        <v>0.7379698951883038</v>
      </c>
      <c r="Y11" s="196">
        <f t="shared" si="14"/>
        <v>0.75884355208318677</v>
      </c>
      <c r="Z11" s="196">
        <f t="shared" si="15"/>
        <v>2.0873656894882964E-2</v>
      </c>
      <c r="AA11" s="187"/>
      <c r="AB11" s="74">
        <f t="shared" si="16"/>
        <v>5039</v>
      </c>
      <c r="AC11" s="74">
        <f t="shared" si="16"/>
        <v>4513</v>
      </c>
      <c r="AD11" s="75">
        <f t="shared" si="17"/>
        <v>0.89561420916848578</v>
      </c>
      <c r="AE11" s="195">
        <f t="shared" si="18"/>
        <v>0.91518249908327909</v>
      </c>
      <c r="AF11" s="195">
        <f t="shared" si="19"/>
        <v>1.0963386946726288</v>
      </c>
      <c r="AG11" s="196">
        <f t="shared" si="20"/>
        <v>0.88684233161782355</v>
      </c>
      <c r="AH11" s="196">
        <f t="shared" si="21"/>
        <v>0.90392470972281158</v>
      </c>
      <c r="AI11" s="196">
        <f t="shared" si="22"/>
        <v>1.7082378104988027E-2</v>
      </c>
      <c r="AJ11" s="187"/>
      <c r="AK11" s="74">
        <f t="shared" si="23"/>
        <v>6732</v>
      </c>
      <c r="AL11" s="74">
        <f t="shared" si="24"/>
        <v>4513</v>
      </c>
      <c r="AM11" s="75">
        <f t="shared" si="25"/>
        <v>0.67038027332144978</v>
      </c>
      <c r="AN11" s="195">
        <f t="shared" si="26"/>
        <v>0.95066672788469975</v>
      </c>
      <c r="AO11" s="195">
        <f t="shared" si="27"/>
        <v>1.0523686728948585</v>
      </c>
      <c r="AP11" s="196">
        <f t="shared" si="28"/>
        <v>0.65900497661404978</v>
      </c>
      <c r="AQ11" s="215">
        <f t="shared" si="29"/>
        <v>0.6816078160503195</v>
      </c>
    </row>
    <row r="12" spans="1:44" x14ac:dyDescent="0.25">
      <c r="A12" s="121">
        <v>2010</v>
      </c>
      <c r="B12" s="122">
        <v>4421</v>
      </c>
      <c r="C12" s="122">
        <v>3395</v>
      </c>
      <c r="D12" s="122">
        <v>3062</v>
      </c>
      <c r="E12" s="99">
        <f t="shared" si="30"/>
        <v>0.76792580864057902</v>
      </c>
      <c r="F12" s="99">
        <f t="shared" si="31"/>
        <v>0.90191458026509574</v>
      </c>
      <c r="G12" s="99">
        <f t="shared" si="32"/>
        <v>0.69260348337480204</v>
      </c>
      <c r="H12" s="117">
        <v>0.13800000000000001</v>
      </c>
      <c r="I12" s="123">
        <v>3.1E-2</v>
      </c>
      <c r="J12" s="104">
        <v>4.7E-2</v>
      </c>
      <c r="K12" s="99">
        <f t="shared" si="33"/>
        <v>0.93480084705105027</v>
      </c>
      <c r="L12" s="99">
        <f t="shared" si="34"/>
        <v>0.93076840068637334</v>
      </c>
      <c r="M12" s="99">
        <f t="shared" si="35"/>
        <v>0.87008308936997314</v>
      </c>
      <c r="N12" s="101">
        <f t="shared" si="36"/>
        <v>0.9777767339578961</v>
      </c>
      <c r="O12" s="99">
        <f t="shared" si="37"/>
        <v>0.98222369704543488</v>
      </c>
      <c r="P12" s="100">
        <f t="shared" si="38"/>
        <v>0.98031538454704259</v>
      </c>
      <c r="S12" s="214">
        <f t="shared" si="9"/>
        <v>4421</v>
      </c>
      <c r="T12" s="74">
        <f t="shared" si="9"/>
        <v>3395</v>
      </c>
      <c r="U12" s="75">
        <f t="shared" si="10"/>
        <v>0.76792580864057902</v>
      </c>
      <c r="V12" s="195">
        <f t="shared" si="11"/>
        <v>0.93318358837105342</v>
      </c>
      <c r="W12" s="195">
        <f t="shared" si="12"/>
        <v>1.0730455486913828</v>
      </c>
      <c r="X12" s="196">
        <f t="shared" si="13"/>
        <v>0.75519398057535125</v>
      </c>
      <c r="Y12" s="196">
        <f t="shared" si="14"/>
        <v>0.78030273476699663</v>
      </c>
      <c r="Z12" s="196">
        <f t="shared" si="15"/>
        <v>2.5108754191645377E-2</v>
      </c>
      <c r="AA12" s="187"/>
      <c r="AB12" s="74">
        <f t="shared" si="16"/>
        <v>3395</v>
      </c>
      <c r="AC12" s="74">
        <f t="shared" si="16"/>
        <v>3062</v>
      </c>
      <c r="AD12" s="75">
        <f t="shared" si="17"/>
        <v>0.90191458026509574</v>
      </c>
      <c r="AE12" s="195">
        <f t="shared" si="18"/>
        <v>0.89545654124245444</v>
      </c>
      <c r="AF12" s="195">
        <f t="shared" si="19"/>
        <v>1.1227486442937915</v>
      </c>
      <c r="AG12" s="196">
        <f t="shared" si="20"/>
        <v>0.89141346899537233</v>
      </c>
      <c r="AH12" s="196">
        <f t="shared" si="21"/>
        <v>0.91171743230942381</v>
      </c>
      <c r="AI12" s="196">
        <f t="shared" si="22"/>
        <v>2.0303963314051487E-2</v>
      </c>
      <c r="AJ12" s="187"/>
      <c r="AK12" s="74">
        <f t="shared" si="23"/>
        <v>4421</v>
      </c>
      <c r="AL12" s="74">
        <f t="shared" si="24"/>
        <v>3062</v>
      </c>
      <c r="AM12" s="75">
        <f t="shared" si="25"/>
        <v>0.69260348337480204</v>
      </c>
      <c r="AN12" s="195">
        <f t="shared" si="26"/>
        <v>0.93849195251944784</v>
      </c>
      <c r="AO12" s="195">
        <f t="shared" si="27"/>
        <v>1.0664023873545627</v>
      </c>
      <c r="AP12" s="196">
        <f t="shared" si="28"/>
        <v>0.67876512466028227</v>
      </c>
      <c r="AQ12" s="215">
        <f t="shared" si="29"/>
        <v>0.70618697030293431</v>
      </c>
    </row>
    <row r="13" spans="1:44" x14ac:dyDescent="0.25">
      <c r="A13" s="121">
        <v>2011</v>
      </c>
      <c r="B13" s="122">
        <v>4806</v>
      </c>
      <c r="C13" s="122">
        <v>3705</v>
      </c>
      <c r="D13" s="122">
        <v>3304</v>
      </c>
      <c r="E13" s="99">
        <f t="shared" si="30"/>
        <v>0.77091136079900124</v>
      </c>
      <c r="F13" s="99">
        <f t="shared" si="31"/>
        <v>0.89176788124156547</v>
      </c>
      <c r="G13" s="99">
        <f t="shared" si="32"/>
        <v>0.68747399084477734</v>
      </c>
      <c r="H13" s="117">
        <v>0.152</v>
      </c>
      <c r="I13" s="123">
        <v>0.01</v>
      </c>
      <c r="J13" s="104">
        <v>4.7E-2</v>
      </c>
      <c r="K13" s="99">
        <f t="shared" si="33"/>
        <v>0.95392821180260112</v>
      </c>
      <c r="L13" s="99">
        <f t="shared" si="34"/>
        <v>0.90077563761774304</v>
      </c>
      <c r="M13" s="99">
        <f t="shared" si="35"/>
        <v>0.85927529322804141</v>
      </c>
      <c r="N13" s="101">
        <f t="shared" si="36"/>
        <v>0.9844006632717659</v>
      </c>
      <c r="O13" s="99">
        <f t="shared" si="37"/>
        <v>0.97421353251206988</v>
      </c>
      <c r="P13" s="100">
        <f t="shared" si="38"/>
        <v>0.97856647284444664</v>
      </c>
      <c r="S13" s="214">
        <f t="shared" si="9"/>
        <v>4806</v>
      </c>
      <c r="T13" s="74">
        <f t="shared" si="9"/>
        <v>3705</v>
      </c>
      <c r="U13" s="75">
        <f t="shared" si="10"/>
        <v>0.77091136079900124</v>
      </c>
      <c r="V13" s="195">
        <f t="shared" si="11"/>
        <v>0.93552814715403498</v>
      </c>
      <c r="W13" s="195">
        <f t="shared" si="12"/>
        <v>1.0702669746239193</v>
      </c>
      <c r="X13" s="196">
        <f t="shared" si="13"/>
        <v>0.7587635270136196</v>
      </c>
      <c r="Y13" s="196">
        <f t="shared" si="14"/>
        <v>0.78272921894344272</v>
      </c>
      <c r="Z13" s="196">
        <f t="shared" si="15"/>
        <v>2.3965691929823119E-2</v>
      </c>
      <c r="AA13" s="187"/>
      <c r="AB13" s="74">
        <f t="shared" si="16"/>
        <v>3705</v>
      </c>
      <c r="AC13" s="74">
        <f t="shared" si="16"/>
        <v>3304</v>
      </c>
      <c r="AD13" s="75">
        <f t="shared" si="17"/>
        <v>0.89176788124156547</v>
      </c>
      <c r="AE13" s="195">
        <f t="shared" si="18"/>
        <v>0.90351620698102597</v>
      </c>
      <c r="AF13" s="195">
        <f t="shared" si="19"/>
        <v>1.1116418818799183</v>
      </c>
      <c r="AG13" s="196">
        <f t="shared" si="20"/>
        <v>0.88131851753857737</v>
      </c>
      <c r="AH13" s="196">
        <f t="shared" si="21"/>
        <v>0.90159452259160067</v>
      </c>
      <c r="AI13" s="196">
        <f t="shared" si="22"/>
        <v>2.0276005053023294E-2</v>
      </c>
      <c r="AJ13" s="187"/>
      <c r="AK13" s="74">
        <f t="shared" si="23"/>
        <v>4806</v>
      </c>
      <c r="AL13" s="74">
        <f t="shared" si="24"/>
        <v>3304</v>
      </c>
      <c r="AM13" s="75">
        <f t="shared" si="25"/>
        <v>0.68747399084477734</v>
      </c>
      <c r="AN13" s="195">
        <f t="shared" si="26"/>
        <v>0.94116590683162482</v>
      </c>
      <c r="AO13" s="195">
        <f t="shared" si="27"/>
        <v>1.0632750196869041</v>
      </c>
      <c r="AP13" s="196">
        <f t="shared" si="28"/>
        <v>0.6741542646309463</v>
      </c>
      <c r="AQ13" s="215">
        <f t="shared" si="29"/>
        <v>0.70056561242374893</v>
      </c>
    </row>
    <row r="14" spans="1:44" x14ac:dyDescent="0.25">
      <c r="A14" s="121">
        <v>2012</v>
      </c>
      <c r="B14" s="122">
        <v>2755</v>
      </c>
      <c r="C14" s="122">
        <v>2218</v>
      </c>
      <c r="D14" s="122">
        <v>1982</v>
      </c>
      <c r="E14" s="99">
        <f t="shared" si="30"/>
        <v>0.8050816696914701</v>
      </c>
      <c r="F14" s="99">
        <f t="shared" si="31"/>
        <v>0.89359783588818753</v>
      </c>
      <c r="G14" s="99">
        <f t="shared" si="32"/>
        <v>0.7194192377495463</v>
      </c>
      <c r="H14" s="117">
        <v>0.13800000000000001</v>
      </c>
      <c r="I14" s="123"/>
      <c r="J14" s="104">
        <v>4.7E-2</v>
      </c>
      <c r="K14" s="99">
        <f t="shared" si="33"/>
        <v>0.98003090702881135</v>
      </c>
      <c r="L14" s="99">
        <f t="shared" si="34"/>
        <v>0.89359783588818764</v>
      </c>
      <c r="M14" s="99">
        <f t="shared" si="35"/>
        <v>0.8757534976244834</v>
      </c>
      <c r="N14" s="101">
        <f t="shared" si="36"/>
        <v>0.9932988303078778</v>
      </c>
      <c r="O14" s="99">
        <f t="shared" si="37"/>
        <v>0.97226695880440839</v>
      </c>
      <c r="P14" s="100">
        <f t="shared" si="38"/>
        <v>0.981225531595456</v>
      </c>
      <c r="S14" s="214">
        <f t="shared" ref="S14" si="39">B14</f>
        <v>2755</v>
      </c>
      <c r="T14" s="74">
        <f t="shared" ref="T14" si="40">C14</f>
        <v>2218</v>
      </c>
      <c r="U14" s="75">
        <f t="shared" ref="U14" si="41">T14/S14</f>
        <v>0.8050816696914701</v>
      </c>
      <c r="V14" s="195">
        <f t="shared" ref="V14" si="42">_xlfn.F.INV(0.05/2, 2*T14, 2*(S14-T14+1))</f>
        <v>0.91132081175955204</v>
      </c>
      <c r="W14" s="195">
        <f t="shared" ref="W14" si="43">_xlfn.F.INV(1-0.05/2, 2*(T14+1), 2*(S14-T14))</f>
        <v>1.1003994708829243</v>
      </c>
      <c r="X14" s="196">
        <f t="shared" ref="X14" si="44">IF(T14=0, 0, 1/(1 +(S14-T14+1)/(T14*V14)))</f>
        <v>0.78978705495144053</v>
      </c>
      <c r="Y14" s="196">
        <f t="shared" ref="Y14" si="45">IF(T14=S14, 1, 1/(1 + (S14-T14)/(W14*(T14+1))))</f>
        <v>0.81972524269184621</v>
      </c>
      <c r="Z14" s="196">
        <f t="shared" ref="Z14" si="46">Y14-X14</f>
        <v>2.9938187740405686E-2</v>
      </c>
      <c r="AA14" s="187"/>
      <c r="AB14" s="74">
        <f t="shared" ref="AB14" si="47">C14</f>
        <v>2218</v>
      </c>
      <c r="AC14" s="74">
        <f t="shared" ref="AC14" si="48">D14</f>
        <v>1982</v>
      </c>
      <c r="AD14" s="75">
        <f t="shared" ref="AD14" si="49">AC14/AB14</f>
        <v>0.89359783588818753</v>
      </c>
      <c r="AE14" s="195">
        <f t="shared" ref="AE14" si="50">_xlfn.F.INV(0.05/2, 2*AC14, 2*(AB14-AC14+1))</f>
        <v>0.87702407935123061</v>
      </c>
      <c r="AF14" s="195">
        <f t="shared" ref="AF14" si="51">_xlfn.F.INV(1-0.05/2, 2*(AC14+1), 2*(AB14-AC14))</f>
        <v>1.1488162054693802</v>
      </c>
      <c r="AG14" s="196">
        <f t="shared" ref="AG14" si="52">IF(AC14=0, 0, 1/(1 +(AB14-AC14+1)/(AC14*AE14)))</f>
        <v>0.88001590018805853</v>
      </c>
      <c r="AH14" s="196">
        <f t="shared" ref="AH14" si="53">IF(AC14=AB14, 1, 1/(1 + (AB14-AC14)/(AF14*(AC14+1))))</f>
        <v>0.90612952468219277</v>
      </c>
      <c r="AI14" s="196">
        <f t="shared" ref="AI14" si="54">AH14-AG14</f>
        <v>2.6113624494134235E-2</v>
      </c>
      <c r="AJ14" s="187"/>
      <c r="AK14" s="74">
        <f t="shared" ref="AK14" si="55">B14</f>
        <v>2755</v>
      </c>
      <c r="AL14" s="74">
        <f t="shared" ref="AL14" si="56">D14</f>
        <v>1982</v>
      </c>
      <c r="AM14" s="75">
        <f t="shared" ref="AM14" si="57">AL14/AK14</f>
        <v>0.7194192377495463</v>
      </c>
      <c r="AN14" s="195">
        <f t="shared" ref="AN14" si="58">_xlfn.F.INV(0.05/2, 2*AL14, 2*(AK14-AL14+1))</f>
        <v>0.92096678549744659</v>
      </c>
      <c r="AO14" s="195">
        <f t="shared" ref="AO14" si="59">_xlfn.F.INV(1-0.05/2, 2*(AL14+1), 2*(AK14-AL14))</f>
        <v>1.0875200609216429</v>
      </c>
      <c r="AP14" s="196">
        <f t="shared" ref="AP14" si="60">IF(AL14=0, 0, 1/(1 +(AK14-AL14+1)/(AL14*AN14)))</f>
        <v>0.70223395728771465</v>
      </c>
      <c r="AQ14" s="215">
        <f t="shared" ref="AQ14" si="61">IF(AL14=AK14, 1, 1/(1 + (AK14-AL14)/(AO14*(AL14+1))))</f>
        <v>0.73613715479182384</v>
      </c>
    </row>
    <row r="15" spans="1:44" ht="26.25" x14ac:dyDescent="0.25">
      <c r="A15" s="124" t="s">
        <v>42</v>
      </c>
      <c r="B15" s="87"/>
      <c r="C15" s="89"/>
      <c r="D15" s="118"/>
      <c r="E15" s="94">
        <f t="shared" ref="E15:P15" si="62">AVERAGE(E10:E14,E9)</f>
        <v>0.79105240601074378</v>
      </c>
      <c r="F15" s="94">
        <f t="shared" si="62"/>
        <v>0.87065859025996062</v>
      </c>
      <c r="G15" s="94">
        <f t="shared" si="62"/>
        <v>0.68781629038522218</v>
      </c>
      <c r="H15" s="94">
        <f t="shared" si="62"/>
        <v>0.12858791880344117</v>
      </c>
      <c r="I15" s="94">
        <f t="shared" si="62"/>
        <v>3.2419252877710525E-2</v>
      </c>
      <c r="J15" s="94">
        <f t="shared" si="62"/>
        <v>4.6999999999999993E-2</v>
      </c>
      <c r="K15" s="94">
        <f t="shared" si="62"/>
        <v>0.95295158819908166</v>
      </c>
      <c r="L15" s="94">
        <f t="shared" si="62"/>
        <v>0.88966392678836181</v>
      </c>
      <c r="M15" s="94">
        <f t="shared" si="62"/>
        <v>0.84689954212238139</v>
      </c>
      <c r="N15" s="94">
        <f t="shared" si="62"/>
        <v>0.98387156953962374</v>
      </c>
      <c r="O15" s="94">
        <f t="shared" si="62"/>
        <v>0.97103608176273981</v>
      </c>
      <c r="P15" s="94">
        <f t="shared" si="62"/>
        <v>0.9764579011297343</v>
      </c>
      <c r="S15" s="214"/>
      <c r="T15" s="74"/>
      <c r="U15" s="75"/>
      <c r="V15" s="195"/>
      <c r="W15" s="195"/>
      <c r="X15" s="196"/>
      <c r="Y15" s="196"/>
      <c r="Z15" s="196"/>
      <c r="AA15" s="187"/>
      <c r="AB15" s="74"/>
      <c r="AC15" s="74"/>
      <c r="AD15" s="75"/>
      <c r="AE15" s="195"/>
      <c r="AF15" s="195"/>
      <c r="AG15" s="196"/>
      <c r="AH15" s="196"/>
      <c r="AI15" s="196"/>
      <c r="AJ15" s="187"/>
      <c r="AK15" s="74"/>
      <c r="AL15" s="74"/>
      <c r="AM15" s="75"/>
      <c r="AN15" s="195"/>
      <c r="AO15" s="195"/>
      <c r="AP15" s="196"/>
      <c r="AQ15" s="215"/>
    </row>
    <row r="16" spans="1:44" x14ac:dyDescent="0.25">
      <c r="A16" s="156"/>
      <c r="B16" s="157"/>
      <c r="C16" s="157"/>
      <c r="D16" s="157"/>
      <c r="E16" s="158"/>
      <c r="F16" s="157"/>
      <c r="G16" s="159"/>
      <c r="H16" s="157"/>
      <c r="I16" s="157"/>
      <c r="J16" s="157"/>
      <c r="K16" s="158"/>
      <c r="L16" s="157"/>
      <c r="M16" s="115" t="e">
        <f>#REF!^7</f>
        <v>#REF!</v>
      </c>
      <c r="N16" s="157"/>
      <c r="O16" s="157"/>
      <c r="P16" s="157"/>
      <c r="S16" s="214"/>
      <c r="T16" s="74"/>
      <c r="U16" s="75"/>
      <c r="V16" s="195"/>
      <c r="W16" s="195"/>
      <c r="X16" s="196"/>
      <c r="Y16" s="196"/>
      <c r="Z16" s="196"/>
      <c r="AA16" s="187"/>
      <c r="AB16" s="74"/>
      <c r="AC16" s="74"/>
      <c r="AD16" s="75"/>
      <c r="AE16" s="195"/>
      <c r="AF16" s="195"/>
      <c r="AG16" s="196"/>
      <c r="AH16" s="196"/>
      <c r="AI16" s="196"/>
      <c r="AJ16" s="187"/>
      <c r="AK16" s="74"/>
      <c r="AL16" s="74"/>
      <c r="AM16" s="75"/>
      <c r="AN16" s="195"/>
      <c r="AO16" s="195"/>
      <c r="AP16" s="196"/>
      <c r="AQ16" s="215"/>
    </row>
    <row r="17" spans="1:43" ht="15.75" customHeight="1" x14ac:dyDescent="0.25">
      <c r="A17" s="128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1"/>
      <c r="S17" s="214"/>
      <c r="T17" s="74"/>
      <c r="U17" s="75"/>
      <c r="V17" s="195"/>
      <c r="W17" s="195"/>
      <c r="X17" s="196"/>
      <c r="Y17" s="196"/>
      <c r="Z17" s="196"/>
      <c r="AA17" s="187"/>
      <c r="AB17" s="74"/>
      <c r="AC17" s="74"/>
      <c r="AD17" s="75"/>
      <c r="AE17" s="195"/>
      <c r="AF17" s="195"/>
      <c r="AG17" s="196"/>
      <c r="AH17" s="196"/>
      <c r="AI17" s="196"/>
      <c r="AJ17" s="187"/>
      <c r="AK17" s="74"/>
      <c r="AL17" s="74"/>
      <c r="AM17" s="75"/>
      <c r="AN17" s="195"/>
      <c r="AO17" s="195"/>
      <c r="AP17" s="196"/>
      <c r="AQ17" s="215"/>
    </row>
    <row r="18" spans="1:43" ht="15.75" customHeight="1" x14ac:dyDescent="0.25">
      <c r="A18" s="131"/>
      <c r="B18" s="274" t="s">
        <v>23</v>
      </c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6"/>
      <c r="S18" s="214"/>
      <c r="T18" s="74"/>
      <c r="U18" s="75"/>
      <c r="V18" s="195"/>
      <c r="W18" s="195"/>
      <c r="X18" s="196"/>
      <c r="Y18" s="196"/>
      <c r="Z18" s="196"/>
      <c r="AA18" s="187"/>
      <c r="AB18" s="74"/>
      <c r="AC18" s="74"/>
      <c r="AD18" s="75"/>
      <c r="AE18" s="195"/>
      <c r="AF18" s="195"/>
      <c r="AG18" s="196"/>
      <c r="AH18" s="196"/>
      <c r="AI18" s="196"/>
      <c r="AJ18" s="187"/>
      <c r="AK18" s="74"/>
      <c r="AL18" s="74"/>
      <c r="AM18" s="75"/>
      <c r="AN18" s="195"/>
      <c r="AO18" s="195"/>
      <c r="AP18" s="196"/>
      <c r="AQ18" s="215"/>
    </row>
    <row r="19" spans="1:43" ht="15.75" customHeight="1" x14ac:dyDescent="0.25">
      <c r="A19" s="132"/>
      <c r="B19" s="283" t="s">
        <v>24</v>
      </c>
      <c r="C19" s="284"/>
      <c r="D19" s="284"/>
      <c r="E19" s="283" t="s">
        <v>25</v>
      </c>
      <c r="F19" s="285"/>
      <c r="G19" s="286"/>
      <c r="H19" s="287" t="s">
        <v>26</v>
      </c>
      <c r="I19" s="288"/>
      <c r="J19" s="289"/>
      <c r="K19" s="290" t="s">
        <v>27</v>
      </c>
      <c r="L19" s="291"/>
      <c r="M19" s="292"/>
      <c r="N19" s="283" t="s">
        <v>28</v>
      </c>
      <c r="O19" s="285"/>
      <c r="P19" s="293"/>
      <c r="S19" s="214"/>
      <c r="T19" s="74"/>
      <c r="U19" s="75"/>
      <c r="V19" s="195"/>
      <c r="W19" s="195"/>
      <c r="X19" s="196"/>
      <c r="Y19" s="196"/>
      <c r="Z19" s="196"/>
      <c r="AA19" s="187"/>
      <c r="AB19" s="74"/>
      <c r="AC19" s="74"/>
      <c r="AD19" s="75"/>
      <c r="AE19" s="195"/>
      <c r="AF19" s="195"/>
      <c r="AG19" s="196"/>
      <c r="AH19" s="196"/>
      <c r="AI19" s="196"/>
      <c r="AJ19" s="187"/>
      <c r="AK19" s="74"/>
      <c r="AL19" s="74"/>
      <c r="AM19" s="75"/>
      <c r="AN19" s="195"/>
      <c r="AO19" s="195"/>
      <c r="AP19" s="196"/>
      <c r="AQ19" s="215"/>
    </row>
    <row r="20" spans="1:43" ht="51" x14ac:dyDescent="0.25">
      <c r="A20" s="133" t="s">
        <v>64</v>
      </c>
      <c r="B20" s="134" t="s">
        <v>29</v>
      </c>
      <c r="C20" s="135" t="s">
        <v>30</v>
      </c>
      <c r="D20" s="136" t="s">
        <v>31</v>
      </c>
      <c r="E20" s="134" t="s">
        <v>32</v>
      </c>
      <c r="F20" s="162" t="s">
        <v>33</v>
      </c>
      <c r="G20" s="136" t="s">
        <v>34</v>
      </c>
      <c r="H20" s="134" t="s">
        <v>35</v>
      </c>
      <c r="I20" s="137" t="s">
        <v>36</v>
      </c>
      <c r="J20" s="136" t="s">
        <v>37</v>
      </c>
      <c r="K20" s="134" t="s">
        <v>32</v>
      </c>
      <c r="L20" s="162" t="s">
        <v>33</v>
      </c>
      <c r="M20" s="135" t="s">
        <v>34</v>
      </c>
      <c r="N20" s="134" t="s">
        <v>38</v>
      </c>
      <c r="O20" s="162" t="s">
        <v>39</v>
      </c>
      <c r="P20" s="138" t="s">
        <v>40</v>
      </c>
      <c r="S20" s="214"/>
      <c r="T20" s="74"/>
      <c r="U20" s="75"/>
      <c r="V20" s="195"/>
      <c r="W20" s="195"/>
      <c r="X20" s="196"/>
      <c r="Y20" s="196"/>
      <c r="Z20" s="196"/>
      <c r="AA20" s="187"/>
      <c r="AB20" s="74"/>
      <c r="AC20" s="74"/>
      <c r="AD20" s="75"/>
      <c r="AE20" s="195"/>
      <c r="AF20" s="195"/>
      <c r="AG20" s="196"/>
      <c r="AH20" s="196"/>
      <c r="AI20" s="196"/>
      <c r="AJ20" s="187"/>
      <c r="AK20" s="74"/>
      <c r="AL20" s="74"/>
      <c r="AM20" s="75"/>
      <c r="AN20" s="195"/>
      <c r="AO20" s="195"/>
      <c r="AP20" s="196"/>
      <c r="AQ20" s="215"/>
    </row>
    <row r="21" spans="1:43" x14ac:dyDescent="0.25">
      <c r="A21" s="265" t="s">
        <v>41</v>
      </c>
      <c r="B21" s="163">
        <v>606</v>
      </c>
      <c r="C21" s="163">
        <v>448</v>
      </c>
      <c r="D21" s="163">
        <v>414</v>
      </c>
      <c r="E21" s="164">
        <f t="shared" ref="E21:E26" si="63">C21/B21</f>
        <v>0.73927392739273923</v>
      </c>
      <c r="F21" s="96">
        <f t="shared" ref="F21:F26" si="64">G21/E21</f>
        <v>0.92410714285714302</v>
      </c>
      <c r="G21" s="165">
        <f t="shared" ref="G21:G26" si="65">D21/B21</f>
        <v>0.68316831683168322</v>
      </c>
      <c r="H21" s="102">
        <v>8.1084410664407164E-2</v>
      </c>
      <c r="I21" s="166">
        <v>5.3181156284414673E-2</v>
      </c>
      <c r="J21" s="152">
        <v>3.7999999999999999E-2</v>
      </c>
      <c r="K21" s="164">
        <f t="shared" ref="K21:K26" si="66">(C21/B21)/((1-H21)*(1-J21))</f>
        <v>0.83628575346773992</v>
      </c>
      <c r="L21" s="96">
        <f t="shared" ref="L21:L26" si="67">M21/K21</f>
        <v>0.97601262267941846</v>
      </c>
      <c r="M21" s="165">
        <f t="shared" ref="M21:M26" si="68">(D21/B21)/((1-H21)*(1-I21)*(1-J21))</f>
        <v>0.81622545155148241</v>
      </c>
      <c r="N21" s="152">
        <f t="shared" ref="N21:N26" si="69">K21^(1/3)</f>
        <v>0.94214605249641303</v>
      </c>
      <c r="O21" s="95">
        <f t="shared" ref="O21:O26" si="70">L21^(1/4)</f>
        <v>0.99394844497313206</v>
      </c>
      <c r="P21" s="152">
        <f t="shared" ref="P21:P26" si="71">M21^(1/7)</f>
        <v>0.97140748952020295</v>
      </c>
      <c r="S21" s="214">
        <f t="shared" si="9"/>
        <v>606</v>
      </c>
      <c r="T21" s="74">
        <f t="shared" si="9"/>
        <v>448</v>
      </c>
      <c r="U21" s="75">
        <f t="shared" si="10"/>
        <v>0.73927392739273923</v>
      </c>
      <c r="V21" s="195">
        <f t="shared" si="11"/>
        <v>0.83759088033596252</v>
      </c>
      <c r="W21" s="195">
        <f t="shared" si="12"/>
        <v>1.2038888629073488</v>
      </c>
      <c r="X21" s="196">
        <f t="shared" si="13"/>
        <v>0.7023813503592754</v>
      </c>
      <c r="Y21" s="196">
        <f t="shared" si="14"/>
        <v>0.77381592979269109</v>
      </c>
      <c r="Z21" s="196">
        <f t="shared" si="15"/>
        <v>7.143457943341569E-2</v>
      </c>
      <c r="AA21" s="187"/>
      <c r="AB21" s="74">
        <f t="shared" si="16"/>
        <v>448</v>
      </c>
      <c r="AC21" s="74">
        <f t="shared" si="16"/>
        <v>414</v>
      </c>
      <c r="AD21" s="75">
        <f t="shared" si="17"/>
        <v>0.9241071428571429</v>
      </c>
      <c r="AE21" s="195">
        <f t="shared" si="18"/>
        <v>0.72492951533475825</v>
      </c>
      <c r="AF21" s="195">
        <f t="shared" si="19"/>
        <v>1.4601535252612483</v>
      </c>
      <c r="AG21" s="196">
        <f t="shared" si="20"/>
        <v>0.89556005482430712</v>
      </c>
      <c r="AH21" s="196">
        <f t="shared" si="21"/>
        <v>0.94687198772333991</v>
      </c>
      <c r="AI21" s="196">
        <f t="shared" si="22"/>
        <v>5.1311932899032797E-2</v>
      </c>
      <c r="AJ21" s="187"/>
      <c r="AK21" s="74">
        <f t="shared" si="23"/>
        <v>606</v>
      </c>
      <c r="AL21" s="74">
        <f t="shared" si="24"/>
        <v>414</v>
      </c>
      <c r="AM21" s="75">
        <f t="shared" si="25"/>
        <v>0.68316831683168322</v>
      </c>
      <c r="AN21" s="195">
        <f t="shared" si="26"/>
        <v>0.8450707987710856</v>
      </c>
      <c r="AO21" s="195">
        <f t="shared" si="27"/>
        <v>1.1900573140062787</v>
      </c>
      <c r="AP21" s="196">
        <f t="shared" si="28"/>
        <v>0.64447510395603103</v>
      </c>
      <c r="AQ21" s="215">
        <f t="shared" si="29"/>
        <v>0.72006511385693106</v>
      </c>
    </row>
    <row r="22" spans="1:43" x14ac:dyDescent="0.25">
      <c r="A22" s="266">
        <v>2003</v>
      </c>
      <c r="B22" s="167">
        <v>297</v>
      </c>
      <c r="C22" s="167">
        <v>248</v>
      </c>
      <c r="D22" s="167">
        <v>224</v>
      </c>
      <c r="E22" s="168">
        <f t="shared" si="63"/>
        <v>0.83501683501683499</v>
      </c>
      <c r="F22" s="95">
        <f t="shared" si="64"/>
        <v>0.90322580645161299</v>
      </c>
      <c r="G22" s="169">
        <f t="shared" si="65"/>
        <v>0.75420875420875422</v>
      </c>
      <c r="H22" s="102">
        <v>0.10756359035366819</v>
      </c>
      <c r="I22" s="166">
        <v>4.1326563783095696E-2</v>
      </c>
      <c r="J22" s="152">
        <v>5.2999999999999999E-2</v>
      </c>
      <c r="K22" s="168">
        <f t="shared" si="66"/>
        <v>0.98802508757036656</v>
      </c>
      <c r="L22" s="95">
        <f t="shared" si="67"/>
        <v>0.94216212980293113</v>
      </c>
      <c r="M22" s="169">
        <f t="shared" si="68"/>
        <v>0.93087982080402409</v>
      </c>
      <c r="N22" s="152">
        <f t="shared" si="69"/>
        <v>0.99599232250092817</v>
      </c>
      <c r="O22" s="95">
        <f t="shared" si="70"/>
        <v>0.98521589732653148</v>
      </c>
      <c r="P22" s="152">
        <f t="shared" si="71"/>
        <v>0.98982001382732332</v>
      </c>
      <c r="S22" s="214">
        <f t="shared" si="9"/>
        <v>297</v>
      </c>
      <c r="T22" s="74">
        <f t="shared" si="9"/>
        <v>248</v>
      </c>
      <c r="U22" s="75">
        <f t="shared" si="10"/>
        <v>0.83501683501683499</v>
      </c>
      <c r="V22" s="195">
        <f t="shared" si="11"/>
        <v>0.74857645076858192</v>
      </c>
      <c r="W22" s="195">
        <f t="shared" si="12"/>
        <v>1.3823429492479533</v>
      </c>
      <c r="X22" s="196">
        <f t="shared" si="13"/>
        <v>0.78781818341968379</v>
      </c>
      <c r="Y22" s="196">
        <f t="shared" si="14"/>
        <v>0.8753825610294802</v>
      </c>
      <c r="Z22" s="196">
        <f t="shared" si="15"/>
        <v>8.7564377609796407E-2</v>
      </c>
      <c r="AA22" s="187"/>
      <c r="AB22" s="74">
        <f t="shared" si="16"/>
        <v>248</v>
      </c>
      <c r="AC22" s="74">
        <f t="shared" si="16"/>
        <v>224</v>
      </c>
      <c r="AD22" s="75">
        <f t="shared" si="17"/>
        <v>0.90322580645161288</v>
      </c>
      <c r="AE22" s="195">
        <f t="shared" si="18"/>
        <v>0.68237338778764922</v>
      </c>
      <c r="AF22" s="195">
        <f t="shared" si="19"/>
        <v>1.5866277689004857</v>
      </c>
      <c r="AG22" s="196">
        <f t="shared" si="20"/>
        <v>0.85943340100983745</v>
      </c>
      <c r="AH22" s="196">
        <f t="shared" si="21"/>
        <v>0.93700642698271208</v>
      </c>
      <c r="AI22" s="196">
        <f t="shared" si="22"/>
        <v>7.7573025972874632E-2</v>
      </c>
      <c r="AJ22" s="187"/>
      <c r="AK22" s="74">
        <f t="shared" si="23"/>
        <v>297</v>
      </c>
      <c r="AL22" s="74">
        <f t="shared" si="24"/>
        <v>224</v>
      </c>
      <c r="AM22" s="75">
        <f t="shared" si="25"/>
        <v>0.75420875420875422</v>
      </c>
      <c r="AN22" s="195">
        <f t="shared" si="26"/>
        <v>0.77511451960510669</v>
      </c>
      <c r="AO22" s="195">
        <f t="shared" si="27"/>
        <v>1.3150335664239359</v>
      </c>
      <c r="AP22" s="196">
        <f t="shared" si="28"/>
        <v>0.70116181710046854</v>
      </c>
      <c r="AQ22" s="215">
        <f t="shared" si="29"/>
        <v>0.8021050344721633</v>
      </c>
    </row>
    <row r="23" spans="1:43" x14ac:dyDescent="0.25">
      <c r="A23" s="266">
        <v>2004</v>
      </c>
      <c r="B23" s="167">
        <v>357</v>
      </c>
      <c r="C23" s="167">
        <v>270</v>
      </c>
      <c r="D23" s="167">
        <v>252</v>
      </c>
      <c r="E23" s="168">
        <f t="shared" si="63"/>
        <v>0.75630252100840334</v>
      </c>
      <c r="F23" s="95">
        <f t="shared" si="64"/>
        <v>0.93333333333333346</v>
      </c>
      <c r="G23" s="169">
        <f t="shared" si="65"/>
        <v>0.70588235294117652</v>
      </c>
      <c r="H23" s="102">
        <v>9.3609841353533466E-2</v>
      </c>
      <c r="I23" s="166">
        <v>3.0654912192214077E-2</v>
      </c>
      <c r="J23" s="152">
        <v>4.7E-2</v>
      </c>
      <c r="K23" s="168">
        <f t="shared" si="66"/>
        <v>0.87556313174240796</v>
      </c>
      <c r="L23" s="95">
        <f t="shared" si="67"/>
        <v>0.96284939705436123</v>
      </c>
      <c r="M23" s="169">
        <f t="shared" si="68"/>
        <v>0.8430354334812058</v>
      </c>
      <c r="N23" s="152">
        <f t="shared" si="69"/>
        <v>0.95667073448294027</v>
      </c>
      <c r="O23" s="95">
        <f t="shared" si="70"/>
        <v>0.99058008085544969</v>
      </c>
      <c r="P23" s="152">
        <f t="shared" si="71"/>
        <v>0.97590276160276057</v>
      </c>
      <c r="S23" s="214">
        <f t="shared" si="9"/>
        <v>357</v>
      </c>
      <c r="T23" s="74">
        <f t="shared" si="9"/>
        <v>270</v>
      </c>
      <c r="U23" s="75">
        <f t="shared" si="10"/>
        <v>0.75630252100840334</v>
      </c>
      <c r="V23" s="195">
        <f t="shared" si="11"/>
        <v>0.79158868324645471</v>
      </c>
      <c r="W23" s="195">
        <f t="shared" si="12"/>
        <v>1.283724339846724</v>
      </c>
      <c r="X23" s="196">
        <f t="shared" si="13"/>
        <v>0.70834750324445139</v>
      </c>
      <c r="Y23" s="196">
        <f t="shared" si="14"/>
        <v>0.79994908869796011</v>
      </c>
      <c r="Z23" s="196">
        <f t="shared" si="15"/>
        <v>9.1601585453508716E-2</v>
      </c>
      <c r="AA23" s="187"/>
      <c r="AB23" s="74">
        <f t="shared" si="16"/>
        <v>270</v>
      </c>
      <c r="AC23" s="74">
        <f t="shared" si="16"/>
        <v>252</v>
      </c>
      <c r="AD23" s="75">
        <f t="shared" si="17"/>
        <v>0.93333333333333335</v>
      </c>
      <c r="AE23" s="195">
        <f t="shared" si="18"/>
        <v>0.65436166853004563</v>
      </c>
      <c r="AF23" s="195">
        <f t="shared" si="19"/>
        <v>1.7081190614730013</v>
      </c>
      <c r="AG23" s="196">
        <f t="shared" si="20"/>
        <v>0.8966824969845697</v>
      </c>
      <c r="AH23" s="196">
        <f t="shared" si="21"/>
        <v>0.96001369509196499</v>
      </c>
      <c r="AI23" s="196">
        <f t="shared" si="22"/>
        <v>6.3331198107395292E-2</v>
      </c>
      <c r="AJ23" s="187"/>
      <c r="AK23" s="74">
        <f t="shared" si="23"/>
        <v>357</v>
      </c>
      <c r="AL23" s="74">
        <f t="shared" si="24"/>
        <v>252</v>
      </c>
      <c r="AM23" s="75">
        <f t="shared" si="25"/>
        <v>0.70588235294117652</v>
      </c>
      <c r="AN23" s="195">
        <f t="shared" si="26"/>
        <v>0.8008764060217396</v>
      </c>
      <c r="AO23" s="195">
        <f t="shared" si="27"/>
        <v>1.2629643495063678</v>
      </c>
      <c r="AP23" s="196">
        <f t="shared" si="28"/>
        <v>0.65564386391224039</v>
      </c>
      <c r="AQ23" s="215">
        <f t="shared" si="29"/>
        <v>0.75266764459165814</v>
      </c>
    </row>
    <row r="24" spans="1:43" x14ac:dyDescent="0.25">
      <c r="A24" s="266">
        <v>2005</v>
      </c>
      <c r="B24" s="167">
        <v>291</v>
      </c>
      <c r="C24" s="167">
        <v>232</v>
      </c>
      <c r="D24" s="167">
        <v>217</v>
      </c>
      <c r="E24" s="168">
        <f t="shared" si="63"/>
        <v>0.79725085910652926</v>
      </c>
      <c r="F24" s="95">
        <f t="shared" si="64"/>
        <v>0.93534482758620685</v>
      </c>
      <c r="G24" s="169">
        <f t="shared" si="65"/>
        <v>0.74570446735395191</v>
      </c>
      <c r="H24" s="102">
        <v>8.6309912115780305E-2</v>
      </c>
      <c r="I24" s="166">
        <v>3.957662183467419E-2</v>
      </c>
      <c r="J24" s="152">
        <v>4.7E-2</v>
      </c>
      <c r="K24" s="168">
        <f t="shared" si="66"/>
        <v>0.91559451382293289</v>
      </c>
      <c r="L24" s="95">
        <f t="shared" si="67"/>
        <v>0.97388802568818567</v>
      </c>
      <c r="M24" s="169">
        <f t="shared" si="68"/>
        <v>0.89168653339795034</v>
      </c>
      <c r="N24" s="152">
        <f t="shared" si="69"/>
        <v>0.97103390443505999</v>
      </c>
      <c r="O24" s="95">
        <f t="shared" si="70"/>
        <v>0.99340709288344031</v>
      </c>
      <c r="P24" s="152">
        <f t="shared" si="71"/>
        <v>0.98375614517260179</v>
      </c>
      <c r="S24" s="214">
        <f t="shared" si="9"/>
        <v>291</v>
      </c>
      <c r="T24" s="74">
        <f t="shared" si="9"/>
        <v>232</v>
      </c>
      <c r="U24" s="75">
        <f t="shared" si="10"/>
        <v>0.79725085910652926</v>
      </c>
      <c r="V24" s="195">
        <f t="shared" si="11"/>
        <v>0.76121154756594089</v>
      </c>
      <c r="W24" s="195">
        <f t="shared" si="12"/>
        <v>1.3486811564103405</v>
      </c>
      <c r="X24" s="196">
        <f t="shared" si="13"/>
        <v>0.7464085952412387</v>
      </c>
      <c r="Y24" s="196">
        <f t="shared" si="14"/>
        <v>0.84192591440580056</v>
      </c>
      <c r="Z24" s="196">
        <f t="shared" si="15"/>
        <v>9.5517319164561854E-2</v>
      </c>
      <c r="AA24" s="187"/>
      <c r="AB24" s="74">
        <f t="shared" si="16"/>
        <v>232</v>
      </c>
      <c r="AC24" s="74">
        <f t="shared" si="16"/>
        <v>217</v>
      </c>
      <c r="AD24" s="75">
        <f t="shared" si="17"/>
        <v>0.93534482758620685</v>
      </c>
      <c r="AE24" s="195">
        <f t="shared" si="18"/>
        <v>0.63253684645178188</v>
      </c>
      <c r="AF24" s="195">
        <f t="shared" si="19"/>
        <v>1.8093584612369922</v>
      </c>
      <c r="AG24" s="196">
        <f t="shared" si="20"/>
        <v>0.895602582198329</v>
      </c>
      <c r="AH24" s="196">
        <f t="shared" si="21"/>
        <v>0.96336460847897987</v>
      </c>
      <c r="AI24" s="196">
        <f t="shared" si="22"/>
        <v>6.7762026280650867E-2</v>
      </c>
      <c r="AJ24" s="187"/>
      <c r="AK24" s="74">
        <f t="shared" si="23"/>
        <v>291</v>
      </c>
      <c r="AL24" s="74">
        <f t="shared" si="24"/>
        <v>217</v>
      </c>
      <c r="AM24" s="75">
        <f t="shared" si="25"/>
        <v>0.74570446735395191</v>
      </c>
      <c r="AN24" s="195">
        <f t="shared" si="26"/>
        <v>0.77508203887681448</v>
      </c>
      <c r="AO24" s="195">
        <f t="shared" si="27"/>
        <v>1.3141914468309661</v>
      </c>
      <c r="AP24" s="196">
        <f t="shared" si="28"/>
        <v>0.69160271501186987</v>
      </c>
      <c r="AQ24" s="215">
        <f t="shared" si="29"/>
        <v>0.79472597515179555</v>
      </c>
    </row>
    <row r="25" spans="1:43" x14ac:dyDescent="0.25">
      <c r="A25" s="266">
        <v>2006</v>
      </c>
      <c r="B25" s="167">
        <v>128</v>
      </c>
      <c r="C25" s="167">
        <v>94</v>
      </c>
      <c r="D25" s="167">
        <v>86</v>
      </c>
      <c r="E25" s="168">
        <f t="shared" si="63"/>
        <v>0.734375</v>
      </c>
      <c r="F25" s="95">
        <f t="shared" si="64"/>
        <v>0.91489361702127658</v>
      </c>
      <c r="G25" s="169">
        <f t="shared" si="65"/>
        <v>0.671875</v>
      </c>
      <c r="H25" s="102">
        <v>0.11064584596240835</v>
      </c>
      <c r="I25" s="166">
        <v>5.2070352189883373E-2</v>
      </c>
      <c r="J25" s="152">
        <v>4.7E-2</v>
      </c>
      <c r="K25" s="168">
        <f t="shared" si="66"/>
        <v>0.8664634455684046</v>
      </c>
      <c r="L25" s="95">
        <f t="shared" si="67"/>
        <v>0.96514927994376054</v>
      </c>
      <c r="M25" s="169">
        <f t="shared" si="68"/>
        <v>0.83626657058793541</v>
      </c>
      <c r="N25" s="152">
        <f t="shared" si="69"/>
        <v>0.95334497503112514</v>
      </c>
      <c r="O25" s="95">
        <f t="shared" si="70"/>
        <v>0.99117108198937343</v>
      </c>
      <c r="P25" s="152">
        <f t="shared" si="71"/>
        <v>0.97477950828079896</v>
      </c>
      <c r="S25" s="214">
        <f t="shared" si="9"/>
        <v>128</v>
      </c>
      <c r="T25" s="74">
        <f t="shared" si="9"/>
        <v>94</v>
      </c>
      <c r="U25" s="75">
        <f t="shared" si="10"/>
        <v>0.734375</v>
      </c>
      <c r="V25" s="195">
        <f t="shared" si="11"/>
        <v>0.68867616736318749</v>
      </c>
      <c r="W25" s="195">
        <f t="shared" si="12"/>
        <v>1.5111299567598997</v>
      </c>
      <c r="X25" s="196">
        <f t="shared" si="13"/>
        <v>0.64907200507021057</v>
      </c>
      <c r="Y25" s="196">
        <f t="shared" si="14"/>
        <v>0.80851256911305625</v>
      </c>
      <c r="Z25" s="196">
        <f t="shared" si="15"/>
        <v>0.15944056404284568</v>
      </c>
      <c r="AA25" s="187"/>
      <c r="AB25" s="74">
        <f t="shared" si="16"/>
        <v>94</v>
      </c>
      <c r="AC25" s="74">
        <f t="shared" si="16"/>
        <v>86</v>
      </c>
      <c r="AD25" s="75">
        <f t="shared" si="17"/>
        <v>0.91489361702127658</v>
      </c>
      <c r="AE25" s="195">
        <f t="shared" si="18"/>
        <v>0.54607509230702866</v>
      </c>
      <c r="AF25" s="195">
        <f t="shared" si="19"/>
        <v>2.3626974215478289</v>
      </c>
      <c r="AG25" s="196">
        <f t="shared" si="20"/>
        <v>0.83917790012179372</v>
      </c>
      <c r="AH25" s="196">
        <f t="shared" si="21"/>
        <v>0.9625388675067571</v>
      </c>
      <c r="AI25" s="196">
        <f t="shared" si="22"/>
        <v>0.12336096738496338</v>
      </c>
      <c r="AJ25" s="187"/>
      <c r="AK25" s="74">
        <f t="shared" si="23"/>
        <v>128</v>
      </c>
      <c r="AL25" s="74">
        <f t="shared" si="24"/>
        <v>86</v>
      </c>
      <c r="AM25" s="75">
        <f t="shared" si="25"/>
        <v>0.671875</v>
      </c>
      <c r="AN25" s="195">
        <f t="shared" si="26"/>
        <v>0.70003648374168792</v>
      </c>
      <c r="AO25" s="195">
        <f t="shared" si="27"/>
        <v>1.465770507322953</v>
      </c>
      <c r="AP25" s="196">
        <f t="shared" si="28"/>
        <v>0.5833460009140633</v>
      </c>
      <c r="AQ25" s="215">
        <f t="shared" si="29"/>
        <v>0.75224459632171758</v>
      </c>
    </row>
    <row r="26" spans="1:43" x14ac:dyDescent="0.25">
      <c r="A26" s="267">
        <v>2007</v>
      </c>
      <c r="B26" s="167">
        <v>141</v>
      </c>
      <c r="C26" s="167">
        <v>111</v>
      </c>
      <c r="D26" s="167">
        <v>87</v>
      </c>
      <c r="E26" s="168">
        <f t="shared" si="63"/>
        <v>0.78723404255319152</v>
      </c>
      <c r="F26" s="95">
        <f t="shared" si="64"/>
        <v>0.78378378378378377</v>
      </c>
      <c r="G26" s="169">
        <f t="shared" si="65"/>
        <v>0.61702127659574468</v>
      </c>
      <c r="H26" s="98">
        <v>9.3527512820647016E-2</v>
      </c>
      <c r="I26" s="152">
        <v>4.46770115108421E-2</v>
      </c>
      <c r="J26" s="152">
        <v>4.7E-2</v>
      </c>
      <c r="K26" s="168">
        <f t="shared" si="66"/>
        <v>0.91128944136747059</v>
      </c>
      <c r="L26" s="95">
        <f t="shared" si="67"/>
        <v>0.82043852521892824</v>
      </c>
      <c r="M26" s="169">
        <f t="shared" si="68"/>
        <v>0.74765696532310855</v>
      </c>
      <c r="N26" s="152">
        <f t="shared" si="69"/>
        <v>0.96950959777761747</v>
      </c>
      <c r="O26" s="95">
        <f t="shared" si="70"/>
        <v>0.95172507400797113</v>
      </c>
      <c r="P26" s="152">
        <f t="shared" si="71"/>
        <v>0.9593067125745538</v>
      </c>
      <c r="S26" s="214">
        <f t="shared" si="9"/>
        <v>141</v>
      </c>
      <c r="T26" s="74">
        <f t="shared" si="9"/>
        <v>111</v>
      </c>
      <c r="U26" s="75">
        <f t="shared" si="10"/>
        <v>0.78723404255319152</v>
      </c>
      <c r="V26" s="195">
        <f t="shared" si="11"/>
        <v>0.68510265465741504</v>
      </c>
      <c r="W26" s="195">
        <f t="shared" si="12"/>
        <v>1.5371907563185585</v>
      </c>
      <c r="X26" s="196">
        <f t="shared" si="13"/>
        <v>0.71040594037339966</v>
      </c>
      <c r="Y26" s="196">
        <f t="shared" si="14"/>
        <v>0.85160662884377569</v>
      </c>
      <c r="Z26" s="196">
        <f t="shared" si="15"/>
        <v>0.14120068847037603</v>
      </c>
      <c r="AA26" s="187"/>
      <c r="AB26" s="74">
        <f t="shared" si="16"/>
        <v>111</v>
      </c>
      <c r="AC26" s="74">
        <f t="shared" si="16"/>
        <v>87</v>
      </c>
      <c r="AD26" s="75">
        <f t="shared" si="17"/>
        <v>0.78378378378378377</v>
      </c>
      <c r="AE26" s="195">
        <f t="shared" si="18"/>
        <v>0.65660225336480393</v>
      </c>
      <c r="AF26" s="195">
        <f t="shared" si="19"/>
        <v>1.6249477523296767</v>
      </c>
      <c r="AG26" s="196">
        <f t="shared" si="20"/>
        <v>0.69558375824170593</v>
      </c>
      <c r="AH26" s="196">
        <f t="shared" si="21"/>
        <v>0.85628346838833058</v>
      </c>
      <c r="AI26" s="196">
        <f t="shared" si="22"/>
        <v>0.16069971014662465</v>
      </c>
      <c r="AJ26" s="187"/>
      <c r="AK26" s="74">
        <f t="shared" si="23"/>
        <v>141</v>
      </c>
      <c r="AL26" s="74">
        <f t="shared" si="24"/>
        <v>87</v>
      </c>
      <c r="AM26" s="75">
        <f t="shared" si="25"/>
        <v>0.61702127659574468</v>
      </c>
      <c r="AN26" s="195">
        <f t="shared" si="26"/>
        <v>0.71708212196580268</v>
      </c>
      <c r="AO26" s="195">
        <f t="shared" si="27"/>
        <v>1.4152875346935641</v>
      </c>
      <c r="AP26" s="196">
        <f t="shared" si="28"/>
        <v>0.53146088763499233</v>
      </c>
      <c r="AQ26" s="215">
        <f t="shared" si="29"/>
        <v>0.6975557515284494</v>
      </c>
    </row>
    <row r="27" spans="1:43" s="80" customFormat="1" x14ac:dyDescent="0.25">
      <c r="A27" s="266">
        <v>2008</v>
      </c>
      <c r="B27" s="80">
        <v>1286</v>
      </c>
      <c r="C27" s="80">
        <v>845</v>
      </c>
      <c r="D27" s="80">
        <v>713</v>
      </c>
      <c r="E27" s="268">
        <f t="shared" ref="E27:E31" si="72">C27/B27</f>
        <v>0.65707620528771382</v>
      </c>
      <c r="F27" s="269">
        <f t="shared" ref="F27:F31" si="73">G27/E27</f>
        <v>0.84378698224852078</v>
      </c>
      <c r="G27" s="270">
        <f t="shared" ref="G27:G31" si="74">D27/B27</f>
        <v>0.55443234836702959</v>
      </c>
      <c r="H27" s="155">
        <v>0.14100000000000001</v>
      </c>
      <c r="I27" s="155">
        <v>4.3999999999999997E-2</v>
      </c>
      <c r="J27" s="155">
        <v>4.7E-2</v>
      </c>
      <c r="K27" s="268">
        <f t="shared" ref="K27:K31" si="75">(C27/B27)/((1-H27)*(1-J27))</f>
        <v>0.80265640552744266</v>
      </c>
      <c r="L27" s="269">
        <f t="shared" ref="L27:L31" si="76">M27/K27</f>
        <v>0.88262236636874558</v>
      </c>
      <c r="M27" s="270">
        <f t="shared" ref="M27:M31" si="77">(D27/B27)/((1-H27)*(1-I27)*(1-J27))</f>
        <v>0.70844249602766296</v>
      </c>
      <c r="N27" s="155">
        <f t="shared" ref="N27:N31" si="78">K27^(1/3)</f>
        <v>0.92934412673372679</v>
      </c>
      <c r="O27" s="269">
        <f t="shared" ref="O27:O31" si="79">L27^(1/4)</f>
        <v>0.96926768139236064</v>
      </c>
      <c r="P27" s="155">
        <f t="shared" ref="P27:P31" si="80">M27^(1/7)</f>
        <v>0.95195176517837532</v>
      </c>
      <c r="S27" s="216">
        <f t="shared" si="9"/>
        <v>1286</v>
      </c>
      <c r="T27" s="175">
        <f t="shared" si="9"/>
        <v>845</v>
      </c>
      <c r="U27" s="176">
        <f t="shared" si="10"/>
        <v>0.65707620528771382</v>
      </c>
      <c r="V27" s="217">
        <f t="shared" si="11"/>
        <v>0.89220251932857586</v>
      </c>
      <c r="W27" s="217">
        <f t="shared" si="12"/>
        <v>1.1232583253732775</v>
      </c>
      <c r="X27" s="217">
        <f t="shared" si="13"/>
        <v>0.63040731928680582</v>
      </c>
      <c r="Y27" s="217">
        <f t="shared" si="14"/>
        <v>0.68302491540263799</v>
      </c>
      <c r="Z27" s="217">
        <f t="shared" si="15"/>
        <v>5.2617596115832166E-2</v>
      </c>
      <c r="AA27" s="218"/>
      <c r="AB27" s="175">
        <f t="shared" si="16"/>
        <v>845</v>
      </c>
      <c r="AC27" s="175">
        <f t="shared" si="16"/>
        <v>713</v>
      </c>
      <c r="AD27" s="176">
        <f t="shared" si="17"/>
        <v>0.84378698224852067</v>
      </c>
      <c r="AE27" s="217">
        <f t="shared" si="18"/>
        <v>0.83571108392636195</v>
      </c>
      <c r="AF27" s="217">
        <f t="shared" si="19"/>
        <v>1.2117166344267374</v>
      </c>
      <c r="AG27" s="217">
        <f t="shared" si="20"/>
        <v>0.81752375692262824</v>
      </c>
      <c r="AH27" s="217">
        <f t="shared" si="21"/>
        <v>0.86762480594029101</v>
      </c>
      <c r="AI27" s="217">
        <f t="shared" si="22"/>
        <v>5.0101049017662769E-2</v>
      </c>
      <c r="AJ27" s="218"/>
      <c r="AK27" s="175">
        <f t="shared" si="23"/>
        <v>1286</v>
      </c>
      <c r="AL27" s="175">
        <f t="shared" si="24"/>
        <v>713</v>
      </c>
      <c r="AM27" s="176">
        <f t="shared" si="25"/>
        <v>0.55443234836702959</v>
      </c>
      <c r="AN27" s="217">
        <f t="shared" si="26"/>
        <v>0.89616687645088611</v>
      </c>
      <c r="AO27" s="217">
        <f t="shared" si="27"/>
        <v>1.1166288465178607</v>
      </c>
      <c r="AP27" s="217">
        <f t="shared" si="28"/>
        <v>0.52678019427769118</v>
      </c>
      <c r="AQ27" s="219">
        <f t="shared" si="29"/>
        <v>0.58183515146277953</v>
      </c>
    </row>
    <row r="28" spans="1:43" x14ac:dyDescent="0.25">
      <c r="A28" s="129">
        <v>2009</v>
      </c>
      <c r="B28" s="154">
        <v>1984</v>
      </c>
      <c r="C28" s="154">
        <v>1487</v>
      </c>
      <c r="D28" s="154">
        <v>1281</v>
      </c>
      <c r="E28" s="152">
        <f t="shared" si="72"/>
        <v>0.7494959677419355</v>
      </c>
      <c r="F28" s="95">
        <f t="shared" si="73"/>
        <v>0.86146603900470742</v>
      </c>
      <c r="G28" s="152">
        <f t="shared" si="74"/>
        <v>0.64566532258064513</v>
      </c>
      <c r="H28" s="152">
        <v>0.109</v>
      </c>
      <c r="I28" s="155"/>
      <c r="J28" s="152">
        <v>4.7E-2</v>
      </c>
      <c r="K28" s="168">
        <f t="shared" si="75"/>
        <v>0.88267067049406922</v>
      </c>
      <c r="L28" s="95">
        <f t="shared" si="76"/>
        <v>0.86146603900470742</v>
      </c>
      <c r="M28" s="169">
        <f t="shared" si="77"/>
        <v>0.76039080625615507</v>
      </c>
      <c r="N28" s="152">
        <f t="shared" si="78"/>
        <v>0.95925240932561495</v>
      </c>
      <c r="O28" s="95">
        <f t="shared" si="79"/>
        <v>0.96340642941120225</v>
      </c>
      <c r="P28" s="152">
        <f t="shared" si="80"/>
        <v>0.9616239368983851</v>
      </c>
      <c r="S28" s="214">
        <f t="shared" si="9"/>
        <v>1984</v>
      </c>
      <c r="T28" s="74">
        <f t="shared" si="9"/>
        <v>1487</v>
      </c>
      <c r="U28" s="75">
        <f t="shared" si="10"/>
        <v>0.7494959677419355</v>
      </c>
      <c r="V28" s="195">
        <f t="shared" si="11"/>
        <v>0.90463887704923274</v>
      </c>
      <c r="W28" s="195">
        <f t="shared" si="12"/>
        <v>1.10837395090513</v>
      </c>
      <c r="X28" s="196">
        <f t="shared" si="13"/>
        <v>0.72981741665754507</v>
      </c>
      <c r="Y28" s="196">
        <f t="shared" si="14"/>
        <v>0.76843444020993223</v>
      </c>
      <c r="Z28" s="196">
        <f t="shared" si="15"/>
        <v>3.8617023552387164E-2</v>
      </c>
      <c r="AA28" s="187"/>
      <c r="AB28" s="74">
        <f t="shared" si="16"/>
        <v>1487</v>
      </c>
      <c r="AC28" s="74">
        <f t="shared" si="16"/>
        <v>1281</v>
      </c>
      <c r="AD28" s="75">
        <f t="shared" si="17"/>
        <v>0.86146603900470742</v>
      </c>
      <c r="AE28" s="195">
        <f t="shared" si="18"/>
        <v>0.86672392875721627</v>
      </c>
      <c r="AF28" s="195">
        <f t="shared" si="19"/>
        <v>1.163293370079254</v>
      </c>
      <c r="AG28" s="196">
        <f t="shared" si="20"/>
        <v>0.84285721747142006</v>
      </c>
      <c r="AH28" s="196">
        <f t="shared" si="21"/>
        <v>0.87863377692310562</v>
      </c>
      <c r="AI28" s="196">
        <f t="shared" si="22"/>
        <v>3.5776559451685563E-2</v>
      </c>
      <c r="AJ28" s="187"/>
      <c r="AK28" s="74">
        <f t="shared" si="23"/>
        <v>1984</v>
      </c>
      <c r="AL28" s="74">
        <f t="shared" si="24"/>
        <v>1281</v>
      </c>
      <c r="AM28" s="75">
        <f t="shared" si="25"/>
        <v>0.64566532258064513</v>
      </c>
      <c r="AN28" s="195">
        <f t="shared" si="26"/>
        <v>0.91268844281536088</v>
      </c>
      <c r="AO28" s="195">
        <f t="shared" si="27"/>
        <v>1.0970659242679985</v>
      </c>
      <c r="AP28" s="196">
        <f t="shared" si="28"/>
        <v>0.62416328856558534</v>
      </c>
      <c r="AQ28" s="215">
        <f t="shared" si="29"/>
        <v>0.66673596076372521</v>
      </c>
    </row>
    <row r="29" spans="1:43" x14ac:dyDescent="0.25">
      <c r="A29" s="129">
        <v>2010</v>
      </c>
      <c r="B29" s="122">
        <v>1718</v>
      </c>
      <c r="C29" s="122">
        <v>1270</v>
      </c>
      <c r="D29" s="122">
        <v>1119</v>
      </c>
      <c r="E29" s="99">
        <f t="shared" si="72"/>
        <v>0.7392316647264261</v>
      </c>
      <c r="F29" s="99">
        <f t="shared" si="73"/>
        <v>0.88110236220472427</v>
      </c>
      <c r="G29" s="99">
        <f t="shared" si="74"/>
        <v>0.65133876600698482</v>
      </c>
      <c r="H29" s="117">
        <v>0.13800000000000001</v>
      </c>
      <c r="I29" s="123">
        <v>3.1E-2</v>
      </c>
      <c r="J29" s="152">
        <v>4.7E-2</v>
      </c>
      <c r="K29" s="99">
        <f t="shared" si="75"/>
        <v>0.8998712877960503</v>
      </c>
      <c r="L29" s="99">
        <f t="shared" si="76"/>
        <v>0.90929036347236769</v>
      </c>
      <c r="M29" s="99">
        <f t="shared" si="77"/>
        <v>0.81824429035841817</v>
      </c>
      <c r="N29" s="101">
        <f t="shared" si="78"/>
        <v>0.96544335638668</v>
      </c>
      <c r="O29" s="99">
        <f t="shared" si="79"/>
        <v>0.97650764373313725</v>
      </c>
      <c r="P29" s="100">
        <f t="shared" si="80"/>
        <v>0.97175036388630776</v>
      </c>
      <c r="S29" s="214">
        <f t="shared" si="9"/>
        <v>1718</v>
      </c>
      <c r="T29" s="74">
        <f t="shared" si="9"/>
        <v>1270</v>
      </c>
      <c r="U29" s="75">
        <f t="shared" si="10"/>
        <v>0.7392316647264261</v>
      </c>
      <c r="V29" s="195">
        <f t="shared" si="11"/>
        <v>0.89918794771392607</v>
      </c>
      <c r="W29" s="195">
        <f t="shared" si="12"/>
        <v>1.1153318251698403</v>
      </c>
      <c r="X29" s="196">
        <f t="shared" si="13"/>
        <v>0.71778200174074425</v>
      </c>
      <c r="Y29" s="196">
        <f t="shared" si="14"/>
        <v>0.75986107317163309</v>
      </c>
      <c r="Z29" s="196">
        <f t="shared" si="15"/>
        <v>4.2079071430888848E-2</v>
      </c>
      <c r="AA29" s="187"/>
      <c r="AB29" s="74">
        <f t="shared" si="16"/>
        <v>1270</v>
      </c>
      <c r="AC29" s="74">
        <f t="shared" si="16"/>
        <v>1119</v>
      </c>
      <c r="AD29" s="75">
        <f t="shared" si="17"/>
        <v>0.88110236220472438</v>
      </c>
      <c r="AE29" s="195">
        <f t="shared" si="18"/>
        <v>0.84862420842087083</v>
      </c>
      <c r="AF29" s="195">
        <f t="shared" si="19"/>
        <v>1.1921505637845122</v>
      </c>
      <c r="AG29" s="196">
        <f t="shared" si="20"/>
        <v>0.86202019544383923</v>
      </c>
      <c r="AH29" s="196">
        <f t="shared" si="21"/>
        <v>0.89839919052695061</v>
      </c>
      <c r="AI29" s="196">
        <f t="shared" si="22"/>
        <v>3.6378995083111376E-2</v>
      </c>
      <c r="AJ29" s="187"/>
      <c r="AK29" s="74">
        <f t="shared" si="23"/>
        <v>1718</v>
      </c>
      <c r="AL29" s="74">
        <f t="shared" si="24"/>
        <v>1119</v>
      </c>
      <c r="AM29" s="75">
        <f t="shared" si="25"/>
        <v>0.65133876600698482</v>
      </c>
      <c r="AN29" s="195">
        <f t="shared" si="26"/>
        <v>0.90623287810271935</v>
      </c>
      <c r="AO29" s="195">
        <f t="shared" si="27"/>
        <v>1.1051787199338672</v>
      </c>
      <c r="AP29" s="196">
        <f t="shared" si="28"/>
        <v>0.62826996751240693</v>
      </c>
      <c r="AQ29" s="215">
        <f t="shared" si="29"/>
        <v>0.67388940235226957</v>
      </c>
    </row>
    <row r="30" spans="1:43" x14ac:dyDescent="0.25">
      <c r="A30" s="129">
        <v>2011</v>
      </c>
      <c r="B30">
        <v>1496</v>
      </c>
      <c r="C30">
        <v>1101</v>
      </c>
      <c r="D30">
        <v>947</v>
      </c>
      <c r="E30" s="99">
        <f t="shared" si="72"/>
        <v>0.73596256684491979</v>
      </c>
      <c r="F30" s="99">
        <f t="shared" si="73"/>
        <v>0.86012715712988197</v>
      </c>
      <c r="G30" s="99">
        <f t="shared" si="74"/>
        <v>0.63302139037433158</v>
      </c>
      <c r="H30" s="117">
        <v>0.152</v>
      </c>
      <c r="I30" s="123">
        <v>0.01</v>
      </c>
      <c r="J30" s="152">
        <v>4.7E-2</v>
      </c>
      <c r="K30" s="99">
        <f t="shared" si="75"/>
        <v>0.91068246110213003</v>
      </c>
      <c r="L30" s="99">
        <f t="shared" si="76"/>
        <v>0.86881531023220415</v>
      </c>
      <c r="M30" s="99">
        <f t="shared" si="77"/>
        <v>0.79121486496547433</v>
      </c>
      <c r="N30" s="101">
        <f t="shared" si="78"/>
        <v>0.96929429702945247</v>
      </c>
      <c r="O30" s="99">
        <f t="shared" si="79"/>
        <v>0.96545462275251082</v>
      </c>
      <c r="P30" s="100">
        <f t="shared" si="80"/>
        <v>0.96709833145522472</v>
      </c>
      <c r="S30" s="214">
        <f t="shared" ref="S30" si="81">B30</f>
        <v>1496</v>
      </c>
      <c r="T30" s="74">
        <f t="shared" ref="T30" si="82">C30</f>
        <v>1101</v>
      </c>
      <c r="U30" s="75">
        <f t="shared" ref="U30" si="83">T30/S30</f>
        <v>0.73596256684491979</v>
      </c>
      <c r="V30" s="195">
        <f t="shared" ref="V30" si="84">_xlfn.F.INV(0.05/2, 2*T30, 2*(S30-T30+1))</f>
        <v>0.89285046724823758</v>
      </c>
      <c r="W30" s="195">
        <f t="shared" ref="W30" si="85">_xlfn.F.INV(1-0.05/2, 2*(T30+1), 2*(S30-T30))</f>
        <v>1.1236560030568075</v>
      </c>
      <c r="X30" s="196">
        <f t="shared" ref="X30" si="86">IF(T30=0, 0, 1/(1 +(S30-T30+1)/(T30*V30)))</f>
        <v>0.71284129448583167</v>
      </c>
      <c r="Y30" s="196">
        <f t="shared" ref="Y30" si="87">IF(T30=S30, 1, 1/(1 + (S30-T30)/(W30*(T30+1))))</f>
        <v>0.75815372699304995</v>
      </c>
      <c r="Z30" s="196">
        <f t="shared" ref="Z30" si="88">Y30-X30</f>
        <v>4.5312432507218281E-2</v>
      </c>
      <c r="AA30" s="187"/>
      <c r="AB30" s="74">
        <f t="shared" ref="AB30" si="89">C30</f>
        <v>1101</v>
      </c>
      <c r="AC30" s="74">
        <f t="shared" ref="AC30" si="90">D30</f>
        <v>947</v>
      </c>
      <c r="AD30" s="75">
        <f t="shared" ref="AD30" si="91">AC30/AB30</f>
        <v>0.86012715712988197</v>
      </c>
      <c r="AE30" s="195">
        <f t="shared" ref="AE30" si="92">_xlfn.F.INV(0.05/2, 2*AC30, 2*(AB30-AC30+1))</f>
        <v>0.84805405422842084</v>
      </c>
      <c r="AF30" s="195">
        <f t="shared" ref="AF30" si="93">_xlfn.F.INV(1-0.05/2, 2*(AC30+1), 2*(AB30-AC30))</f>
        <v>1.1922485188058081</v>
      </c>
      <c r="AG30" s="196">
        <f t="shared" ref="AG30" si="94">IF(AC30=0, 0, 1/(1 +(AB30-AC30+1)/(AC30*AE30)))</f>
        <v>0.83822269395091664</v>
      </c>
      <c r="AH30" s="196">
        <f t="shared" ref="AH30" si="95">IF(AC30=AB30, 1, 1/(1 + (AB30-AC30)/(AF30*(AC30+1))))</f>
        <v>0.88008580211206799</v>
      </c>
      <c r="AI30" s="196">
        <f t="shared" ref="AI30" si="96">AH30-AG30</f>
        <v>4.1863108161151352E-2</v>
      </c>
      <c r="AJ30" s="187"/>
      <c r="AK30" s="74">
        <f t="shared" ref="AK30" si="97">B30</f>
        <v>1496</v>
      </c>
      <c r="AL30" s="74">
        <f t="shared" ref="AL30" si="98">D30</f>
        <v>947</v>
      </c>
      <c r="AM30" s="75">
        <f t="shared" ref="AM30" si="99">AL30/AK30</f>
        <v>0.63302139037433158</v>
      </c>
      <c r="AN30" s="195">
        <f t="shared" ref="AN30" si="100">_xlfn.F.INV(0.05/2, 2*AL30, 2*(AK30-AL30+1))</f>
        <v>0.90088430331889435</v>
      </c>
      <c r="AO30" s="195">
        <f t="shared" ref="AO30" si="101">_xlfn.F.INV(1-0.05/2, 2*(AL30+1), 2*(AK30-AL30))</f>
        <v>1.1117198032775573</v>
      </c>
      <c r="AP30" s="196">
        <f t="shared" ref="AP30" si="102">IF(AL30=0, 0, 1/(1 +(AK30-AL30+1)/(AL30*AN30)))</f>
        <v>0.60802129129656357</v>
      </c>
      <c r="AQ30" s="215">
        <f t="shared" ref="AQ30" si="103">IF(AL30=AK30, 1, 1/(1 + (AK30-AL30)/(AO30*(AL30+1))))</f>
        <v>0.65749800545690962</v>
      </c>
    </row>
    <row r="31" spans="1:43" x14ac:dyDescent="0.25">
      <c r="A31" s="121">
        <v>2012</v>
      </c>
      <c r="B31" s="122">
        <v>882</v>
      </c>
      <c r="C31" s="122">
        <v>644</v>
      </c>
      <c r="D31" s="122">
        <v>521</v>
      </c>
      <c r="E31" s="99">
        <f t="shared" si="72"/>
        <v>0.73015873015873012</v>
      </c>
      <c r="F31" s="99">
        <f t="shared" si="73"/>
        <v>0.80900621118012428</v>
      </c>
      <c r="G31" s="99">
        <f t="shared" si="74"/>
        <v>0.59070294784580502</v>
      </c>
      <c r="H31" s="117">
        <v>0.13800000000000001</v>
      </c>
      <c r="I31" s="123"/>
      <c r="J31" s="152">
        <v>4.7E-2</v>
      </c>
      <c r="K31" s="99">
        <f t="shared" si="75"/>
        <v>0.88882674830579</v>
      </c>
      <c r="L31" s="99">
        <f t="shared" si="76"/>
        <v>0.80900621118012428</v>
      </c>
      <c r="M31" s="99">
        <f t="shared" si="77"/>
        <v>0.71906636004241709</v>
      </c>
      <c r="N31" s="101">
        <f t="shared" si="78"/>
        <v>0.96147730745882332</v>
      </c>
      <c r="O31" s="99">
        <f t="shared" si="79"/>
        <v>0.94839217924430419</v>
      </c>
      <c r="P31" s="100">
        <f t="shared" si="80"/>
        <v>0.95397814303780371</v>
      </c>
      <c r="S31" s="214"/>
      <c r="T31" s="74"/>
      <c r="U31" s="75"/>
      <c r="V31" s="195"/>
      <c r="W31" s="195"/>
      <c r="X31" s="196"/>
      <c r="Y31" s="196"/>
      <c r="Z31" s="196"/>
      <c r="AA31" s="187"/>
      <c r="AB31" s="74"/>
      <c r="AC31" s="74"/>
      <c r="AD31" s="75"/>
      <c r="AE31" s="195"/>
      <c r="AF31" s="195"/>
      <c r="AG31" s="196"/>
      <c r="AH31" s="196"/>
      <c r="AI31" s="196"/>
      <c r="AJ31" s="187"/>
      <c r="AK31" s="74"/>
      <c r="AL31" s="74"/>
      <c r="AM31" s="75"/>
      <c r="AN31" s="195"/>
      <c r="AO31" s="195"/>
      <c r="AP31" s="196"/>
      <c r="AQ31" s="215"/>
    </row>
    <row r="32" spans="1:43" x14ac:dyDescent="0.25">
      <c r="S32" s="214"/>
      <c r="T32" s="74"/>
      <c r="U32" s="75"/>
      <c r="V32" s="195"/>
      <c r="W32" s="195"/>
      <c r="X32" s="196"/>
      <c r="Y32" s="196"/>
      <c r="Z32" s="196"/>
      <c r="AA32" s="187"/>
      <c r="AB32" s="74"/>
      <c r="AC32" s="74"/>
      <c r="AD32" s="75"/>
      <c r="AE32" s="195"/>
      <c r="AF32" s="195"/>
      <c r="AG32" s="196"/>
      <c r="AH32" s="196"/>
      <c r="AI32" s="196"/>
      <c r="AJ32" s="187"/>
      <c r="AK32" s="74"/>
      <c r="AL32" s="74"/>
      <c r="AM32" s="75"/>
      <c r="AN32" s="195"/>
      <c r="AO32" s="195"/>
      <c r="AP32" s="196"/>
      <c r="AQ32" s="215"/>
    </row>
    <row r="33" spans="1:43" x14ac:dyDescent="0.25">
      <c r="S33" s="214"/>
      <c r="T33" s="74"/>
      <c r="U33" s="75"/>
      <c r="V33" s="195"/>
      <c r="W33" s="195"/>
      <c r="X33" s="196"/>
      <c r="Y33" s="196"/>
      <c r="Z33" s="196"/>
      <c r="AA33" s="187"/>
      <c r="AB33" s="74"/>
      <c r="AC33" s="74"/>
      <c r="AD33" s="75"/>
      <c r="AE33" s="195"/>
      <c r="AF33" s="195"/>
      <c r="AG33" s="196"/>
      <c r="AH33" s="196"/>
      <c r="AI33" s="196"/>
      <c r="AJ33" s="187"/>
      <c r="AK33" s="74"/>
      <c r="AL33" s="74"/>
      <c r="AM33" s="75"/>
      <c r="AN33" s="195"/>
      <c r="AO33" s="195"/>
      <c r="AP33" s="196"/>
      <c r="AQ33" s="215"/>
    </row>
    <row r="34" spans="1:43" x14ac:dyDescent="0.25">
      <c r="A34" t="s">
        <v>99</v>
      </c>
      <c r="S34" s="214"/>
      <c r="T34" s="74"/>
      <c r="U34" s="75"/>
      <c r="V34" s="195"/>
      <c r="W34" s="195"/>
      <c r="X34" s="196"/>
      <c r="Y34" s="196"/>
      <c r="Z34" s="196"/>
      <c r="AA34" s="187"/>
      <c r="AB34" s="74"/>
      <c r="AC34" s="74"/>
      <c r="AD34" s="75"/>
      <c r="AE34" s="195"/>
      <c r="AF34" s="195"/>
      <c r="AG34" s="196"/>
      <c r="AH34" s="196"/>
      <c r="AI34" s="196"/>
      <c r="AJ34" s="187"/>
      <c r="AK34" s="74"/>
      <c r="AL34" s="74"/>
      <c r="AM34" s="75"/>
      <c r="AN34" s="195"/>
      <c r="AO34" s="195"/>
      <c r="AP34" s="196"/>
      <c r="AQ34" s="215"/>
    </row>
    <row r="35" spans="1:43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1" t="s">
        <v>6</v>
      </c>
      <c r="H35" s="1" t="s">
        <v>7</v>
      </c>
      <c r="I35" s="1" t="s">
        <v>8</v>
      </c>
      <c r="J35" s="2" t="s">
        <v>9</v>
      </c>
      <c r="K35" s="2" t="s">
        <v>10</v>
      </c>
      <c r="L35" s="2" t="s">
        <v>11</v>
      </c>
      <c r="S35" s="214"/>
      <c r="T35" s="74"/>
      <c r="U35" s="75"/>
      <c r="V35" s="195"/>
      <c r="W35" s="195"/>
      <c r="X35" s="196"/>
      <c r="Y35" s="196"/>
      <c r="Z35" s="196"/>
      <c r="AA35" s="187"/>
      <c r="AB35" s="74"/>
      <c r="AC35" s="74"/>
      <c r="AD35" s="75"/>
      <c r="AE35" s="195"/>
      <c r="AF35" s="195"/>
      <c r="AG35" s="196"/>
      <c r="AH35" s="196"/>
      <c r="AI35" s="196"/>
      <c r="AJ35" s="187"/>
      <c r="AK35" s="74"/>
      <c r="AL35" s="74"/>
      <c r="AM35" s="75"/>
      <c r="AN35" s="195"/>
      <c r="AO35" s="195"/>
      <c r="AP35" s="196"/>
      <c r="AQ35" s="215"/>
    </row>
    <row r="36" spans="1:43" x14ac:dyDescent="0.25">
      <c r="A36" s="142" t="s">
        <v>20</v>
      </c>
      <c r="B36" s="142" t="s">
        <v>21</v>
      </c>
      <c r="C36" s="142">
        <v>2009</v>
      </c>
      <c r="D36" s="142" t="s">
        <v>14</v>
      </c>
      <c r="E36" s="142" t="s">
        <v>22</v>
      </c>
      <c r="F36" s="142" t="s">
        <v>15</v>
      </c>
      <c r="G36" s="143">
        <v>500</v>
      </c>
      <c r="H36" s="143">
        <v>397</v>
      </c>
      <c r="I36" s="143">
        <v>364</v>
      </c>
      <c r="J36" s="144">
        <v>0.79400000000000004</v>
      </c>
      <c r="K36" s="144">
        <v>0.72799999999999998</v>
      </c>
      <c r="L36" s="144">
        <v>0.91690000000000005</v>
      </c>
      <c r="S36" s="220">
        <f t="shared" ref="S36:T39" si="104">G36</f>
        <v>500</v>
      </c>
      <c r="T36" s="79">
        <f t="shared" si="104"/>
        <v>397</v>
      </c>
      <c r="U36" s="75">
        <f t="shared" ref="U36:U45" si="105">T36/S36</f>
        <v>0.79400000000000004</v>
      </c>
      <c r="V36" s="195">
        <f t="shared" ref="V36:V45" si="106">_xlfn.F.INV(0.05/2, 2*T36, 2*(S36-T36+1))</f>
        <v>0.81103959218569144</v>
      </c>
      <c r="W36" s="195">
        <f t="shared" ref="W36:W45" si="107">_xlfn.F.INV(1-0.05/2, 2*(T36+1), 2*(S36-T36))</f>
        <v>1.2512882545971071</v>
      </c>
      <c r="X36" s="196">
        <f t="shared" ref="X36:X45" si="108">IF(T36=0, 0, 1/(1 +(S36-T36+1)/(T36*V36)))</f>
        <v>0.75585864031192318</v>
      </c>
      <c r="Y36" s="196">
        <f t="shared" ref="Y36:Y45" si="109">IF(T36=S36, 1, 1/(1 + (S36-T36)/(W36*(T36+1))))</f>
        <v>0.82862259706147545</v>
      </c>
      <c r="Z36" s="196">
        <f t="shared" ref="Z36:Z45" si="110">Y36-X36</f>
        <v>7.2763956749552272E-2</v>
      </c>
      <c r="AA36" s="187"/>
      <c r="AB36" s="79">
        <f t="shared" ref="AB36:AC45" si="111">H36</f>
        <v>397</v>
      </c>
      <c r="AC36" s="79">
        <f t="shared" si="111"/>
        <v>364</v>
      </c>
      <c r="AD36" s="75">
        <f t="shared" ref="AD36:AD45" si="112">AC36/AB36</f>
        <v>0.91687657430730474</v>
      </c>
      <c r="AE36" s="195">
        <f t="shared" ref="AE36:AE45" si="113">_xlfn.F.INV(0.05/2, 2*AC36, 2*(AB36-AC36+1))</f>
        <v>0.72054792022714398</v>
      </c>
      <c r="AF36" s="195">
        <f t="shared" ref="AF36:AF45" si="114">_xlfn.F.INV(1-0.05/2, 2*(AC36+1), 2*(AB36-AC36))</f>
        <v>1.4708763008261418</v>
      </c>
      <c r="AG36" s="196">
        <f t="shared" ref="AG36:AG45" si="115">IF(AC36=0, 0, 1/(1 +(AB36-AC36+1)/(AC36*AE36)))</f>
        <v>0.8852434726486148</v>
      </c>
      <c r="AH36" s="196">
        <f t="shared" ref="AH36:AH45" si="116">IF(AC36=AB36, 1, 1/(1 + (AB36-AC36)/(AF36*(AC36+1))))</f>
        <v>0.94209204082038667</v>
      </c>
      <c r="AI36" s="196">
        <f t="shared" ref="AI36:AI45" si="117">AH36-AG36</f>
        <v>5.6848568171771863E-2</v>
      </c>
      <c r="AJ36" s="187"/>
      <c r="AK36" s="79">
        <f t="shared" ref="AK36:AK45" si="118">G36</f>
        <v>500</v>
      </c>
      <c r="AL36" s="79">
        <f t="shared" ref="AL36:AL45" si="119">I36</f>
        <v>364</v>
      </c>
      <c r="AM36" s="75">
        <f t="shared" ref="AM36:AM45" si="120">AL36/AK36</f>
        <v>0.72799999999999998</v>
      </c>
      <c r="AN36" s="195">
        <f t="shared" ref="AN36:AN45" si="121">_xlfn.F.INV(0.05/2, 2*AL36, 2*(AK36-AL36+1))</f>
        <v>0.82503236149730186</v>
      </c>
      <c r="AO36" s="195">
        <f t="shared" ref="AO36:AO45" si="122">_xlfn.F.INV(1-0.05/2, 2*(AL36+1), 2*(AK36-AL36))</f>
        <v>1.2235191218895702</v>
      </c>
      <c r="AP36" s="196">
        <f t="shared" ref="AP36:AP45" si="123">IF(AL36=0, 0, 1/(1 +(AK36-AL36+1)/(AL36*AN36)))</f>
        <v>0.6867223651510036</v>
      </c>
      <c r="AQ36" s="215">
        <f t="shared" ref="AQ36:AQ45" si="124">IF(AL36=AK36, 1, 1/(1 + (AK36-AL36)/(AO36*(AL36+1))))</f>
        <v>0.76655746112713585</v>
      </c>
    </row>
    <row r="37" spans="1:43" x14ac:dyDescent="0.25">
      <c r="A37" s="142" t="s">
        <v>20</v>
      </c>
      <c r="B37" s="142" t="s">
        <v>21</v>
      </c>
      <c r="C37" s="142">
        <v>2010</v>
      </c>
      <c r="D37" s="142" t="s">
        <v>14</v>
      </c>
      <c r="E37" s="142" t="s">
        <v>22</v>
      </c>
      <c r="F37" s="142" t="s">
        <v>15</v>
      </c>
      <c r="G37" s="143">
        <v>1688</v>
      </c>
      <c r="H37" s="143">
        <v>1359</v>
      </c>
      <c r="I37" s="143">
        <v>1229</v>
      </c>
      <c r="J37" s="144">
        <v>0.80510000000000004</v>
      </c>
      <c r="K37" s="144">
        <v>0.72809999999999997</v>
      </c>
      <c r="L37" s="144">
        <v>0.90429999999999999</v>
      </c>
      <c r="S37" s="220">
        <f t="shared" si="104"/>
        <v>1688</v>
      </c>
      <c r="T37" s="79">
        <f t="shared" si="104"/>
        <v>1359</v>
      </c>
      <c r="U37" s="75">
        <f t="shared" si="105"/>
        <v>0.80509478672985779</v>
      </c>
      <c r="V37" s="195">
        <f t="shared" si="106"/>
        <v>0.88858334163780228</v>
      </c>
      <c r="W37" s="195">
        <f t="shared" si="107"/>
        <v>1.1305981288886644</v>
      </c>
      <c r="X37" s="196">
        <f t="shared" si="108"/>
        <v>0.78537768563468047</v>
      </c>
      <c r="Y37" s="196">
        <f t="shared" si="109"/>
        <v>0.82374497565746096</v>
      </c>
      <c r="Z37" s="196">
        <f t="shared" si="110"/>
        <v>3.8367290022780498E-2</v>
      </c>
      <c r="AA37" s="187"/>
      <c r="AB37" s="79">
        <f t="shared" si="111"/>
        <v>1359</v>
      </c>
      <c r="AC37" s="79">
        <f t="shared" si="111"/>
        <v>1229</v>
      </c>
      <c r="AD37" s="75">
        <f t="shared" si="112"/>
        <v>0.9043414275202355</v>
      </c>
      <c r="AE37" s="195">
        <f t="shared" si="113"/>
        <v>0.84046107884900723</v>
      </c>
      <c r="AF37" s="195">
        <f t="shared" si="114"/>
        <v>1.2065808762184895</v>
      </c>
      <c r="AG37" s="196">
        <f t="shared" si="115"/>
        <v>0.88744995381810088</v>
      </c>
      <c r="AH37" s="196">
        <f t="shared" si="116"/>
        <v>0.91945948530762744</v>
      </c>
      <c r="AI37" s="196">
        <f t="shared" si="117"/>
        <v>3.2009531489526566E-2</v>
      </c>
      <c r="AJ37" s="187"/>
      <c r="AK37" s="79">
        <f t="shared" si="118"/>
        <v>1688</v>
      </c>
      <c r="AL37" s="79">
        <f t="shared" si="119"/>
        <v>1229</v>
      </c>
      <c r="AM37" s="75">
        <f t="shared" si="120"/>
        <v>0.72808056872037918</v>
      </c>
      <c r="AN37" s="195">
        <f t="shared" si="121"/>
        <v>0.89955376135315546</v>
      </c>
      <c r="AO37" s="195">
        <f t="shared" si="122"/>
        <v>1.1147001246022057</v>
      </c>
      <c r="AP37" s="196">
        <f t="shared" si="123"/>
        <v>0.70617384440055231</v>
      </c>
      <c r="AQ37" s="215">
        <f t="shared" si="124"/>
        <v>0.74919145023586231</v>
      </c>
    </row>
    <row r="38" spans="1:43" x14ac:dyDescent="0.25">
      <c r="A38" s="142" t="s">
        <v>20</v>
      </c>
      <c r="B38" s="142" t="s">
        <v>21</v>
      </c>
      <c r="C38" s="142">
        <v>2011</v>
      </c>
      <c r="D38" s="142" t="s">
        <v>14</v>
      </c>
      <c r="E38" s="142" t="s">
        <v>22</v>
      </c>
      <c r="F38" s="142" t="s">
        <v>15</v>
      </c>
      <c r="G38" s="143">
        <v>1434</v>
      </c>
      <c r="H38" s="143">
        <v>1159</v>
      </c>
      <c r="I38" s="143">
        <v>1062</v>
      </c>
      <c r="J38" s="144">
        <v>0.80820000000000003</v>
      </c>
      <c r="K38" s="144">
        <v>0.74060000000000004</v>
      </c>
      <c r="L38" s="144">
        <v>0.9163</v>
      </c>
      <c r="S38" s="220">
        <f t="shared" si="104"/>
        <v>1434</v>
      </c>
      <c r="T38" s="79">
        <f t="shared" si="104"/>
        <v>1159</v>
      </c>
      <c r="U38" s="75">
        <f t="shared" si="105"/>
        <v>0.80822873082287305</v>
      </c>
      <c r="V38" s="195">
        <f t="shared" si="106"/>
        <v>0.87924618630508367</v>
      </c>
      <c r="W38" s="195">
        <f t="shared" si="107"/>
        <v>1.1436980819557294</v>
      </c>
      <c r="X38" s="196">
        <f t="shared" si="108"/>
        <v>0.78688021144739151</v>
      </c>
      <c r="Y38" s="196">
        <f t="shared" si="109"/>
        <v>0.82830632730472809</v>
      </c>
      <c r="Z38" s="196">
        <f t="shared" si="110"/>
        <v>4.1426115857336576E-2</v>
      </c>
      <c r="AA38" s="187"/>
      <c r="AB38" s="79">
        <f t="shared" si="111"/>
        <v>1159</v>
      </c>
      <c r="AC38" s="79">
        <f t="shared" si="111"/>
        <v>1062</v>
      </c>
      <c r="AD38" s="75">
        <f t="shared" si="112"/>
        <v>0.91630716134598789</v>
      </c>
      <c r="AE38" s="195">
        <f t="shared" si="113"/>
        <v>0.820065025471159</v>
      </c>
      <c r="AF38" s="195">
        <f t="shared" si="114"/>
        <v>1.2430059891231475</v>
      </c>
      <c r="AG38" s="196">
        <f t="shared" si="115"/>
        <v>0.89885531641293637</v>
      </c>
      <c r="AH38" s="196">
        <f t="shared" si="116"/>
        <v>0.93160900438975336</v>
      </c>
      <c r="AI38" s="196">
        <f t="shared" si="117"/>
        <v>3.2753687976816992E-2</v>
      </c>
      <c r="AJ38" s="187"/>
      <c r="AK38" s="79">
        <f t="shared" si="118"/>
        <v>1434</v>
      </c>
      <c r="AL38" s="79">
        <f t="shared" si="119"/>
        <v>1062</v>
      </c>
      <c r="AM38" s="75">
        <f t="shared" si="120"/>
        <v>0.7405857740585774</v>
      </c>
      <c r="AN38" s="195">
        <f t="shared" si="121"/>
        <v>0.89017041578259071</v>
      </c>
      <c r="AO38" s="195">
        <f t="shared" si="122"/>
        <v>1.1273199870557311</v>
      </c>
      <c r="AP38" s="196">
        <f t="shared" si="123"/>
        <v>0.71707293736930888</v>
      </c>
      <c r="AQ38" s="215">
        <f t="shared" si="124"/>
        <v>0.7631087990716835</v>
      </c>
    </row>
    <row r="39" spans="1:43" x14ac:dyDescent="0.25">
      <c r="A39" s="142" t="s">
        <v>20</v>
      </c>
      <c r="B39" s="142" t="s">
        <v>21</v>
      </c>
      <c r="C39" s="142">
        <v>2012</v>
      </c>
      <c r="D39" s="142" t="s">
        <v>14</v>
      </c>
      <c r="E39" s="142" t="s">
        <v>22</v>
      </c>
      <c r="F39" s="142" t="s">
        <v>15</v>
      </c>
      <c r="G39" s="143">
        <v>1600</v>
      </c>
      <c r="H39" s="143">
        <v>1296</v>
      </c>
      <c r="I39" s="143">
        <v>1197</v>
      </c>
      <c r="J39" s="144">
        <v>0.81</v>
      </c>
      <c r="K39" s="144">
        <v>0.74809999999999999</v>
      </c>
      <c r="L39" s="144">
        <v>0.92359999999999998</v>
      </c>
      <c r="S39" s="220">
        <f t="shared" si="104"/>
        <v>1600</v>
      </c>
      <c r="T39" s="79">
        <f t="shared" si="104"/>
        <v>1296</v>
      </c>
      <c r="U39" s="75">
        <f t="shared" si="105"/>
        <v>0.81</v>
      </c>
      <c r="V39" s="195">
        <f t="shared" si="106"/>
        <v>0.88480796672470219</v>
      </c>
      <c r="W39" s="195">
        <f t="shared" si="107"/>
        <v>1.1359160800209511</v>
      </c>
      <c r="X39" s="196">
        <f t="shared" si="108"/>
        <v>0.78990310484379789</v>
      </c>
      <c r="Y39" s="196">
        <f t="shared" si="109"/>
        <v>0.82895241030664246</v>
      </c>
      <c r="Z39" s="196">
        <f t="shared" si="110"/>
        <v>3.9049305462844575E-2</v>
      </c>
      <c r="AA39" s="187"/>
      <c r="AB39" s="79">
        <f t="shared" si="111"/>
        <v>1296</v>
      </c>
      <c r="AC39" s="79">
        <f t="shared" si="111"/>
        <v>1197</v>
      </c>
      <c r="AD39" s="75">
        <f t="shared" si="112"/>
        <v>0.92361111111111116</v>
      </c>
      <c r="AE39" s="195">
        <f t="shared" si="113"/>
        <v>0.822380130843679</v>
      </c>
      <c r="AF39" s="195">
        <f t="shared" si="114"/>
        <v>1.2392329577573338</v>
      </c>
      <c r="AG39" s="196">
        <f t="shared" si="115"/>
        <v>0.90778217183376964</v>
      </c>
      <c r="AH39" s="196">
        <f t="shared" si="116"/>
        <v>0.93748425595424179</v>
      </c>
      <c r="AI39" s="196">
        <f t="shared" si="117"/>
        <v>2.970208412047215E-2</v>
      </c>
      <c r="AJ39" s="187"/>
      <c r="AK39" s="79">
        <f t="shared" si="118"/>
        <v>1600</v>
      </c>
      <c r="AL39" s="79">
        <f t="shared" si="119"/>
        <v>1197</v>
      </c>
      <c r="AM39" s="75">
        <f t="shared" si="120"/>
        <v>0.74812500000000004</v>
      </c>
      <c r="AN39" s="195">
        <f t="shared" si="121"/>
        <v>0.89472566702550704</v>
      </c>
      <c r="AO39" s="195">
        <f t="shared" si="122"/>
        <v>1.1213499266561964</v>
      </c>
      <c r="AP39" s="196">
        <f t="shared" si="123"/>
        <v>0.72609921094697893</v>
      </c>
      <c r="AQ39" s="215">
        <f t="shared" si="124"/>
        <v>0.76923656744952451</v>
      </c>
    </row>
    <row r="40" spans="1:43" x14ac:dyDescent="0.25">
      <c r="S40" s="220"/>
      <c r="T40" s="79"/>
      <c r="U40" s="75"/>
      <c r="V40" s="195"/>
      <c r="W40" s="195"/>
      <c r="X40" s="196"/>
      <c r="Y40" s="196"/>
      <c r="Z40" s="196"/>
      <c r="AA40" s="187"/>
      <c r="AB40" s="79"/>
      <c r="AC40" s="79"/>
      <c r="AD40" s="75"/>
      <c r="AE40" s="195"/>
      <c r="AF40" s="195"/>
      <c r="AG40" s="196"/>
      <c r="AH40" s="196"/>
      <c r="AI40" s="196"/>
      <c r="AJ40" s="187"/>
      <c r="AK40" s="79"/>
      <c r="AL40" s="79"/>
      <c r="AM40" s="75"/>
      <c r="AN40" s="195"/>
      <c r="AO40" s="195"/>
      <c r="AP40" s="196"/>
      <c r="AQ40" s="215"/>
    </row>
    <row r="41" spans="1:43" x14ac:dyDescent="0.25">
      <c r="S41" s="220"/>
      <c r="T41" s="79"/>
      <c r="U41" s="75"/>
      <c r="V41" s="195"/>
      <c r="W41" s="195"/>
      <c r="X41" s="196"/>
      <c r="Y41" s="196"/>
      <c r="Z41" s="196"/>
      <c r="AA41" s="187"/>
      <c r="AB41" s="79"/>
      <c r="AC41" s="79"/>
      <c r="AD41" s="75"/>
      <c r="AE41" s="195"/>
      <c r="AF41" s="195"/>
      <c r="AG41" s="196"/>
      <c r="AH41" s="196"/>
      <c r="AI41" s="196"/>
      <c r="AJ41" s="187"/>
      <c r="AK41" s="79"/>
      <c r="AL41" s="79"/>
      <c r="AM41" s="75"/>
      <c r="AN41" s="195"/>
      <c r="AO41" s="195"/>
      <c r="AP41" s="196"/>
      <c r="AQ41" s="215"/>
    </row>
    <row r="42" spans="1:43" x14ac:dyDescent="0.25">
      <c r="A42" s="142" t="s">
        <v>20</v>
      </c>
      <c r="B42" s="142" t="s">
        <v>21</v>
      </c>
      <c r="C42" s="142">
        <v>2009</v>
      </c>
      <c r="D42" s="142" t="s">
        <v>14</v>
      </c>
      <c r="E42" s="142" t="s">
        <v>22</v>
      </c>
      <c r="F42" s="142" t="s">
        <v>16</v>
      </c>
      <c r="G42" s="143">
        <v>1317</v>
      </c>
      <c r="H42" s="143">
        <v>963</v>
      </c>
      <c r="I42" s="143">
        <v>829</v>
      </c>
      <c r="J42" s="144">
        <v>0.73119999999999996</v>
      </c>
      <c r="K42" s="144">
        <v>0.62949999999999995</v>
      </c>
      <c r="L42" s="144">
        <v>0.8609</v>
      </c>
      <c r="S42" s="220">
        <f t="shared" ref="S42:T45" si="125">G42</f>
        <v>1317</v>
      </c>
      <c r="T42" s="79">
        <f t="shared" si="125"/>
        <v>963</v>
      </c>
      <c r="U42" s="75">
        <f t="shared" si="105"/>
        <v>0.7312072892938497</v>
      </c>
      <c r="V42" s="195">
        <f t="shared" si="106"/>
        <v>0.88688434270571981</v>
      </c>
      <c r="W42" s="195">
        <f t="shared" si="107"/>
        <v>1.1315909268968454</v>
      </c>
      <c r="X42" s="196">
        <f t="shared" si="108"/>
        <v>0.70638580811810259</v>
      </c>
      <c r="Y42" s="196">
        <f t="shared" si="109"/>
        <v>0.75499248720763057</v>
      </c>
      <c r="Z42" s="196">
        <f t="shared" si="110"/>
        <v>4.8606679089527982E-2</v>
      </c>
      <c r="AA42" s="187"/>
      <c r="AB42" s="79">
        <f t="shared" si="111"/>
        <v>963</v>
      </c>
      <c r="AC42" s="79">
        <f t="shared" si="111"/>
        <v>829</v>
      </c>
      <c r="AD42" s="75">
        <f t="shared" si="112"/>
        <v>0.86085150571131874</v>
      </c>
      <c r="AE42" s="195">
        <f t="shared" si="113"/>
        <v>0.83848238980649847</v>
      </c>
      <c r="AF42" s="195">
        <f t="shared" si="114"/>
        <v>1.2079051476520579</v>
      </c>
      <c r="AG42" s="196">
        <f t="shared" si="115"/>
        <v>0.83736936415512131</v>
      </c>
      <c r="AH42" s="196">
        <f t="shared" si="116"/>
        <v>0.88210050506189275</v>
      </c>
      <c r="AI42" s="196">
        <f t="shared" si="117"/>
        <v>4.4731140906771438E-2</v>
      </c>
      <c r="AJ42" s="187"/>
      <c r="AK42" s="79">
        <f t="shared" si="118"/>
        <v>1317</v>
      </c>
      <c r="AL42" s="79">
        <f t="shared" si="119"/>
        <v>829</v>
      </c>
      <c r="AM42" s="75">
        <f t="shared" si="120"/>
        <v>0.62946089597570232</v>
      </c>
      <c r="AN42" s="195">
        <f t="shared" si="121"/>
        <v>0.89494418012553234</v>
      </c>
      <c r="AO42" s="195">
        <f t="shared" si="122"/>
        <v>1.1192747971757722</v>
      </c>
      <c r="AP42" s="196">
        <f t="shared" si="123"/>
        <v>0.60273252602766392</v>
      </c>
      <c r="AQ42" s="215">
        <f t="shared" si="124"/>
        <v>0.6556099783637479</v>
      </c>
    </row>
    <row r="43" spans="1:43" x14ac:dyDescent="0.25">
      <c r="A43" s="142" t="s">
        <v>20</v>
      </c>
      <c r="B43" s="142" t="s">
        <v>21</v>
      </c>
      <c r="C43" s="142">
        <v>2010</v>
      </c>
      <c r="D43" s="142" t="s">
        <v>14</v>
      </c>
      <c r="E43" s="142" t="s">
        <v>22</v>
      </c>
      <c r="F43" s="142" t="s">
        <v>16</v>
      </c>
      <c r="G43" s="143">
        <v>2428</v>
      </c>
      <c r="H43" s="143">
        <v>1784</v>
      </c>
      <c r="I43" s="143">
        <v>1424</v>
      </c>
      <c r="J43" s="144">
        <v>0.73480000000000001</v>
      </c>
      <c r="K43" s="144">
        <v>0.58650000000000002</v>
      </c>
      <c r="L43" s="144">
        <v>0.79820000000000002</v>
      </c>
      <c r="S43" s="220">
        <f t="shared" si="125"/>
        <v>2428</v>
      </c>
      <c r="T43" s="79">
        <f t="shared" si="125"/>
        <v>1784</v>
      </c>
      <c r="U43" s="75">
        <f t="shared" si="105"/>
        <v>0.73476112026359142</v>
      </c>
      <c r="V43" s="195">
        <f t="shared" si="106"/>
        <v>0.91473818040383603</v>
      </c>
      <c r="W43" s="195">
        <f t="shared" si="107"/>
        <v>1.0953710110727595</v>
      </c>
      <c r="X43" s="196">
        <f t="shared" si="108"/>
        <v>0.71671922026755486</v>
      </c>
      <c r="Y43" s="196">
        <f t="shared" si="109"/>
        <v>0.7522350070893179</v>
      </c>
      <c r="Z43" s="196">
        <f t="shared" si="110"/>
        <v>3.551578682176304E-2</v>
      </c>
      <c r="AA43" s="187"/>
      <c r="AB43" s="79">
        <f t="shared" si="111"/>
        <v>1784</v>
      </c>
      <c r="AC43" s="79">
        <f t="shared" si="111"/>
        <v>1424</v>
      </c>
      <c r="AD43" s="75">
        <f t="shared" si="112"/>
        <v>0.7982062780269058</v>
      </c>
      <c r="AE43" s="195">
        <f t="shared" si="113"/>
        <v>0.89265889765206163</v>
      </c>
      <c r="AF43" s="195">
        <f t="shared" si="114"/>
        <v>1.1249161442223674</v>
      </c>
      <c r="AG43" s="196">
        <f t="shared" si="115"/>
        <v>0.77881884327483764</v>
      </c>
      <c r="AH43" s="196">
        <f t="shared" si="116"/>
        <v>0.81660774817582127</v>
      </c>
      <c r="AI43" s="196">
        <f t="shared" si="117"/>
        <v>3.7788904900983633E-2</v>
      </c>
      <c r="AJ43" s="187"/>
      <c r="AK43" s="79">
        <f t="shared" si="118"/>
        <v>2428</v>
      </c>
      <c r="AL43" s="79">
        <f t="shared" si="119"/>
        <v>1424</v>
      </c>
      <c r="AM43" s="75">
        <f t="shared" si="120"/>
        <v>0.58649093904448102</v>
      </c>
      <c r="AN43" s="195">
        <f t="shared" si="121"/>
        <v>0.92267213992585706</v>
      </c>
      <c r="AO43" s="195">
        <f t="shared" si="122"/>
        <v>1.0844413269454265</v>
      </c>
      <c r="AP43" s="196">
        <f t="shared" si="123"/>
        <v>0.56660207606319479</v>
      </c>
      <c r="AQ43" s="215">
        <f t="shared" si="124"/>
        <v>0.60617086183546776</v>
      </c>
    </row>
    <row r="44" spans="1:43" x14ac:dyDescent="0.25">
      <c r="A44" s="142" t="s">
        <v>20</v>
      </c>
      <c r="B44" s="142" t="s">
        <v>21</v>
      </c>
      <c r="C44" s="142">
        <v>2011</v>
      </c>
      <c r="D44" s="142" t="s">
        <v>14</v>
      </c>
      <c r="E44" s="142" t="s">
        <v>22</v>
      </c>
      <c r="F44" s="142" t="s">
        <v>16</v>
      </c>
      <c r="G44" s="143">
        <v>1268</v>
      </c>
      <c r="H44" s="143">
        <v>987</v>
      </c>
      <c r="I44" s="143">
        <v>810</v>
      </c>
      <c r="J44" s="144">
        <v>0.77839999999999998</v>
      </c>
      <c r="K44" s="144">
        <v>0.63880000000000003</v>
      </c>
      <c r="L44" s="144">
        <v>0.82069999999999999</v>
      </c>
      <c r="S44" s="220">
        <f t="shared" si="125"/>
        <v>1268</v>
      </c>
      <c r="T44" s="79">
        <f t="shared" si="125"/>
        <v>987</v>
      </c>
      <c r="U44" s="75">
        <f t="shared" si="105"/>
        <v>0.77839116719242907</v>
      </c>
      <c r="V44" s="195">
        <f t="shared" si="106"/>
        <v>0.87811479800108716</v>
      </c>
      <c r="W44" s="195">
        <f t="shared" si="107"/>
        <v>1.1446482457726987</v>
      </c>
      <c r="X44" s="196">
        <f t="shared" si="108"/>
        <v>0.7545049443152082</v>
      </c>
      <c r="Y44" s="196">
        <f t="shared" si="109"/>
        <v>0.80097916365013455</v>
      </c>
      <c r="Z44" s="196">
        <f t="shared" si="110"/>
        <v>4.6474219334926348E-2</v>
      </c>
      <c r="AA44" s="187"/>
      <c r="AB44" s="79">
        <f t="shared" si="111"/>
        <v>987</v>
      </c>
      <c r="AC44" s="79">
        <f t="shared" si="111"/>
        <v>810</v>
      </c>
      <c r="AD44" s="75">
        <f t="shared" si="112"/>
        <v>0.82066869300911849</v>
      </c>
      <c r="AE44" s="195">
        <f t="shared" si="113"/>
        <v>0.85369873525334317</v>
      </c>
      <c r="AF44" s="195">
        <f t="shared" si="114"/>
        <v>1.1818933584929272</v>
      </c>
      <c r="AG44" s="196">
        <f t="shared" si="115"/>
        <v>0.79528369882754213</v>
      </c>
      <c r="AH44" s="196">
        <f t="shared" si="116"/>
        <v>0.84412366202081113</v>
      </c>
      <c r="AI44" s="196">
        <f t="shared" si="117"/>
        <v>4.8839963193268998E-2</v>
      </c>
      <c r="AJ44" s="187"/>
      <c r="AK44" s="79">
        <f t="shared" si="118"/>
        <v>1268</v>
      </c>
      <c r="AL44" s="79">
        <f t="shared" si="119"/>
        <v>810</v>
      </c>
      <c r="AM44" s="75">
        <f t="shared" si="120"/>
        <v>0.63880126182965302</v>
      </c>
      <c r="AN44" s="195">
        <f t="shared" si="121"/>
        <v>0.89257442228931227</v>
      </c>
      <c r="AO44" s="195">
        <f t="shared" si="122"/>
        <v>1.1224857783178395</v>
      </c>
      <c r="AP44" s="196">
        <f t="shared" si="123"/>
        <v>0.61167029152661057</v>
      </c>
      <c r="AQ44" s="215">
        <f t="shared" si="124"/>
        <v>0.66528688033638983</v>
      </c>
    </row>
    <row r="45" spans="1:43" ht="16.5" thickBot="1" x14ac:dyDescent="0.3">
      <c r="A45" s="142" t="s">
        <v>20</v>
      </c>
      <c r="B45" s="142" t="s">
        <v>21</v>
      </c>
      <c r="C45" s="142">
        <v>2012</v>
      </c>
      <c r="D45" s="142" t="s">
        <v>14</v>
      </c>
      <c r="E45" s="142" t="s">
        <v>22</v>
      </c>
      <c r="F45" s="142" t="s">
        <v>16</v>
      </c>
      <c r="G45" s="143">
        <v>876</v>
      </c>
      <c r="H45" s="143">
        <v>654</v>
      </c>
      <c r="I45" s="143">
        <v>535</v>
      </c>
      <c r="J45" s="144">
        <v>0.74660000000000004</v>
      </c>
      <c r="K45" s="144">
        <v>0.61070000000000002</v>
      </c>
      <c r="L45" s="144">
        <v>0.81799999999999995</v>
      </c>
      <c r="S45" s="220">
        <f t="shared" si="125"/>
        <v>876</v>
      </c>
      <c r="T45" s="79">
        <f t="shared" si="125"/>
        <v>654</v>
      </c>
      <c r="U45" s="75">
        <f t="shared" si="105"/>
        <v>0.74657534246575341</v>
      </c>
      <c r="V45" s="195">
        <f t="shared" si="106"/>
        <v>0.861346162328259</v>
      </c>
      <c r="W45" s="195">
        <f t="shared" si="107"/>
        <v>1.1679733157426129</v>
      </c>
      <c r="X45" s="196">
        <f t="shared" si="108"/>
        <v>0.71640058837357157</v>
      </c>
      <c r="Y45" s="196">
        <f t="shared" si="109"/>
        <v>0.7750811201424469</v>
      </c>
      <c r="Z45" s="196">
        <f t="shared" si="110"/>
        <v>5.8680531768875333E-2</v>
      </c>
      <c r="AA45" s="187"/>
      <c r="AB45" s="79">
        <f t="shared" si="111"/>
        <v>654</v>
      </c>
      <c r="AC45" s="79">
        <f t="shared" si="111"/>
        <v>535</v>
      </c>
      <c r="AD45" s="75">
        <f t="shared" si="112"/>
        <v>0.81804281345565755</v>
      </c>
      <c r="AE45" s="195">
        <f t="shared" si="113"/>
        <v>0.82527887117217236</v>
      </c>
      <c r="AF45" s="195">
        <f t="shared" si="114"/>
        <v>1.2279824969293991</v>
      </c>
      <c r="AG45" s="196">
        <f t="shared" si="115"/>
        <v>0.78629594087247334</v>
      </c>
      <c r="AH45" s="196">
        <f t="shared" si="116"/>
        <v>0.8468859861691449</v>
      </c>
      <c r="AI45" s="196">
        <f t="shared" si="117"/>
        <v>6.0590045296671557E-2</v>
      </c>
      <c r="AJ45" s="187"/>
      <c r="AK45" s="79">
        <f t="shared" si="118"/>
        <v>876</v>
      </c>
      <c r="AL45" s="79">
        <f t="shared" si="119"/>
        <v>535</v>
      </c>
      <c r="AM45" s="75">
        <f t="shared" si="120"/>
        <v>0.61073059360730597</v>
      </c>
      <c r="AN45" s="195">
        <f t="shared" si="121"/>
        <v>0.87392475466792297</v>
      </c>
      <c r="AO45" s="195">
        <f t="shared" si="122"/>
        <v>1.1467149347002545</v>
      </c>
      <c r="AP45" s="196">
        <f t="shared" si="123"/>
        <v>0.57754294576524678</v>
      </c>
      <c r="AQ45" s="215">
        <f t="shared" si="124"/>
        <v>0.64317077175560544</v>
      </c>
    </row>
    <row r="46" spans="1:43" ht="16.5" thickBot="1" x14ac:dyDescent="0.3">
      <c r="A46" s="280" t="s">
        <v>90</v>
      </c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S46" s="220"/>
      <c r="T46" s="79"/>
      <c r="U46" s="75"/>
      <c r="V46" s="195"/>
      <c r="W46" s="195"/>
      <c r="X46" s="196"/>
      <c r="Y46" s="196"/>
      <c r="Z46" s="196"/>
      <c r="AA46" s="187"/>
      <c r="AB46" s="79"/>
      <c r="AC46" s="79"/>
      <c r="AD46" s="75"/>
      <c r="AE46" s="195"/>
      <c r="AF46" s="195"/>
      <c r="AG46" s="196"/>
      <c r="AH46" s="196"/>
      <c r="AI46" s="196"/>
      <c r="AJ46" s="187"/>
      <c r="AK46" s="79"/>
      <c r="AL46" s="79"/>
      <c r="AM46" s="75"/>
      <c r="AN46" s="195"/>
      <c r="AO46" s="195"/>
      <c r="AP46" s="196"/>
      <c r="AQ46" s="215"/>
    </row>
    <row r="47" spans="1:43" x14ac:dyDescent="0.25">
      <c r="A47" s="204" t="s">
        <v>111</v>
      </c>
      <c r="B47" s="187"/>
      <c r="C47" s="187"/>
      <c r="D47" s="187" t="s">
        <v>43</v>
      </c>
      <c r="E47" s="187"/>
      <c r="F47" s="187"/>
      <c r="G47" s="188"/>
      <c r="H47" s="188" t="s">
        <v>46</v>
      </c>
      <c r="I47" s="188"/>
      <c r="J47" s="189"/>
      <c r="K47" s="189"/>
      <c r="L47" s="189" t="s">
        <v>48</v>
      </c>
      <c r="M47" s="203"/>
      <c r="S47" s="214"/>
      <c r="T47" s="74"/>
      <c r="U47" s="75"/>
      <c r="V47" s="195"/>
      <c r="W47" s="195"/>
      <c r="X47" s="196"/>
      <c r="Y47" s="196"/>
      <c r="Z47" s="196"/>
      <c r="AA47" s="187"/>
      <c r="AB47" s="74"/>
      <c r="AC47" s="74"/>
      <c r="AD47" s="75"/>
      <c r="AE47" s="195"/>
      <c r="AF47" s="195"/>
      <c r="AG47" s="196"/>
      <c r="AH47" s="196"/>
      <c r="AI47" s="196"/>
      <c r="AJ47" s="187"/>
      <c r="AK47" s="74"/>
      <c r="AL47" s="74"/>
      <c r="AM47" s="75"/>
      <c r="AN47" s="195"/>
      <c r="AO47" s="195"/>
      <c r="AP47" s="196"/>
      <c r="AQ47" s="215"/>
    </row>
    <row r="48" spans="1:43" ht="16.5" thickBot="1" x14ac:dyDescent="0.3">
      <c r="A48" s="204" t="s">
        <v>20</v>
      </c>
      <c r="B48" s="187" t="s">
        <v>45</v>
      </c>
      <c r="C48" s="187"/>
      <c r="D48" s="187"/>
      <c r="E48" s="187" t="s">
        <v>100</v>
      </c>
      <c r="F48" s="187"/>
      <c r="G48" s="187"/>
      <c r="H48" s="187"/>
      <c r="I48" s="187" t="s">
        <v>100</v>
      </c>
      <c r="J48" s="187"/>
      <c r="K48" s="187"/>
      <c r="L48" s="187"/>
      <c r="M48" s="187" t="s">
        <v>100</v>
      </c>
      <c r="S48" s="205" t="s">
        <v>92</v>
      </c>
      <c r="T48" s="237"/>
      <c r="U48" s="223"/>
      <c r="V48" s="224"/>
      <c r="W48" s="224"/>
      <c r="X48" s="225"/>
      <c r="Y48" s="225"/>
      <c r="Z48" s="225"/>
      <c r="AA48" s="206"/>
      <c r="AB48" s="237"/>
      <c r="AC48" s="237"/>
      <c r="AD48" s="223"/>
      <c r="AE48" s="224"/>
      <c r="AF48" s="224"/>
      <c r="AG48" s="225"/>
      <c r="AH48" s="225"/>
      <c r="AI48" s="225"/>
      <c r="AJ48" s="206"/>
      <c r="AK48" s="237"/>
      <c r="AL48" s="237"/>
      <c r="AM48" s="223"/>
      <c r="AN48" s="224"/>
      <c r="AO48" s="224"/>
      <c r="AP48" s="225"/>
      <c r="AQ48" s="226"/>
    </row>
    <row r="49" spans="1:43" x14ac:dyDescent="0.25">
      <c r="A49" s="204"/>
      <c r="B49" s="187"/>
      <c r="C49" s="187" t="s">
        <v>98</v>
      </c>
      <c r="D49" s="187" t="s">
        <v>99</v>
      </c>
      <c r="E49" s="187" t="s">
        <v>44</v>
      </c>
      <c r="F49" s="187"/>
      <c r="G49" s="187" t="s">
        <v>98</v>
      </c>
      <c r="H49" s="187" t="s">
        <v>99</v>
      </c>
      <c r="I49" s="187" t="s">
        <v>44</v>
      </c>
      <c r="J49" s="187"/>
      <c r="K49" s="187" t="s">
        <v>98</v>
      </c>
      <c r="L49" s="187" t="s">
        <v>99</v>
      </c>
      <c r="M49" s="187" t="s">
        <v>44</v>
      </c>
      <c r="S49" s="227"/>
      <c r="T49" s="227"/>
      <c r="U49" s="213"/>
      <c r="V49" s="76"/>
      <c r="W49" s="76"/>
      <c r="X49" s="77"/>
      <c r="Y49" s="77"/>
      <c r="Z49" s="77"/>
      <c r="AB49" s="227"/>
      <c r="AC49" s="227"/>
      <c r="AD49" s="213"/>
      <c r="AE49" s="76"/>
      <c r="AF49" s="76"/>
      <c r="AG49" s="77"/>
      <c r="AH49" s="77"/>
      <c r="AI49" s="77"/>
      <c r="AK49" s="227"/>
      <c r="AL49" s="227"/>
      <c r="AM49" s="213"/>
      <c r="AN49" s="76"/>
      <c r="AO49" s="76"/>
      <c r="AP49" s="77"/>
      <c r="AQ49" s="77"/>
    </row>
    <row r="50" spans="1:43" x14ac:dyDescent="0.25">
      <c r="A50" s="204"/>
      <c r="B50" s="69">
        <v>2009</v>
      </c>
      <c r="C50" s="189">
        <f>E11</f>
        <v>0.74851455733808669</v>
      </c>
      <c r="D50" s="189">
        <f>J36</f>
        <v>0.79400000000000004</v>
      </c>
      <c r="E50" s="189">
        <f t="shared" ref="E50:E53" si="126">C50-D50</f>
        <v>-4.5485442661913345E-2</v>
      </c>
      <c r="F50" s="187"/>
      <c r="G50" s="189">
        <f>F11</f>
        <v>0.89561420916848589</v>
      </c>
      <c r="H50" s="189">
        <f>L36</f>
        <v>0.91690000000000005</v>
      </c>
      <c r="I50" s="189">
        <f t="shared" ref="I50:I53" si="127">G50-H50</f>
        <v>-2.1285790831514162E-2</v>
      </c>
      <c r="J50" s="187"/>
      <c r="K50" s="189">
        <f>G11</f>
        <v>0.67038027332144978</v>
      </c>
      <c r="L50" s="189">
        <f>K36</f>
        <v>0.72799999999999998</v>
      </c>
      <c r="M50" s="229">
        <f t="shared" ref="M50:M53" si="128">K50-L50</f>
        <v>-5.7619726678550198E-2</v>
      </c>
    </row>
    <row r="51" spans="1:43" x14ac:dyDescent="0.25">
      <c r="A51" s="204"/>
      <c r="B51" s="69">
        <v>2010</v>
      </c>
      <c r="C51" s="189">
        <f>E12</f>
        <v>0.76792580864057902</v>
      </c>
      <c r="D51" s="189">
        <f>J37</f>
        <v>0.80510000000000004</v>
      </c>
      <c r="E51" s="189">
        <f t="shared" si="126"/>
        <v>-3.7174191359421016E-2</v>
      </c>
      <c r="F51" s="187"/>
      <c r="G51" s="189">
        <f>F12</f>
        <v>0.90191458026509574</v>
      </c>
      <c r="H51" s="189">
        <f>L37</f>
        <v>0.90429999999999999</v>
      </c>
      <c r="I51" s="189">
        <f t="shared" si="127"/>
        <v>-2.3854197349042483E-3</v>
      </c>
      <c r="J51" s="187"/>
      <c r="K51" s="189">
        <f>G12</f>
        <v>0.69260348337480204</v>
      </c>
      <c r="L51" s="189">
        <f>K37</f>
        <v>0.72809999999999997</v>
      </c>
      <c r="M51" s="229">
        <f t="shared" si="128"/>
        <v>-3.5496516625197927E-2</v>
      </c>
    </row>
    <row r="52" spans="1:43" x14ac:dyDescent="0.25">
      <c r="A52" s="204"/>
      <c r="B52" s="69">
        <v>2011</v>
      </c>
      <c r="C52" s="189">
        <f>E13</f>
        <v>0.77091136079900124</v>
      </c>
      <c r="D52" s="189">
        <f>J38</f>
        <v>0.80820000000000003</v>
      </c>
      <c r="E52" s="189">
        <f t="shared" si="126"/>
        <v>-3.7288639200998785E-2</v>
      </c>
      <c r="F52" s="187"/>
      <c r="G52" s="189">
        <f>F13</f>
        <v>0.89176788124156547</v>
      </c>
      <c r="H52" s="189">
        <f>L38</f>
        <v>0.9163</v>
      </c>
      <c r="I52" s="189">
        <f t="shared" si="127"/>
        <v>-2.4532118758434529E-2</v>
      </c>
      <c r="J52" s="187"/>
      <c r="K52" s="189">
        <f>G13</f>
        <v>0.68747399084477734</v>
      </c>
      <c r="L52" s="189">
        <f>K38</f>
        <v>0.74060000000000004</v>
      </c>
      <c r="M52" s="229">
        <f t="shared" si="128"/>
        <v>-5.3126009155222698E-2</v>
      </c>
    </row>
    <row r="53" spans="1:43" x14ac:dyDescent="0.25">
      <c r="A53" s="204"/>
      <c r="B53" s="69">
        <v>2012</v>
      </c>
      <c r="C53" s="189">
        <f>E14</f>
        <v>0.8050816696914701</v>
      </c>
      <c r="D53" s="189">
        <f>J39</f>
        <v>0.81</v>
      </c>
      <c r="E53" s="189">
        <f t="shared" si="126"/>
        <v>-4.9183303085299501E-3</v>
      </c>
      <c r="F53" s="187"/>
      <c r="G53" s="189">
        <f>F14</f>
        <v>0.89359783588818753</v>
      </c>
      <c r="H53" s="189">
        <f>L39</f>
        <v>0.92359999999999998</v>
      </c>
      <c r="I53" s="189">
        <f t="shared" si="127"/>
        <v>-3.0002164111812446E-2</v>
      </c>
      <c r="J53" s="187"/>
      <c r="K53" s="189">
        <f>G14</f>
        <v>0.7194192377495463</v>
      </c>
      <c r="L53" s="189">
        <f>K39</f>
        <v>0.74809999999999999</v>
      </c>
      <c r="M53" s="229">
        <f t="shared" si="128"/>
        <v>-2.8680762250453684E-2</v>
      </c>
    </row>
    <row r="54" spans="1:43" ht="26.25" x14ac:dyDescent="0.25">
      <c r="A54" s="204"/>
      <c r="B54" s="71" t="s">
        <v>42</v>
      </c>
      <c r="C54" s="189"/>
      <c r="D54" s="187"/>
      <c r="E54" s="187"/>
      <c r="F54" s="187"/>
      <c r="G54" s="187"/>
      <c r="H54" s="187"/>
      <c r="I54" s="187"/>
      <c r="J54" s="187"/>
      <c r="K54" s="187"/>
      <c r="L54" s="187"/>
      <c r="M54" s="203"/>
    </row>
    <row r="55" spans="1:43" x14ac:dyDescent="0.25">
      <c r="A55" s="204"/>
      <c r="B55" s="187"/>
      <c r="C55" s="189"/>
      <c r="D55" s="187"/>
      <c r="E55" s="187"/>
      <c r="F55" s="187"/>
      <c r="G55" s="187"/>
      <c r="H55" s="187"/>
      <c r="I55" s="187"/>
      <c r="J55" s="187"/>
      <c r="K55" s="187"/>
      <c r="L55" s="187"/>
      <c r="M55" s="203"/>
    </row>
    <row r="56" spans="1:43" x14ac:dyDescent="0.25">
      <c r="A56" s="204" t="s">
        <v>20</v>
      </c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203"/>
    </row>
    <row r="57" spans="1:43" x14ac:dyDescent="0.25">
      <c r="A57" s="204"/>
      <c r="B57" s="187"/>
      <c r="C57" s="187"/>
      <c r="D57" s="187"/>
      <c r="E57" s="187" t="s">
        <v>100</v>
      </c>
      <c r="F57" s="187"/>
      <c r="G57" s="187"/>
      <c r="H57" s="187"/>
      <c r="I57" s="187" t="s">
        <v>100</v>
      </c>
      <c r="J57" s="187"/>
      <c r="K57" s="187"/>
      <c r="L57" s="187"/>
      <c r="M57" s="187" t="s">
        <v>100</v>
      </c>
    </row>
    <row r="58" spans="1:43" x14ac:dyDescent="0.25">
      <c r="A58" s="204"/>
      <c r="B58" s="187"/>
      <c r="C58" s="187" t="s">
        <v>98</v>
      </c>
      <c r="D58" s="187" t="s">
        <v>99</v>
      </c>
      <c r="E58" s="187" t="s">
        <v>44</v>
      </c>
      <c r="F58" s="187"/>
      <c r="G58" s="187" t="s">
        <v>98</v>
      </c>
      <c r="H58" s="187" t="s">
        <v>99</v>
      </c>
      <c r="I58" s="187" t="s">
        <v>44</v>
      </c>
      <c r="J58" s="187"/>
      <c r="K58" s="187" t="s">
        <v>98</v>
      </c>
      <c r="L58" s="187" t="s">
        <v>99</v>
      </c>
      <c r="M58" s="187" t="s">
        <v>44</v>
      </c>
    </row>
    <row r="59" spans="1:43" x14ac:dyDescent="0.25">
      <c r="A59" s="204"/>
      <c r="B59" s="69">
        <v>2009</v>
      </c>
      <c r="C59" s="189">
        <f>E27</f>
        <v>0.65707620528771382</v>
      </c>
      <c r="D59" s="189">
        <f>J42</f>
        <v>0.73119999999999996</v>
      </c>
      <c r="E59" s="192">
        <f t="shared" ref="E59:E62" si="129">C59-D59</f>
        <v>-7.412379471228614E-2</v>
      </c>
      <c r="F59" s="187"/>
      <c r="G59" s="189">
        <f>F27</f>
        <v>0.84378698224852078</v>
      </c>
      <c r="H59" s="189">
        <f>L42</f>
        <v>0.8609</v>
      </c>
      <c r="I59" s="189">
        <f t="shared" ref="I59:I62" si="130">G59-H59</f>
        <v>-1.711301775147922E-2</v>
      </c>
      <c r="J59" s="187"/>
      <c r="K59" s="189">
        <f>G27</f>
        <v>0.55443234836702959</v>
      </c>
      <c r="L59" s="189">
        <f>K42</f>
        <v>0.62949999999999995</v>
      </c>
      <c r="M59" s="229">
        <f t="shared" ref="M59:M62" si="131">K59-L59</f>
        <v>-7.5067651632970356E-2</v>
      </c>
    </row>
    <row r="60" spans="1:43" x14ac:dyDescent="0.25">
      <c r="A60" s="204"/>
      <c r="B60" s="69">
        <v>2010</v>
      </c>
      <c r="C60" s="189">
        <f>E28</f>
        <v>0.7494959677419355</v>
      </c>
      <c r="D60" s="189">
        <f>J43</f>
        <v>0.73480000000000001</v>
      </c>
      <c r="E60" s="192">
        <f t="shared" si="129"/>
        <v>1.4695967741935489E-2</v>
      </c>
      <c r="F60" s="187"/>
      <c r="G60" s="189">
        <f>F28</f>
        <v>0.86146603900470742</v>
      </c>
      <c r="H60" s="189">
        <f>L43</f>
        <v>0.79820000000000002</v>
      </c>
      <c r="I60" s="189">
        <f t="shared" si="130"/>
        <v>6.3266039004707397E-2</v>
      </c>
      <c r="J60" s="187"/>
      <c r="K60" s="189">
        <f>G28</f>
        <v>0.64566532258064513</v>
      </c>
      <c r="L60" s="189">
        <f>K43</f>
        <v>0.58650000000000002</v>
      </c>
      <c r="M60" s="229">
        <f t="shared" si="131"/>
        <v>5.9165322580645108E-2</v>
      </c>
    </row>
    <row r="61" spans="1:43" x14ac:dyDescent="0.25">
      <c r="A61" s="204"/>
      <c r="B61" s="69">
        <v>2011</v>
      </c>
      <c r="C61" s="189">
        <f>E29</f>
        <v>0.7392316647264261</v>
      </c>
      <c r="D61" s="189">
        <f>J44</f>
        <v>0.77839999999999998</v>
      </c>
      <c r="E61" s="192">
        <f t="shared" si="129"/>
        <v>-3.9168335273573884E-2</v>
      </c>
      <c r="F61" s="187"/>
      <c r="G61" s="189">
        <f>F29</f>
        <v>0.88110236220472427</v>
      </c>
      <c r="H61" s="189">
        <f>L44</f>
        <v>0.82069999999999999</v>
      </c>
      <c r="I61" s="189">
        <f t="shared" si="130"/>
        <v>6.040236220472428E-2</v>
      </c>
      <c r="J61" s="187"/>
      <c r="K61" s="189">
        <f>G29</f>
        <v>0.65133876600698482</v>
      </c>
      <c r="L61" s="189">
        <f>K44</f>
        <v>0.63880000000000003</v>
      </c>
      <c r="M61" s="229">
        <f t="shared" si="131"/>
        <v>1.2538766006984781E-2</v>
      </c>
    </row>
    <row r="62" spans="1:43" x14ac:dyDescent="0.25">
      <c r="A62" s="204"/>
      <c r="B62" s="69">
        <v>2012</v>
      </c>
      <c r="C62" s="189">
        <f>E30</f>
        <v>0.73596256684491979</v>
      </c>
      <c r="D62" s="189">
        <f>J45</f>
        <v>0.74660000000000004</v>
      </c>
      <c r="E62" s="192">
        <f t="shared" si="129"/>
        <v>-1.0637433155080256E-2</v>
      </c>
      <c r="F62" s="187"/>
      <c r="G62" s="189">
        <f>F30</f>
        <v>0.86012715712988197</v>
      </c>
      <c r="H62" s="189">
        <f>L45</f>
        <v>0.81799999999999995</v>
      </c>
      <c r="I62" s="189">
        <f t="shared" si="130"/>
        <v>4.212715712988202E-2</v>
      </c>
      <c r="J62" s="187"/>
      <c r="K62" s="189">
        <f>G30</f>
        <v>0.63302139037433158</v>
      </c>
      <c r="L62" s="189">
        <f>K45</f>
        <v>0.61070000000000002</v>
      </c>
      <c r="M62" s="229">
        <f t="shared" si="131"/>
        <v>2.2321390374331562E-2</v>
      </c>
    </row>
    <row r="63" spans="1:43" x14ac:dyDescent="0.25">
      <c r="A63" s="204"/>
      <c r="B63" s="187"/>
      <c r="C63" s="189"/>
      <c r="D63" s="187"/>
      <c r="E63" s="187"/>
      <c r="F63" s="187"/>
      <c r="G63" s="187"/>
      <c r="H63" s="187"/>
      <c r="I63" s="187"/>
      <c r="J63" s="187"/>
      <c r="K63" s="187"/>
      <c r="L63" s="187"/>
      <c r="M63" s="203"/>
    </row>
    <row r="64" spans="1:43" x14ac:dyDescent="0.25">
      <c r="A64" s="204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203"/>
    </row>
    <row r="65" spans="1:43" x14ac:dyDescent="0.25">
      <c r="A65" s="204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203"/>
    </row>
    <row r="66" spans="1:43" x14ac:dyDescent="0.25">
      <c r="A66" s="204"/>
      <c r="B66" s="187" t="s">
        <v>88</v>
      </c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203"/>
    </row>
    <row r="67" spans="1:43" x14ac:dyDescent="0.25">
      <c r="A67" s="204"/>
      <c r="B67" s="187" t="s">
        <v>87</v>
      </c>
      <c r="C67" s="187"/>
      <c r="D67" s="187"/>
      <c r="E67" s="187" t="s">
        <v>100</v>
      </c>
      <c r="F67" s="187"/>
      <c r="G67" s="187"/>
      <c r="H67" s="187"/>
      <c r="I67" s="187" t="s">
        <v>100</v>
      </c>
      <c r="J67" s="187"/>
      <c r="K67" s="187"/>
      <c r="L67" s="187"/>
      <c r="M67" s="187" t="s">
        <v>100</v>
      </c>
    </row>
    <row r="68" spans="1:43" x14ac:dyDescent="0.25">
      <c r="A68" s="204"/>
      <c r="B68" s="187"/>
      <c r="C68" s="187" t="s">
        <v>98</v>
      </c>
      <c r="D68" s="187" t="s">
        <v>99</v>
      </c>
      <c r="E68" s="187" t="s">
        <v>44</v>
      </c>
      <c r="F68" s="187"/>
      <c r="G68" s="187" t="s">
        <v>98</v>
      </c>
      <c r="H68" s="187" t="s">
        <v>99</v>
      </c>
      <c r="I68" s="187" t="s">
        <v>44</v>
      </c>
      <c r="J68" s="187"/>
      <c r="K68" s="187" t="s">
        <v>98</v>
      </c>
      <c r="L68" s="187" t="s">
        <v>99</v>
      </c>
      <c r="M68" s="187" t="s">
        <v>44</v>
      </c>
    </row>
    <row r="69" spans="1:43" x14ac:dyDescent="0.25">
      <c r="A69" s="204"/>
      <c r="B69" s="69">
        <v>2009</v>
      </c>
      <c r="C69" s="189">
        <f>(C11+C28)/(B28+B11)</f>
        <v>0.74873795318953651</v>
      </c>
      <c r="D69" s="193">
        <f>(H36+H42)/(G36+G42)</f>
        <v>0.74848651623555307</v>
      </c>
      <c r="E69" s="189">
        <f t="shared" ref="E69:E72" si="132">C69-D69</f>
        <v>2.5143695398344157E-4</v>
      </c>
      <c r="F69" s="187"/>
      <c r="G69" s="193">
        <f>(D11+D28)/(C11+C28)</f>
        <v>0.88783328225559299</v>
      </c>
      <c r="H69" s="193">
        <f>(I36+I42)/(H36+H42)</f>
        <v>0.87720588235294117</v>
      </c>
      <c r="I69" s="193">
        <f t="shared" ref="I69:I72" si="133">G69-H69</f>
        <v>1.0627399902651824E-2</v>
      </c>
      <c r="J69" s="187"/>
      <c r="K69" s="189">
        <f>(D11+D28)/(B11+B28)</f>
        <v>0.66475447452960068</v>
      </c>
      <c r="L69" s="189">
        <f>(I36+I42)/(G36+G42)</f>
        <v>0.65657677490368738</v>
      </c>
      <c r="M69" s="244">
        <f t="shared" ref="M69:M72" si="134">K69-L69</f>
        <v>8.1776996259133039E-3</v>
      </c>
    </row>
    <row r="70" spans="1:43" x14ac:dyDescent="0.25">
      <c r="A70" s="204"/>
      <c r="B70" s="69">
        <v>2010</v>
      </c>
      <c r="C70" s="189">
        <f>(C12+C29)/(B29+B12)</f>
        <v>0.75989574849323993</v>
      </c>
      <c r="D70" s="193">
        <f>(H37+H43)/(G37+G43)</f>
        <v>0.76360544217687076</v>
      </c>
      <c r="E70" s="189">
        <f t="shared" si="132"/>
        <v>-3.7096936836308325E-3</v>
      </c>
      <c r="F70" s="187"/>
      <c r="G70" s="193">
        <f>(D12+D29)/(C12+C29)</f>
        <v>0.89624866023579852</v>
      </c>
      <c r="H70" s="193">
        <f>(I37+I43)/(H37+H43)</f>
        <v>0.84409799554565701</v>
      </c>
      <c r="I70" s="193">
        <f t="shared" si="133"/>
        <v>5.2150664690141513E-2</v>
      </c>
      <c r="J70" s="187"/>
      <c r="K70" s="189">
        <f>(D12+D29)/(B12+B29)</f>
        <v>0.68105554650594557</v>
      </c>
      <c r="L70" s="189">
        <f>(I37+I43)/(G37+G43)</f>
        <v>0.64455782312925169</v>
      </c>
      <c r="M70" s="244">
        <f t="shared" si="134"/>
        <v>3.649772337669388E-2</v>
      </c>
    </row>
    <row r="71" spans="1:43" x14ac:dyDescent="0.25">
      <c r="A71" s="204"/>
      <c r="B71" s="69">
        <v>2011</v>
      </c>
      <c r="C71" s="189">
        <f>(C13+C30)/(B30+B13)</f>
        <v>0.76261504284354176</v>
      </c>
      <c r="D71" s="193">
        <f>(H38+H44)/(G38+G44)</f>
        <v>0.79422649888971131</v>
      </c>
      <c r="E71" s="189">
        <f t="shared" si="132"/>
        <v>-3.161145604616955E-2</v>
      </c>
      <c r="F71" s="187"/>
      <c r="G71" s="193">
        <f>(D13+D30)/(C13+C30)</f>
        <v>0.88451935081148569</v>
      </c>
      <c r="H71" s="193">
        <f>(I38+I44)/(H38+H44)</f>
        <v>0.87232059645852744</v>
      </c>
      <c r="I71" s="193">
        <f t="shared" si="133"/>
        <v>1.2198754352958252E-2</v>
      </c>
      <c r="J71" s="187"/>
      <c r="K71" s="189">
        <f>(D13+D30)/(B13+B30)</f>
        <v>0.67454776261504279</v>
      </c>
      <c r="L71" s="189">
        <f>(I38+I44)/(G38+G44)</f>
        <v>0.69282013323464098</v>
      </c>
      <c r="M71" s="244">
        <f t="shared" si="134"/>
        <v>-1.8272370619598188E-2</v>
      </c>
    </row>
    <row r="72" spans="1:43" x14ac:dyDescent="0.25">
      <c r="A72" s="204"/>
      <c r="B72" s="69">
        <v>2012</v>
      </c>
      <c r="C72" s="189">
        <f>(C14+C31)/(B31+B14)</f>
        <v>0.78691229034918886</v>
      </c>
      <c r="D72" s="193">
        <f>(H39+H45)/(G39+G45)</f>
        <v>0.78756058158319875</v>
      </c>
      <c r="E72" s="189">
        <f t="shared" si="132"/>
        <v>-6.4829123400989008E-4</v>
      </c>
      <c r="F72" s="187"/>
      <c r="G72" s="193">
        <f>(D14+D31)/(C14+C31)</f>
        <v>0.87456324248777084</v>
      </c>
      <c r="H72" s="193">
        <f>(I39+I45)/(H39+H45)</f>
        <v>0.8882051282051282</v>
      </c>
      <c r="I72" s="193">
        <f t="shared" si="133"/>
        <v>-1.364188571735736E-2</v>
      </c>
      <c r="J72" s="187"/>
      <c r="K72" s="189">
        <f>(D14+D31)/(B14+B31)</f>
        <v>0.68820456420126475</v>
      </c>
      <c r="L72" s="189">
        <f>(I39+I45)/(G39+G45)</f>
        <v>0.69951534733441034</v>
      </c>
      <c r="M72" s="244">
        <f t="shared" si="134"/>
        <v>-1.1310783133145597E-2</v>
      </c>
    </row>
    <row r="73" spans="1:43" ht="16.5" thickBot="1" x14ac:dyDescent="0.3">
      <c r="A73" s="205"/>
      <c r="B73" s="206"/>
      <c r="C73" s="206" t="s">
        <v>83</v>
      </c>
      <c r="D73" s="206"/>
      <c r="E73" s="206"/>
      <c r="F73" s="206"/>
      <c r="G73" s="206"/>
      <c r="H73" s="206"/>
      <c r="I73" s="206"/>
      <c r="J73" s="206"/>
      <c r="K73" s="206"/>
      <c r="L73" s="206"/>
      <c r="M73" s="208"/>
    </row>
    <row r="78" spans="1:43" ht="25.5" x14ac:dyDescent="0.25">
      <c r="A78" t="s">
        <v>87</v>
      </c>
      <c r="B78" s="134" t="s">
        <v>29</v>
      </c>
      <c r="C78" s="135" t="s">
        <v>30</v>
      </c>
      <c r="D78" s="136" t="s">
        <v>31</v>
      </c>
      <c r="E78" s="134" t="s">
        <v>32</v>
      </c>
      <c r="F78" s="162" t="s">
        <v>33</v>
      </c>
      <c r="G78" s="136" t="s">
        <v>34</v>
      </c>
      <c r="S78" s="234" t="s">
        <v>50</v>
      </c>
      <c r="T78" s="4" t="s">
        <v>51</v>
      </c>
      <c r="U78" s="5" t="s">
        <v>52</v>
      </c>
      <c r="V78" s="72" t="s">
        <v>53</v>
      </c>
      <c r="W78" s="73" t="s">
        <v>54</v>
      </c>
      <c r="X78" s="73" t="s">
        <v>55</v>
      </c>
      <c r="Y78" s="73" t="s">
        <v>56</v>
      </c>
      <c r="Z78" s="78" t="s">
        <v>60</v>
      </c>
      <c r="AA78" s="187"/>
      <c r="AB78" s="4" t="s">
        <v>57</v>
      </c>
      <c r="AC78" s="4" t="s">
        <v>58</v>
      </c>
      <c r="AD78" s="5" t="s">
        <v>52</v>
      </c>
      <c r="AE78" s="72" t="s">
        <v>53</v>
      </c>
      <c r="AF78" s="73" t="s">
        <v>54</v>
      </c>
      <c r="AG78" s="73" t="s">
        <v>55</v>
      </c>
      <c r="AH78" s="73" t="s">
        <v>56</v>
      </c>
      <c r="AI78" s="78" t="s">
        <v>60</v>
      </c>
      <c r="AJ78" s="187"/>
      <c r="AK78" s="4" t="s">
        <v>59</v>
      </c>
      <c r="AL78" s="4" t="s">
        <v>58</v>
      </c>
      <c r="AM78" s="5" t="s">
        <v>52</v>
      </c>
      <c r="AN78" s="72" t="s">
        <v>53</v>
      </c>
      <c r="AO78" s="73" t="s">
        <v>54</v>
      </c>
      <c r="AP78" s="73" t="s">
        <v>55</v>
      </c>
      <c r="AQ78" s="240" t="s">
        <v>56</v>
      </c>
    </row>
    <row r="79" spans="1:43" s="142" customFormat="1" x14ac:dyDescent="0.25">
      <c r="A79" s="142">
        <v>2002</v>
      </c>
      <c r="B79" s="142">
        <f>SUM(B4,B21)</f>
        <v>1372</v>
      </c>
      <c r="C79" s="142">
        <f t="shared" ref="C79:D79" si="135">SUM(C4,C21)</f>
        <v>1059</v>
      </c>
      <c r="D79" s="142">
        <f t="shared" si="135"/>
        <v>994</v>
      </c>
      <c r="E79" s="271">
        <f t="shared" ref="E79" si="136">C79/B79</f>
        <v>0.77186588921282795</v>
      </c>
      <c r="F79" s="272">
        <f t="shared" ref="F79" si="137">G79/E79</f>
        <v>0.93862134088762994</v>
      </c>
      <c r="G79" s="273">
        <f t="shared" ref="G79" si="138">D79/B79</f>
        <v>0.72448979591836737</v>
      </c>
      <c r="S79" s="214">
        <f>B79</f>
        <v>1372</v>
      </c>
      <c r="T79" s="74">
        <f>C79</f>
        <v>1059</v>
      </c>
      <c r="U79" s="75">
        <f>T79/S79</f>
        <v>0.77186588921282795</v>
      </c>
      <c r="V79" s="195">
        <f>_xlfn.F.INV(0.05/2, 2*T79, 2*(S79-T79+1))</f>
        <v>0.88351366108824114</v>
      </c>
      <c r="W79" s="195">
        <f>_xlfn.F.INV(1-0.05/2, 2*(T79+1), 2*(S79-T79))</f>
        <v>1.1369713747592112</v>
      </c>
      <c r="X79" s="196">
        <f>IF(T79=0, 0, 1/(1 +(S79-T79+1)/(T79*V79)))</f>
        <v>0.74872782801720472</v>
      </c>
      <c r="Y79" s="196">
        <f>IF(T79=S79, 1, 1/(1 + (S79-T79)/(W79*(T79+1))))</f>
        <v>0.79383339986122836</v>
      </c>
      <c r="Z79" s="196">
        <f>Y79-X79</f>
        <v>4.510557184402364E-2</v>
      </c>
      <c r="AA79" s="187"/>
      <c r="AB79" s="74">
        <f>C79</f>
        <v>1059</v>
      </c>
      <c r="AC79" s="74">
        <f>D79</f>
        <v>994</v>
      </c>
      <c r="AD79" s="75">
        <f>AC79/AB79</f>
        <v>0.93862134088762983</v>
      </c>
      <c r="AE79" s="195">
        <f>_xlfn.F.INV(0.05/2, 2*AC79, 2*(AB79-AC79+1))</f>
        <v>0.78961888484833764</v>
      </c>
      <c r="AF79" s="195">
        <f>_xlfn.F.INV(1-0.05/2, 2*(AC79+1), 2*(AB79-AC79))</f>
        <v>1.3045886834380584</v>
      </c>
      <c r="AG79" s="196">
        <f>IF(AC79=0, 0, 1/(1 +(AB79-AC79+1)/(AC79*AE79)))</f>
        <v>0.92243335237915103</v>
      </c>
      <c r="AH79" s="196">
        <f>IF(AC79=AB79, 1, 1/(1 + (AB79-AC79)/(AF79*(AC79+1))))</f>
        <v>0.95231337851760189</v>
      </c>
      <c r="AI79" s="196">
        <f>AH79-AG79</f>
        <v>2.9880026138450866E-2</v>
      </c>
      <c r="AJ79" s="187"/>
      <c r="AK79" s="74">
        <f>B79</f>
        <v>1372</v>
      </c>
      <c r="AL79" s="74">
        <f>D79</f>
        <v>994</v>
      </c>
      <c r="AM79" s="75">
        <f>AL79/AK79</f>
        <v>0.72448979591836737</v>
      </c>
      <c r="AN79" s="195">
        <f>_xlfn.F.INV(0.05/2, 2*AL79, 2*(AK79-AL79+1))</f>
        <v>0.88976043144486017</v>
      </c>
      <c r="AO79" s="195">
        <f>_xlfn.F.INV(1-0.05/2, 2*(AL79+1), 2*(AK79-AL79))</f>
        <v>1.1275976888167563</v>
      </c>
      <c r="AP79" s="196">
        <f>IF(AL79=0, 0, 1/(1 +(AK79-AL79+1)/(AL79*AN79)))</f>
        <v>0.70002102279334566</v>
      </c>
      <c r="AQ79" s="215">
        <f>IF(AL79=AK79, 1, 1/(1 + (AK79-AL79)/(AO79*(AL79+1))))</f>
        <v>0.74799322948070934</v>
      </c>
    </row>
    <row r="80" spans="1:43" x14ac:dyDescent="0.25">
      <c r="A80">
        <v>2003</v>
      </c>
      <c r="B80">
        <f t="shared" ref="B80:D89" si="139">SUM(B5,B22)</f>
        <v>396</v>
      </c>
      <c r="C80">
        <f t="shared" si="139"/>
        <v>330</v>
      </c>
      <c r="D80">
        <f t="shared" si="139"/>
        <v>302</v>
      </c>
      <c r="E80" s="111">
        <f t="shared" ref="E80:E89" si="140">C80/B80</f>
        <v>0.83333333333333337</v>
      </c>
      <c r="F80" s="112">
        <f t="shared" ref="F80:F89" si="141">G80/E80</f>
        <v>0.91515151515151516</v>
      </c>
      <c r="G80" s="113">
        <f t="shared" ref="G80:G89" si="142">D80/B80</f>
        <v>0.76262626262626265</v>
      </c>
      <c r="S80" s="214">
        <f t="shared" ref="S80:S89" si="143">B80</f>
        <v>396</v>
      </c>
      <c r="T80" s="74">
        <f t="shared" ref="T80:T89" si="144">C80</f>
        <v>330</v>
      </c>
      <c r="U80" s="75">
        <f t="shared" ref="U80:U89" si="145">T80/S80</f>
        <v>0.83333333333333337</v>
      </c>
      <c r="V80" s="195">
        <f t="shared" ref="V80:V89" si="146">_xlfn.F.INV(0.05/2, 2*T80, 2*(S80-T80+1))</f>
        <v>0.77733060871467319</v>
      </c>
      <c r="W80" s="195">
        <f t="shared" ref="W80:W89" si="147">_xlfn.F.INV(1-0.05/2, 2*(T80+1), 2*(S80-T80))</f>
        <v>1.3191450714920963</v>
      </c>
      <c r="X80" s="196">
        <f t="shared" ref="X80:X89" si="148">IF(T80=0, 0, 1/(1 +(S80-T80+1)/(T80*V80)))</f>
        <v>0.79290249070730212</v>
      </c>
      <c r="Y80" s="196">
        <f t="shared" ref="Y80:Y89" si="149">IF(T80=S80, 1, 1/(1 + (S80-T80)/(W80*(T80+1))))</f>
        <v>0.86869252054804469</v>
      </c>
      <c r="Z80" s="196">
        <f t="shared" ref="Z80:Z89" si="150">Y80-X80</f>
        <v>7.5790029840742568E-2</v>
      </c>
      <c r="AA80" s="187"/>
      <c r="AB80" s="74">
        <f t="shared" ref="AB80:AB89" si="151">C80</f>
        <v>330</v>
      </c>
      <c r="AC80" s="74">
        <f t="shared" ref="AC80:AC89" si="152">D80</f>
        <v>302</v>
      </c>
      <c r="AD80" s="75">
        <f t="shared" ref="AD80:AD89" si="153">AC80/AB80</f>
        <v>0.91515151515151516</v>
      </c>
      <c r="AE80" s="195">
        <f t="shared" ref="AE80:AE89" si="154">_xlfn.F.INV(0.05/2, 2*AC80, 2*(AB80-AC80+1))</f>
        <v>0.70223435959388836</v>
      </c>
      <c r="AF80" s="195">
        <f t="shared" ref="AF80:AF89" si="155">_xlfn.F.INV(1-0.05/2, 2*(AC80+1), 2*(AB80-AC80))</f>
        <v>1.5253651264797012</v>
      </c>
      <c r="AG80" s="196">
        <f t="shared" ref="AG80:AG89" si="156">IF(AC80=0, 0, 1/(1 +(AB80-AC80+1)/(AC80*AE80)))</f>
        <v>0.87970537436840146</v>
      </c>
      <c r="AH80" s="196">
        <f t="shared" ref="AH80:AH89" si="157">IF(AC80=AB80, 1, 1/(1 + (AB80-AC80)/(AF80*(AC80+1))))</f>
        <v>0.94287878285994176</v>
      </c>
      <c r="AI80" s="196">
        <f t="shared" ref="AI80:AI89" si="158">AH80-AG80</f>
        <v>6.3173408491540295E-2</v>
      </c>
      <c r="AJ80" s="187"/>
      <c r="AK80" s="74">
        <f t="shared" ref="AK80:AK89" si="159">B80</f>
        <v>396</v>
      </c>
      <c r="AL80" s="74">
        <f t="shared" ref="AL80:AL89" si="160">D80</f>
        <v>302</v>
      </c>
      <c r="AM80" s="75">
        <f t="shared" ref="AM80:AM89" si="161">AL80/AK80</f>
        <v>0.76262626262626265</v>
      </c>
      <c r="AN80" s="195">
        <f t="shared" ref="AN80:AN89" si="162">_xlfn.F.INV(0.05/2, 2*AL80, 2*(AK80-AL80+1))</f>
        <v>0.79927202867566216</v>
      </c>
      <c r="AO80" s="195">
        <f t="shared" ref="AO80:AO89" si="163">_xlfn.F.INV(1-0.05/2, 2*(AL80+1), 2*(AK80-AL80))</f>
        <v>1.27012881120809</v>
      </c>
      <c r="AP80" s="196">
        <f t="shared" ref="AP80:AP89" si="164">IF(AL80=0, 0, 1/(1 +(AK80-AL80+1)/(AL80*AN80)))</f>
        <v>0.7175814350259595</v>
      </c>
      <c r="AQ80" s="215">
        <f t="shared" ref="AQ80:AQ89" si="165">IF(AL80=AK80, 1, 1/(1 + (AK80-AL80)/(AO80*(AL80+1))))</f>
        <v>0.80369595811849937</v>
      </c>
    </row>
    <row r="81" spans="1:43" x14ac:dyDescent="0.25">
      <c r="A81">
        <v>2004</v>
      </c>
      <c r="B81">
        <f t="shared" si="139"/>
        <v>664</v>
      </c>
      <c r="C81">
        <f t="shared" si="139"/>
        <v>520</v>
      </c>
      <c r="D81">
        <f t="shared" si="139"/>
        <v>498</v>
      </c>
      <c r="E81" s="111">
        <f t="shared" si="140"/>
        <v>0.7831325301204819</v>
      </c>
      <c r="F81" s="112">
        <f t="shared" si="141"/>
        <v>0.95769230769230773</v>
      </c>
      <c r="G81" s="113">
        <f t="shared" si="142"/>
        <v>0.75</v>
      </c>
      <c r="S81" s="214">
        <f t="shared" si="143"/>
        <v>664</v>
      </c>
      <c r="T81" s="74">
        <f t="shared" si="144"/>
        <v>520</v>
      </c>
      <c r="U81" s="75">
        <f t="shared" si="145"/>
        <v>0.7831325301204819</v>
      </c>
      <c r="V81" s="195">
        <f t="shared" si="146"/>
        <v>0.83568931788149259</v>
      </c>
      <c r="W81" s="195">
        <f t="shared" si="147"/>
        <v>1.2089073947806348</v>
      </c>
      <c r="X81" s="196">
        <f t="shared" si="148"/>
        <v>0.7498095296923003</v>
      </c>
      <c r="Y81" s="196">
        <f t="shared" si="149"/>
        <v>0.81391520218964886</v>
      </c>
      <c r="Z81" s="196">
        <f t="shared" si="150"/>
        <v>6.4105672497348554E-2</v>
      </c>
      <c r="AA81" s="187"/>
      <c r="AB81" s="74">
        <f t="shared" si="151"/>
        <v>520</v>
      </c>
      <c r="AC81" s="74">
        <f t="shared" si="152"/>
        <v>498</v>
      </c>
      <c r="AD81" s="75">
        <f t="shared" si="153"/>
        <v>0.95769230769230773</v>
      </c>
      <c r="AE81" s="195">
        <f t="shared" si="154"/>
        <v>0.68278814549827416</v>
      </c>
      <c r="AF81" s="195">
        <f t="shared" si="155"/>
        <v>1.6071029500313228</v>
      </c>
      <c r="AG81" s="196">
        <f t="shared" si="156"/>
        <v>0.93664409206330157</v>
      </c>
      <c r="AH81" s="196">
        <f t="shared" si="157"/>
        <v>0.97329916831054275</v>
      </c>
      <c r="AI81" s="196">
        <f t="shared" si="158"/>
        <v>3.6655076247241181E-2</v>
      </c>
      <c r="AJ81" s="187"/>
      <c r="AK81" s="74">
        <f t="shared" si="159"/>
        <v>664</v>
      </c>
      <c r="AL81" s="74">
        <f t="shared" si="160"/>
        <v>498</v>
      </c>
      <c r="AM81" s="75">
        <f t="shared" si="161"/>
        <v>0.75</v>
      </c>
      <c r="AN81" s="195">
        <f t="shared" si="162"/>
        <v>0.84230365455699163</v>
      </c>
      <c r="AO81" s="195">
        <f t="shared" si="163"/>
        <v>1.1969435842104348</v>
      </c>
      <c r="AP81" s="196">
        <f t="shared" si="164"/>
        <v>0.71524410177823972</v>
      </c>
      <c r="AQ81" s="215">
        <f t="shared" si="165"/>
        <v>0.78251608798369654</v>
      </c>
    </row>
    <row r="82" spans="1:43" x14ac:dyDescent="0.25">
      <c r="A82">
        <v>2005</v>
      </c>
      <c r="B82">
        <f t="shared" si="139"/>
        <v>505</v>
      </c>
      <c r="C82">
        <f t="shared" si="139"/>
        <v>404</v>
      </c>
      <c r="D82">
        <f t="shared" si="139"/>
        <v>375</v>
      </c>
      <c r="E82" s="111">
        <f t="shared" si="140"/>
        <v>0.8</v>
      </c>
      <c r="F82" s="112">
        <f t="shared" si="141"/>
        <v>0.92821782178217815</v>
      </c>
      <c r="G82" s="113">
        <f t="shared" si="142"/>
        <v>0.74257425742574257</v>
      </c>
      <c r="S82" s="214">
        <f t="shared" si="143"/>
        <v>505</v>
      </c>
      <c r="T82" s="74">
        <f t="shared" si="144"/>
        <v>404</v>
      </c>
      <c r="U82" s="75">
        <f t="shared" si="145"/>
        <v>0.8</v>
      </c>
      <c r="V82" s="195">
        <f t="shared" si="146"/>
        <v>0.81017180437290748</v>
      </c>
      <c r="W82" s="195">
        <f t="shared" si="147"/>
        <v>1.2532396693633023</v>
      </c>
      <c r="X82" s="196">
        <f t="shared" si="148"/>
        <v>0.7624091206258129</v>
      </c>
      <c r="Y82" s="196">
        <f t="shared" si="149"/>
        <v>0.83403500542094511</v>
      </c>
      <c r="Z82" s="196">
        <f t="shared" si="150"/>
        <v>7.1625884795132211E-2</v>
      </c>
      <c r="AA82" s="187"/>
      <c r="AB82" s="74">
        <f t="shared" si="151"/>
        <v>404</v>
      </c>
      <c r="AC82" s="74">
        <f t="shared" si="152"/>
        <v>375</v>
      </c>
      <c r="AD82" s="75">
        <f t="shared" si="153"/>
        <v>0.92821782178217827</v>
      </c>
      <c r="AE82" s="195">
        <f t="shared" si="154"/>
        <v>0.70844018932340747</v>
      </c>
      <c r="AF82" s="195">
        <f t="shared" si="155"/>
        <v>1.5099367538555739</v>
      </c>
      <c r="AG82" s="196">
        <f t="shared" si="156"/>
        <v>0.89853383797108144</v>
      </c>
      <c r="AH82" s="196">
        <f t="shared" si="157"/>
        <v>0.95140231302409717</v>
      </c>
      <c r="AI82" s="196">
        <f t="shared" si="158"/>
        <v>5.2868475053015729E-2</v>
      </c>
      <c r="AJ82" s="187"/>
      <c r="AK82" s="74">
        <f t="shared" si="159"/>
        <v>505</v>
      </c>
      <c r="AL82" s="74">
        <f t="shared" si="160"/>
        <v>375</v>
      </c>
      <c r="AM82" s="75">
        <f t="shared" si="161"/>
        <v>0.74257425742574257</v>
      </c>
      <c r="AN82" s="195">
        <f t="shared" si="162"/>
        <v>0.8233195714147028</v>
      </c>
      <c r="AO82" s="195">
        <f t="shared" si="163"/>
        <v>1.2271225382677484</v>
      </c>
      <c r="AP82" s="196">
        <f t="shared" si="164"/>
        <v>0.70209997185109663</v>
      </c>
      <c r="AQ82" s="215">
        <f t="shared" si="165"/>
        <v>0.78018190178522195</v>
      </c>
    </row>
    <row r="83" spans="1:43" x14ac:dyDescent="0.25">
      <c r="A83">
        <v>2006</v>
      </c>
      <c r="B83">
        <f t="shared" si="139"/>
        <v>222</v>
      </c>
      <c r="C83">
        <f t="shared" si="139"/>
        <v>175</v>
      </c>
      <c r="D83">
        <f t="shared" si="139"/>
        <v>158</v>
      </c>
      <c r="E83" s="111">
        <f t="shared" si="140"/>
        <v>0.78828828828828834</v>
      </c>
      <c r="F83" s="112">
        <f t="shared" si="141"/>
        <v>0.90285714285714269</v>
      </c>
      <c r="G83" s="113">
        <f t="shared" si="142"/>
        <v>0.71171171171171166</v>
      </c>
      <c r="S83" s="214">
        <f t="shared" si="143"/>
        <v>222</v>
      </c>
      <c r="T83" s="74">
        <f t="shared" si="144"/>
        <v>175</v>
      </c>
      <c r="U83" s="75">
        <f t="shared" si="145"/>
        <v>0.78828828828828834</v>
      </c>
      <c r="V83" s="195">
        <f t="shared" si="146"/>
        <v>0.73636581632582154</v>
      </c>
      <c r="W83" s="195">
        <f t="shared" si="147"/>
        <v>1.4030243443396566</v>
      </c>
      <c r="X83" s="196">
        <f t="shared" si="148"/>
        <v>0.72860505725475277</v>
      </c>
      <c r="Y83" s="196">
        <f t="shared" si="149"/>
        <v>0.84009922535948722</v>
      </c>
      <c r="Z83" s="196">
        <f t="shared" si="150"/>
        <v>0.11149416810473445</v>
      </c>
      <c r="AA83" s="187"/>
      <c r="AB83" s="74">
        <f t="shared" si="151"/>
        <v>175</v>
      </c>
      <c r="AC83" s="74">
        <f t="shared" si="152"/>
        <v>158</v>
      </c>
      <c r="AD83" s="75">
        <f t="shared" si="153"/>
        <v>0.9028571428571428</v>
      </c>
      <c r="AE83" s="195">
        <f t="shared" si="154"/>
        <v>0.64065567894010289</v>
      </c>
      <c r="AF83" s="195">
        <f t="shared" si="155"/>
        <v>1.7488671134877229</v>
      </c>
      <c r="AG83" s="196">
        <f t="shared" si="156"/>
        <v>0.84902317652055626</v>
      </c>
      <c r="AH83" s="196">
        <f t="shared" si="157"/>
        <v>0.94238652716449844</v>
      </c>
      <c r="AI83" s="196">
        <f t="shared" si="158"/>
        <v>9.3363350643942189E-2</v>
      </c>
      <c r="AJ83" s="187"/>
      <c r="AK83" s="74">
        <f t="shared" si="159"/>
        <v>222</v>
      </c>
      <c r="AL83" s="74">
        <f t="shared" si="160"/>
        <v>158</v>
      </c>
      <c r="AM83" s="75">
        <f t="shared" si="161"/>
        <v>0.71171171171171166</v>
      </c>
      <c r="AN83" s="195">
        <f t="shared" si="162"/>
        <v>0.75506006252687907</v>
      </c>
      <c r="AO83" s="195">
        <f t="shared" si="163"/>
        <v>1.350275167363379</v>
      </c>
      <c r="AP83" s="196">
        <f t="shared" si="164"/>
        <v>0.64731318549721428</v>
      </c>
      <c r="AQ83" s="215">
        <f t="shared" si="165"/>
        <v>0.77035724830536501</v>
      </c>
    </row>
    <row r="84" spans="1:43" x14ac:dyDescent="0.25">
      <c r="A84">
        <v>2007</v>
      </c>
      <c r="B84">
        <f t="shared" si="139"/>
        <v>239</v>
      </c>
      <c r="C84">
        <f t="shared" si="139"/>
        <v>192</v>
      </c>
      <c r="D84">
        <f t="shared" si="139"/>
        <v>157</v>
      </c>
      <c r="E84" s="111">
        <f t="shared" si="140"/>
        <v>0.80334728033472802</v>
      </c>
      <c r="F84" s="112">
        <f t="shared" si="141"/>
        <v>0.81770833333333337</v>
      </c>
      <c r="G84" s="113">
        <f t="shared" si="142"/>
        <v>0.65690376569037656</v>
      </c>
      <c r="S84" s="214">
        <f t="shared" si="143"/>
        <v>239</v>
      </c>
      <c r="T84" s="74">
        <f t="shared" si="144"/>
        <v>192</v>
      </c>
      <c r="U84" s="75">
        <f t="shared" si="145"/>
        <v>0.80334728033472802</v>
      </c>
      <c r="V84" s="195">
        <f t="shared" si="146"/>
        <v>0.73899467655663664</v>
      </c>
      <c r="W84" s="195">
        <f t="shared" si="147"/>
        <v>1.3994869004859918</v>
      </c>
      <c r="X84" s="196">
        <f t="shared" si="148"/>
        <v>0.74721805291164956</v>
      </c>
      <c r="Y84" s="196">
        <f t="shared" si="149"/>
        <v>0.85178222654403268</v>
      </c>
      <c r="Z84" s="196">
        <f t="shared" si="150"/>
        <v>0.10456417363238313</v>
      </c>
      <c r="AA84" s="187"/>
      <c r="AB84" s="74">
        <f t="shared" si="151"/>
        <v>192</v>
      </c>
      <c r="AC84" s="74">
        <f t="shared" si="152"/>
        <v>157</v>
      </c>
      <c r="AD84" s="75">
        <f t="shared" si="153"/>
        <v>0.81770833333333337</v>
      </c>
      <c r="AE84" s="195">
        <f t="shared" si="154"/>
        <v>0.70932563005726712</v>
      </c>
      <c r="AF84" s="195">
        <f t="shared" si="155"/>
        <v>1.477512204960471</v>
      </c>
      <c r="AG84" s="196">
        <f t="shared" si="156"/>
        <v>0.75570716234984081</v>
      </c>
      <c r="AH84" s="196">
        <f t="shared" si="157"/>
        <v>0.8696204117114491</v>
      </c>
      <c r="AI84" s="196">
        <f t="shared" si="158"/>
        <v>0.11391324936160829</v>
      </c>
      <c r="AJ84" s="187"/>
      <c r="AK84" s="74">
        <f t="shared" si="159"/>
        <v>239</v>
      </c>
      <c r="AL84" s="74">
        <f t="shared" si="160"/>
        <v>157</v>
      </c>
      <c r="AM84" s="75">
        <f t="shared" si="161"/>
        <v>0.65690376569037656</v>
      </c>
      <c r="AN84" s="195">
        <f t="shared" si="162"/>
        <v>0.77013931873107511</v>
      </c>
      <c r="AO84" s="195">
        <f t="shared" si="163"/>
        <v>1.3142317968819166</v>
      </c>
      <c r="AP84" s="196">
        <f t="shared" si="164"/>
        <v>0.59296141631045951</v>
      </c>
      <c r="AQ84" s="215">
        <f t="shared" si="165"/>
        <v>0.71689836156020759</v>
      </c>
    </row>
    <row r="85" spans="1:43" x14ac:dyDescent="0.25">
      <c r="A85">
        <v>2008</v>
      </c>
      <c r="B85">
        <f t="shared" si="139"/>
        <v>1871</v>
      </c>
      <c r="C85">
        <f t="shared" si="139"/>
        <v>1329</v>
      </c>
      <c r="D85">
        <f t="shared" si="139"/>
        <v>1089</v>
      </c>
      <c r="E85" s="111">
        <f t="shared" si="140"/>
        <v>0.71031533939070013</v>
      </c>
      <c r="F85" s="112">
        <f t="shared" si="141"/>
        <v>0.81941309255079009</v>
      </c>
      <c r="G85" s="113">
        <f t="shared" si="142"/>
        <v>0.58204168893639763</v>
      </c>
      <c r="S85" s="214">
        <f t="shared" si="143"/>
        <v>1871</v>
      </c>
      <c r="T85" s="74">
        <f t="shared" si="144"/>
        <v>1329</v>
      </c>
      <c r="U85" s="75">
        <f t="shared" si="145"/>
        <v>0.71031533939070013</v>
      </c>
      <c r="V85" s="195">
        <f t="shared" si="146"/>
        <v>0.90591898525216785</v>
      </c>
      <c r="W85" s="195">
        <f t="shared" si="147"/>
        <v>1.1062611104289897</v>
      </c>
      <c r="X85" s="196">
        <f t="shared" si="148"/>
        <v>0.68917546363655169</v>
      </c>
      <c r="Y85" s="196">
        <f t="shared" si="149"/>
        <v>0.7307938921671665</v>
      </c>
      <c r="Z85" s="196">
        <f t="shared" si="150"/>
        <v>4.1618428530614815E-2</v>
      </c>
      <c r="AA85" s="187"/>
      <c r="AB85" s="74">
        <f t="shared" si="151"/>
        <v>1329</v>
      </c>
      <c r="AC85" s="74">
        <f t="shared" si="152"/>
        <v>1089</v>
      </c>
      <c r="AD85" s="75">
        <f t="shared" si="153"/>
        <v>0.81941309255079009</v>
      </c>
      <c r="AE85" s="195">
        <f t="shared" si="154"/>
        <v>0.87240132295544581</v>
      </c>
      <c r="AF85" s="195">
        <f t="shared" si="155"/>
        <v>1.1537870047973759</v>
      </c>
      <c r="AG85" s="196">
        <f t="shared" si="156"/>
        <v>0.79765668655262012</v>
      </c>
      <c r="AH85" s="196">
        <f t="shared" si="157"/>
        <v>0.83974656830327976</v>
      </c>
      <c r="AI85" s="196">
        <f t="shared" si="158"/>
        <v>4.2089881750659641E-2</v>
      </c>
      <c r="AJ85" s="187"/>
      <c r="AK85" s="74">
        <f t="shared" si="159"/>
        <v>1871</v>
      </c>
      <c r="AL85" s="74">
        <f t="shared" si="160"/>
        <v>1089</v>
      </c>
      <c r="AM85" s="75">
        <f t="shared" si="161"/>
        <v>0.58204168893639763</v>
      </c>
      <c r="AN85" s="195">
        <f t="shared" si="162"/>
        <v>0.91254827034106634</v>
      </c>
      <c r="AO85" s="195">
        <f t="shared" si="163"/>
        <v>1.0966196570347184</v>
      </c>
      <c r="AP85" s="196">
        <f t="shared" si="164"/>
        <v>0.55931146170841117</v>
      </c>
      <c r="AQ85" s="215">
        <f t="shared" si="165"/>
        <v>0.60451428757850567</v>
      </c>
    </row>
    <row r="86" spans="1:43" x14ac:dyDescent="0.25">
      <c r="A86">
        <v>2009</v>
      </c>
      <c r="B86">
        <f t="shared" si="139"/>
        <v>8716</v>
      </c>
      <c r="C86">
        <f t="shared" si="139"/>
        <v>6526</v>
      </c>
      <c r="D86">
        <f t="shared" si="139"/>
        <v>5794</v>
      </c>
      <c r="E86" s="111">
        <f t="shared" si="140"/>
        <v>0.74873795318953651</v>
      </c>
      <c r="F86" s="112">
        <f t="shared" si="141"/>
        <v>0.88783328225559288</v>
      </c>
      <c r="G86" s="113">
        <f t="shared" si="142"/>
        <v>0.66475447452960068</v>
      </c>
      <c r="S86" s="214">
        <f t="shared" si="143"/>
        <v>8716</v>
      </c>
      <c r="T86" s="74">
        <f t="shared" si="144"/>
        <v>6526</v>
      </c>
      <c r="U86" s="75">
        <f t="shared" si="145"/>
        <v>0.74873795318953651</v>
      </c>
      <c r="V86" s="195">
        <f t="shared" si="146"/>
        <v>0.95303540063271441</v>
      </c>
      <c r="W86" s="195">
        <f t="shared" si="147"/>
        <v>1.049906614568161</v>
      </c>
      <c r="X86" s="196">
        <f t="shared" si="148"/>
        <v>0.73949258081645364</v>
      </c>
      <c r="Y86" s="196">
        <f t="shared" si="149"/>
        <v>0.75781678060212077</v>
      </c>
      <c r="Z86" s="196">
        <f t="shared" si="150"/>
        <v>1.8324199785667128E-2</v>
      </c>
      <c r="AA86" s="187"/>
      <c r="AB86" s="74">
        <f t="shared" si="151"/>
        <v>6526</v>
      </c>
      <c r="AC86" s="74">
        <f t="shared" si="152"/>
        <v>5794</v>
      </c>
      <c r="AD86" s="75">
        <f t="shared" si="153"/>
        <v>0.88783328225559299</v>
      </c>
      <c r="AE86" s="195">
        <f t="shared" si="154"/>
        <v>0.92709488846396315</v>
      </c>
      <c r="AF86" s="195">
        <f t="shared" si="155"/>
        <v>1.081196492586167</v>
      </c>
      <c r="AG86" s="196">
        <f t="shared" si="156"/>
        <v>0.87992637243255445</v>
      </c>
      <c r="AH86" s="196">
        <f t="shared" si="157"/>
        <v>0.89539171456028033</v>
      </c>
      <c r="AI86" s="196">
        <f t="shared" si="158"/>
        <v>1.5465342127725878E-2</v>
      </c>
      <c r="AJ86" s="187"/>
      <c r="AK86" s="74">
        <f t="shared" si="159"/>
        <v>8716</v>
      </c>
      <c r="AL86" s="74">
        <f t="shared" si="160"/>
        <v>5794</v>
      </c>
      <c r="AM86" s="75">
        <f t="shared" si="161"/>
        <v>0.66475447452960068</v>
      </c>
      <c r="AN86" s="195">
        <f t="shared" si="162"/>
        <v>0.95666266261777977</v>
      </c>
      <c r="AO86" s="195">
        <f t="shared" si="163"/>
        <v>1.045649774539444</v>
      </c>
      <c r="AP86" s="196">
        <f t="shared" si="164"/>
        <v>0.65473265655317148</v>
      </c>
      <c r="AQ86" s="215">
        <f t="shared" si="165"/>
        <v>0.67466605329056217</v>
      </c>
    </row>
    <row r="87" spans="1:43" x14ac:dyDescent="0.25">
      <c r="A87">
        <v>2010</v>
      </c>
      <c r="B87">
        <f t="shared" si="139"/>
        <v>6139</v>
      </c>
      <c r="C87">
        <f t="shared" si="139"/>
        <v>4665</v>
      </c>
      <c r="D87">
        <f t="shared" si="139"/>
        <v>4181</v>
      </c>
      <c r="E87" s="111">
        <f t="shared" si="140"/>
        <v>0.75989574849323993</v>
      </c>
      <c r="F87" s="112">
        <f t="shared" si="141"/>
        <v>0.89624866023579852</v>
      </c>
      <c r="G87" s="113">
        <f t="shared" si="142"/>
        <v>0.68105554650594557</v>
      </c>
      <c r="S87" s="214">
        <f t="shared" si="143"/>
        <v>6139</v>
      </c>
      <c r="T87" s="74">
        <f t="shared" si="144"/>
        <v>4665</v>
      </c>
      <c r="U87" s="75">
        <f t="shared" si="145"/>
        <v>0.75989574849323993</v>
      </c>
      <c r="V87" s="195">
        <f t="shared" si="146"/>
        <v>0.94355065189133147</v>
      </c>
      <c r="W87" s="195">
        <f t="shared" si="147"/>
        <v>1.0607988061009026</v>
      </c>
      <c r="X87" s="196">
        <f t="shared" si="148"/>
        <v>0.74900725097791088</v>
      </c>
      <c r="Y87" s="196">
        <f t="shared" si="149"/>
        <v>0.77053677313485269</v>
      </c>
      <c r="Z87" s="196">
        <f t="shared" si="150"/>
        <v>2.1529522156941816E-2</v>
      </c>
      <c r="AA87" s="187"/>
      <c r="AB87" s="74">
        <f t="shared" si="151"/>
        <v>4665</v>
      </c>
      <c r="AC87" s="74">
        <f t="shared" si="152"/>
        <v>4181</v>
      </c>
      <c r="AD87" s="75">
        <f t="shared" si="153"/>
        <v>0.89624866023579852</v>
      </c>
      <c r="AE87" s="195">
        <f t="shared" si="154"/>
        <v>0.91184339550967597</v>
      </c>
      <c r="AF87" s="195">
        <f t="shared" si="155"/>
        <v>1.1006800099947853</v>
      </c>
      <c r="AG87" s="196">
        <f t="shared" si="156"/>
        <v>0.88714151470644975</v>
      </c>
      <c r="AH87" s="196">
        <f t="shared" si="157"/>
        <v>0.90485633329343196</v>
      </c>
      <c r="AI87" s="196">
        <f t="shared" si="158"/>
        <v>1.7714818586982206E-2</v>
      </c>
      <c r="AJ87" s="187"/>
      <c r="AK87" s="74">
        <f t="shared" si="159"/>
        <v>6139</v>
      </c>
      <c r="AL87" s="74">
        <f t="shared" si="160"/>
        <v>4181</v>
      </c>
      <c r="AM87" s="75">
        <f t="shared" si="161"/>
        <v>0.68105554650594557</v>
      </c>
      <c r="AN87" s="195">
        <f t="shared" si="162"/>
        <v>0.94799588895067555</v>
      </c>
      <c r="AO87" s="195">
        <f t="shared" si="163"/>
        <v>1.055422377631809</v>
      </c>
      <c r="AP87" s="196">
        <f t="shared" si="164"/>
        <v>0.6692314769577612</v>
      </c>
      <c r="AQ87" s="215">
        <f t="shared" si="165"/>
        <v>0.69270735784996484</v>
      </c>
    </row>
    <row r="88" spans="1:43" x14ac:dyDescent="0.25">
      <c r="A88">
        <v>2011</v>
      </c>
      <c r="B88">
        <f t="shared" si="139"/>
        <v>6302</v>
      </c>
      <c r="C88">
        <f t="shared" si="139"/>
        <v>4806</v>
      </c>
      <c r="D88">
        <f t="shared" si="139"/>
        <v>4251</v>
      </c>
      <c r="E88" s="111">
        <f t="shared" si="140"/>
        <v>0.76261504284354176</v>
      </c>
      <c r="F88" s="112">
        <f t="shared" si="141"/>
        <v>0.88451935081148558</v>
      </c>
      <c r="G88" s="113">
        <f t="shared" si="142"/>
        <v>0.67454776261504279</v>
      </c>
      <c r="S88" s="214">
        <f t="shared" si="143"/>
        <v>6302</v>
      </c>
      <c r="T88" s="74">
        <f t="shared" si="144"/>
        <v>4806</v>
      </c>
      <c r="U88" s="75">
        <f t="shared" si="145"/>
        <v>0.76261504284354176</v>
      </c>
      <c r="V88" s="195">
        <f t="shared" si="146"/>
        <v>0.94405300341649878</v>
      </c>
      <c r="W88" s="195">
        <f t="shared" si="147"/>
        <v>1.0602264786747013</v>
      </c>
      <c r="X88" s="196">
        <f t="shared" si="148"/>
        <v>0.75191074854711692</v>
      </c>
      <c r="Y88" s="196">
        <f t="shared" si="149"/>
        <v>0.77307576342521289</v>
      </c>
      <c r="Z88" s="196">
        <f t="shared" si="150"/>
        <v>2.1165014878095967E-2</v>
      </c>
      <c r="AA88" s="187"/>
      <c r="AB88" s="74">
        <f t="shared" si="151"/>
        <v>4806</v>
      </c>
      <c r="AC88" s="74">
        <f t="shared" si="152"/>
        <v>4251</v>
      </c>
      <c r="AD88" s="75">
        <f t="shared" si="153"/>
        <v>0.88451935081148569</v>
      </c>
      <c r="AE88" s="195">
        <f t="shared" si="154"/>
        <v>0.91676543616249406</v>
      </c>
      <c r="AF88" s="195">
        <f t="shared" si="155"/>
        <v>1.0941979721083521</v>
      </c>
      <c r="AG88" s="196">
        <f t="shared" si="156"/>
        <v>0.8751451176711954</v>
      </c>
      <c r="AH88" s="196">
        <f t="shared" si="157"/>
        <v>0.8934235570945509</v>
      </c>
      <c r="AI88" s="196">
        <f t="shared" si="158"/>
        <v>1.8278439423355497E-2</v>
      </c>
      <c r="AJ88" s="187"/>
      <c r="AK88" s="74">
        <f t="shared" si="159"/>
        <v>6302</v>
      </c>
      <c r="AL88" s="74">
        <f t="shared" si="160"/>
        <v>4251</v>
      </c>
      <c r="AM88" s="75">
        <f t="shared" si="161"/>
        <v>0.67454776261504279</v>
      </c>
      <c r="AN88" s="195">
        <f t="shared" si="162"/>
        <v>0.94890603943863394</v>
      </c>
      <c r="AO88" s="195">
        <f t="shared" si="163"/>
        <v>1.054369939118734</v>
      </c>
      <c r="AP88" s="196">
        <f t="shared" si="164"/>
        <v>0.66282162677794632</v>
      </c>
      <c r="AQ88" s="215">
        <f t="shared" si="165"/>
        <v>0.68611215301165251</v>
      </c>
    </row>
    <row r="89" spans="1:43" x14ac:dyDescent="0.25">
      <c r="A89">
        <v>2012</v>
      </c>
      <c r="B89">
        <f t="shared" si="139"/>
        <v>3637</v>
      </c>
      <c r="C89">
        <f t="shared" si="139"/>
        <v>2862</v>
      </c>
      <c r="D89">
        <f t="shared" si="139"/>
        <v>2503</v>
      </c>
      <c r="E89" s="111">
        <f t="shared" si="140"/>
        <v>0.78691229034918886</v>
      </c>
      <c r="F89" s="112">
        <f t="shared" si="141"/>
        <v>0.87456324248777073</v>
      </c>
      <c r="G89" s="113">
        <f t="shared" si="142"/>
        <v>0.68820456420126475</v>
      </c>
      <c r="S89" s="214">
        <f t="shared" si="143"/>
        <v>3637</v>
      </c>
      <c r="T89" s="74">
        <f t="shared" si="144"/>
        <v>2862</v>
      </c>
      <c r="U89" s="75">
        <f t="shared" si="145"/>
        <v>0.78691229034918886</v>
      </c>
      <c r="V89" s="195">
        <f t="shared" si="146"/>
        <v>0.92456326151095547</v>
      </c>
      <c r="W89" s="195">
        <f t="shared" si="147"/>
        <v>1.0836147867150363</v>
      </c>
      <c r="X89" s="196">
        <f t="shared" si="148"/>
        <v>0.7732386582349654</v>
      </c>
      <c r="Y89" s="196">
        <f t="shared" si="149"/>
        <v>0.80012323418064879</v>
      </c>
      <c r="Z89" s="196">
        <f t="shared" si="150"/>
        <v>2.6884575945683387E-2</v>
      </c>
      <c r="AA89" s="187"/>
      <c r="AB89" s="74">
        <f t="shared" si="151"/>
        <v>2862</v>
      </c>
      <c r="AC89" s="74">
        <f t="shared" si="152"/>
        <v>2503</v>
      </c>
      <c r="AD89" s="75">
        <f t="shared" si="153"/>
        <v>0.87456324248777084</v>
      </c>
      <c r="AE89" s="195">
        <f t="shared" si="154"/>
        <v>0.89741983940199199</v>
      </c>
      <c r="AF89" s="195">
        <f t="shared" si="155"/>
        <v>1.1196380958853742</v>
      </c>
      <c r="AG89" s="196">
        <f t="shared" si="156"/>
        <v>0.86187007207648136</v>
      </c>
      <c r="AH89" s="196">
        <f t="shared" si="157"/>
        <v>0.88648486214073086</v>
      </c>
      <c r="AI89" s="196">
        <f t="shared" si="158"/>
        <v>2.4614790064249492E-2</v>
      </c>
      <c r="AJ89" s="187"/>
      <c r="AK89" s="74">
        <f t="shared" si="159"/>
        <v>3637</v>
      </c>
      <c r="AL89" s="74">
        <f t="shared" si="160"/>
        <v>2503</v>
      </c>
      <c r="AM89" s="75">
        <f t="shared" si="161"/>
        <v>0.68820456420126475</v>
      </c>
      <c r="AN89" s="195">
        <f t="shared" si="162"/>
        <v>0.93268963830500129</v>
      </c>
      <c r="AO89" s="195">
        <f t="shared" si="163"/>
        <v>1.073193231712646</v>
      </c>
      <c r="AP89" s="196">
        <f t="shared" si="164"/>
        <v>0.67286561488056451</v>
      </c>
      <c r="AQ89" s="215">
        <f t="shared" si="165"/>
        <v>0.70324047677829471</v>
      </c>
    </row>
    <row r="90" spans="1:43" x14ac:dyDescent="0.25">
      <c r="S90" s="214"/>
      <c r="T90" s="74"/>
      <c r="U90" s="75"/>
      <c r="V90" s="195"/>
      <c r="W90" s="195"/>
      <c r="X90" s="196"/>
      <c r="Y90" s="196"/>
      <c r="Z90" s="196"/>
      <c r="AA90" s="187"/>
      <c r="AB90" s="74"/>
      <c r="AC90" s="74"/>
      <c r="AD90" s="75"/>
      <c r="AE90" s="195"/>
      <c r="AF90" s="195"/>
      <c r="AG90" s="196"/>
      <c r="AH90" s="196"/>
      <c r="AI90" s="196"/>
      <c r="AJ90" s="187"/>
      <c r="AK90" s="74"/>
      <c r="AL90" s="74"/>
      <c r="AM90" s="75"/>
      <c r="AN90" s="195"/>
      <c r="AO90" s="195"/>
      <c r="AP90" s="196"/>
      <c r="AQ90" s="215"/>
    </row>
  </sheetData>
  <mergeCells count="8">
    <mergeCell ref="B18:P18"/>
    <mergeCell ref="S2:AQ2"/>
    <mergeCell ref="A46:M46"/>
    <mergeCell ref="B19:D19"/>
    <mergeCell ref="E19:G19"/>
    <mergeCell ref="H19:J19"/>
    <mergeCell ref="K19:M19"/>
    <mergeCell ref="N19:P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topLeftCell="A7" zoomScaleNormal="100" workbookViewId="0">
      <selection activeCell="AL64" sqref="AG64:AL65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ht="16.5" thickBot="1" x14ac:dyDescent="0.3">
      <c r="A1" t="s">
        <v>109</v>
      </c>
      <c r="E1" t="s">
        <v>110</v>
      </c>
    </row>
    <row r="2" spans="1:45" ht="16.5" thickBot="1" x14ac:dyDescent="0.3">
      <c r="A2" t="s">
        <v>45</v>
      </c>
      <c r="R2" s="297" t="s">
        <v>61</v>
      </c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9"/>
    </row>
    <row r="3" spans="1:45" ht="51" x14ac:dyDescent="0.25">
      <c r="B3" s="33" t="s">
        <v>29</v>
      </c>
      <c r="C3" s="34" t="s">
        <v>30</v>
      </c>
      <c r="D3" s="35" t="s">
        <v>31</v>
      </c>
      <c r="E3" s="33" t="s">
        <v>32</v>
      </c>
      <c r="F3" s="34" t="s">
        <v>33</v>
      </c>
      <c r="G3" s="35" t="s">
        <v>34</v>
      </c>
      <c r="H3" s="33" t="s">
        <v>35</v>
      </c>
      <c r="I3" s="36" t="s">
        <v>36</v>
      </c>
      <c r="J3" s="35" t="s">
        <v>37</v>
      </c>
      <c r="K3" s="33" t="s">
        <v>32</v>
      </c>
      <c r="L3" s="34" t="s">
        <v>33</v>
      </c>
      <c r="M3" s="34" t="s">
        <v>34</v>
      </c>
      <c r="N3" s="33" t="s">
        <v>38</v>
      </c>
      <c r="O3" s="34" t="s">
        <v>39</v>
      </c>
      <c r="P3" s="37" t="s">
        <v>40</v>
      </c>
      <c r="S3" s="186"/>
      <c r="T3" s="197" t="s">
        <v>50</v>
      </c>
      <c r="U3" s="197" t="s">
        <v>51</v>
      </c>
      <c r="V3" s="198" t="s">
        <v>52</v>
      </c>
      <c r="W3" s="72" t="s">
        <v>53</v>
      </c>
      <c r="X3" s="73" t="s">
        <v>54</v>
      </c>
      <c r="Y3" s="73" t="s">
        <v>55</v>
      </c>
      <c r="Z3" s="73" t="s">
        <v>56</v>
      </c>
      <c r="AA3" s="78" t="s">
        <v>60</v>
      </c>
      <c r="AB3" s="187"/>
      <c r="AC3" s="197" t="s">
        <v>57</v>
      </c>
      <c r="AD3" s="197" t="s">
        <v>58</v>
      </c>
      <c r="AE3" s="198" t="s">
        <v>52</v>
      </c>
      <c r="AF3" s="72" t="s">
        <v>53</v>
      </c>
      <c r="AG3" s="73" t="s">
        <v>54</v>
      </c>
      <c r="AH3" s="73" t="s">
        <v>55</v>
      </c>
      <c r="AI3" s="73" t="s">
        <v>56</v>
      </c>
      <c r="AJ3" s="78" t="s">
        <v>60</v>
      </c>
      <c r="AK3" s="187"/>
      <c r="AL3" s="197" t="s">
        <v>59</v>
      </c>
      <c r="AM3" s="197" t="s">
        <v>58</v>
      </c>
      <c r="AN3" s="198" t="s">
        <v>52</v>
      </c>
      <c r="AO3" s="72" t="s">
        <v>53</v>
      </c>
      <c r="AP3" s="73" t="s">
        <v>54</v>
      </c>
      <c r="AQ3" s="73" t="s">
        <v>55</v>
      </c>
      <c r="AR3" s="73" t="s">
        <v>56</v>
      </c>
      <c r="AS3" s="190"/>
    </row>
    <row r="4" spans="1:45" x14ac:dyDescent="0.25">
      <c r="A4" s="250" t="s">
        <v>41</v>
      </c>
      <c r="B4" s="18">
        <v>52</v>
      </c>
      <c r="C4" s="19">
        <v>32</v>
      </c>
      <c r="D4" s="20">
        <v>31</v>
      </c>
      <c r="E4" s="21">
        <v>0.61538461538461542</v>
      </c>
      <c r="F4" s="21">
        <v>0.96874999999999989</v>
      </c>
      <c r="G4" s="21">
        <v>0.59615384615384615</v>
      </c>
      <c r="H4" s="16">
        <v>0.2239108548110636</v>
      </c>
      <c r="I4" s="16">
        <v>2.2021145946556375E-3</v>
      </c>
      <c r="J4" s="22">
        <v>3.3000000000000002E-2</v>
      </c>
      <c r="K4" s="21">
        <v>0.81998999117966942</v>
      </c>
      <c r="L4" s="21">
        <v>0.97088800664921837</v>
      </c>
      <c r="M4" s="21">
        <v>0.79611844800873943</v>
      </c>
      <c r="N4" s="23">
        <v>0.93598635410457032</v>
      </c>
      <c r="O4" s="24">
        <v>0.99264117087812576</v>
      </c>
      <c r="P4" s="22">
        <v>0.9679522983790344</v>
      </c>
      <c r="R4" s="186"/>
      <c r="S4" s="74">
        <f>B4</f>
        <v>52</v>
      </c>
      <c r="T4" s="74">
        <f>C4</f>
        <v>32</v>
      </c>
      <c r="U4" s="75">
        <f>T4/S4</f>
        <v>0.61538461538461542</v>
      </c>
      <c r="V4" s="195">
        <f>_xlfn.F.INV(0.05/2, 2*T4, 2*(S4-T4+1))</f>
        <v>0.58238948609756302</v>
      </c>
      <c r="W4" s="195">
        <f>_xlfn.F.INV(1-0.05/2, 2*(T4+1), 2*(S4-T4))</f>
        <v>1.7889953881349185</v>
      </c>
      <c r="X4" s="196">
        <f>IF(T4=0, 0, 1/(1 +(S4-T4+1)/(T4*V4)))</f>
        <v>0.47018482184225346</v>
      </c>
      <c r="Y4" s="196">
        <f>IF(T4=S4, 1, 1/(1 + (S4-T4)/(W4*(T4+1))))</f>
        <v>0.74695347101303333</v>
      </c>
      <c r="Z4" s="196">
        <f>Y4-X4</f>
        <v>0.27676864917077987</v>
      </c>
      <c r="AA4" s="187"/>
      <c r="AB4" s="74">
        <f>C4</f>
        <v>32</v>
      </c>
      <c r="AC4" s="74">
        <f>D4</f>
        <v>31</v>
      </c>
      <c r="AD4" s="75">
        <f>AC4/AB4</f>
        <v>0.96875</v>
      </c>
      <c r="AE4" s="195">
        <f>_xlfn.F.INV(0.05/2, 2*AC4, 2*(AB4-AC4+1))</f>
        <v>0.33331166599283563</v>
      </c>
      <c r="AF4" s="195">
        <f>_xlfn.F.INV(1-0.05/2, 2*(AC4+1), 2*(AB4-AC4))</f>
        <v>39.482267265575643</v>
      </c>
      <c r="AG4" s="196">
        <f>IF(AC4=0, 0, 1/(1 +(AB4-AC4+1)/(AC4*AE4)))</f>
        <v>0.83782900581848829</v>
      </c>
      <c r="AH4" s="196">
        <f>IF(AC4=AB4, 1, 1/(1 + (AB4-AC4)/(AF4*(AC4+1))))</f>
        <v>0.99920913140204737</v>
      </c>
      <c r="AI4" s="196">
        <f>AH4-AG4</f>
        <v>0.16138012558355908</v>
      </c>
      <c r="AJ4" s="187"/>
      <c r="AK4" s="74">
        <f>B4</f>
        <v>52</v>
      </c>
      <c r="AL4" s="74">
        <f>D4</f>
        <v>31</v>
      </c>
      <c r="AM4" s="75">
        <f>AL4/AK4</f>
        <v>0.59615384615384615</v>
      </c>
      <c r="AN4" s="195">
        <f>_xlfn.F.INV(0.05/2, 2*AL4, 2*(AK4-AL4+1))</f>
        <v>0.58303260939162782</v>
      </c>
      <c r="AO4" s="195">
        <f>_xlfn.F.INV(1-0.05/2, 2*(AL4+1), 2*(AK4-AL4))</f>
        <v>1.7737678952708837</v>
      </c>
      <c r="AP4" s="196">
        <f>IF(AL4=0, 0, 1/(1 +(AK4-AL4+1)/(AL4*AN4)))</f>
        <v>0.45101577030155116</v>
      </c>
      <c r="AQ4" s="196">
        <f>IF(AL4=AK4, 1, 1/(1 + (AK4-AL4)/(AO4*(AL4+1))))</f>
        <v>0.72994026040831061</v>
      </c>
      <c r="AR4" s="190"/>
    </row>
    <row r="5" spans="1:45" x14ac:dyDescent="0.25">
      <c r="A5" s="251">
        <v>2003</v>
      </c>
      <c r="B5" s="25">
        <v>146</v>
      </c>
      <c r="C5" s="10">
        <v>126</v>
      </c>
      <c r="D5" s="26">
        <v>119</v>
      </c>
      <c r="E5" s="21">
        <v>0.86301369863013699</v>
      </c>
      <c r="F5" s="21">
        <v>0.94444444444444453</v>
      </c>
      <c r="G5" s="21">
        <v>0.81506849315068497</v>
      </c>
      <c r="H5" s="16">
        <v>0.14412394205036716</v>
      </c>
      <c r="I5" s="16">
        <v>1.3780074456853919E-3</v>
      </c>
      <c r="J5" s="27">
        <v>3.3000000000000002E-2</v>
      </c>
      <c r="K5" s="21">
        <v>1.0427503338007693</v>
      </c>
      <c r="L5" s="21">
        <v>0.94574769180549223</v>
      </c>
      <c r="M5" s="21">
        <v>0.9861787213214841</v>
      </c>
      <c r="N5" s="28">
        <v>1.0140517351615956</v>
      </c>
      <c r="O5" s="21">
        <v>0.98615191521896961</v>
      </c>
      <c r="P5" s="27">
        <v>0.99801373497492107</v>
      </c>
      <c r="R5" s="186"/>
      <c r="S5" s="74">
        <f t="shared" ref="S5:S31" si="0">B5</f>
        <v>146</v>
      </c>
      <c r="T5" s="74">
        <f t="shared" ref="T5:T31" si="1">C5</f>
        <v>126</v>
      </c>
      <c r="U5" s="75">
        <f t="shared" ref="U5:U31" si="2">T5/S5</f>
        <v>0.86301369863013699</v>
      </c>
      <c r="V5" s="195">
        <f t="shared" ref="V5:V31" si="3">_xlfn.F.INV(0.05/2, 2*T5, 2*(S5-T5+1))</f>
        <v>0.65189951795314593</v>
      </c>
      <c r="W5" s="195">
        <f t="shared" ref="W5:W31" si="4">_xlfn.F.INV(1-0.05/2, 2*(T5+1), 2*(S5-T5))</f>
        <v>1.6795390938418095</v>
      </c>
      <c r="X5" s="196">
        <f t="shared" ref="X5:X31" si="5">IF(T5=0, 0, 1/(1 +(S5-T5+1)/(T5*V5)))</f>
        <v>0.79639194753192022</v>
      </c>
      <c r="Y5" s="196">
        <f t="shared" ref="Y5:Y31" si="6">IF(T5=S5, 1, 1/(1 + (S5-T5)/(W5*(T5+1))))</f>
        <v>0.91427400592174901</v>
      </c>
      <c r="Z5" s="196">
        <f t="shared" ref="Z5:Z31" si="7">Y5-X5</f>
        <v>0.11788205838982879</v>
      </c>
      <c r="AA5" s="187"/>
      <c r="AB5" s="74">
        <f t="shared" ref="AB5:AB31" si="8">C5</f>
        <v>126</v>
      </c>
      <c r="AC5" s="74">
        <f t="shared" ref="AC5:AC31" si="9">D5</f>
        <v>119</v>
      </c>
      <c r="AD5" s="75">
        <f t="shared" ref="AD5:AD31" si="10">AC5/AB5</f>
        <v>0.94444444444444442</v>
      </c>
      <c r="AE5" s="195">
        <f t="shared" ref="AE5:AE31" si="11">_xlfn.F.INV(0.05/2, 2*AC5, 2*(AB5-AC5+1))</f>
        <v>0.53778256186106843</v>
      </c>
      <c r="AF5" s="195">
        <f t="shared" ref="AF5:AF31" si="12">_xlfn.F.INV(1-0.05/2, 2*(AC5+1), 2*(AB5-AC5))</f>
        <v>2.5199112396715</v>
      </c>
      <c r="AG5" s="196">
        <f t="shared" ref="AG5:AG31" si="13">IF(AC5=0, 0, 1/(1 +(AB5-AC5+1)/(AC5*AE5)))</f>
        <v>0.88888290841495476</v>
      </c>
      <c r="AH5" s="196">
        <f t="shared" ref="AH5:AH31" si="14">IF(AC5=AB5, 1, 1/(1 + (AB5-AC5)/(AF5*(AC5+1))))</f>
        <v>0.97737478672733202</v>
      </c>
      <c r="AI5" s="196">
        <f t="shared" ref="AI5:AI31" si="15">AH5-AG5</f>
        <v>8.8491878312377259E-2</v>
      </c>
      <c r="AJ5" s="187"/>
      <c r="AK5" s="74">
        <f t="shared" ref="AK5:AK31" si="16">B5</f>
        <v>146</v>
      </c>
      <c r="AL5" s="74">
        <f t="shared" ref="AL5:AL31" si="17">D5</f>
        <v>119</v>
      </c>
      <c r="AM5" s="75">
        <f t="shared" ref="AM5:AM31" si="18">AL5/AK5</f>
        <v>0.81506849315068497</v>
      </c>
      <c r="AN5" s="195">
        <f t="shared" ref="AN5:AN31" si="19">_xlfn.F.INV(0.05/2, 2*AL5, 2*(AK5-AL5+1))</f>
        <v>0.67832581267053149</v>
      </c>
      <c r="AO5" s="195">
        <f t="shared" ref="AO5:AO31" si="20">_xlfn.F.INV(1-0.05/2, 2*(AL5+1), 2*(AK5-AL5))</f>
        <v>1.5671113135536308</v>
      </c>
      <c r="AP5" s="196">
        <f t="shared" ref="AP5:AP31" si="21">IF(AL5=0, 0, 1/(1 +(AK5-AL5+1)/(AL5*AN5)))</f>
        <v>0.74245951753124906</v>
      </c>
      <c r="AQ5" s="196">
        <f t="shared" ref="AQ5:AQ31" si="22">IF(AL5=AK5, 1, 1/(1 + (AK5-AL5)/(AO5*(AL5+1))))</f>
        <v>0.87444976308204825</v>
      </c>
      <c r="AR5" s="190"/>
    </row>
    <row r="6" spans="1:45" x14ac:dyDescent="0.25">
      <c r="A6" s="251">
        <v>2004</v>
      </c>
      <c r="B6" s="25">
        <v>308</v>
      </c>
      <c r="C6" s="10">
        <v>254</v>
      </c>
      <c r="D6" s="26">
        <v>239</v>
      </c>
      <c r="E6" s="21">
        <v>0.82467532467532467</v>
      </c>
      <c r="F6" s="21">
        <v>0.94094488188976377</v>
      </c>
      <c r="G6" s="21">
        <v>0.77597402597402598</v>
      </c>
      <c r="H6" s="16">
        <v>0.14275718053419309</v>
      </c>
      <c r="I6" s="16">
        <v>8.4183567604740369E-4</v>
      </c>
      <c r="J6" s="27">
        <v>3.3000000000000002E-2</v>
      </c>
      <c r="K6" s="21">
        <v>0.99483869702393868</v>
      </c>
      <c r="L6" s="21">
        <v>0.94173767025806487</v>
      </c>
      <c r="M6" s="21">
        <v>0.9368770768178929</v>
      </c>
      <c r="N6" s="28">
        <v>0.99827659726389129</v>
      </c>
      <c r="O6" s="21">
        <v>0.98510491458101834</v>
      </c>
      <c r="P6" s="27">
        <v>0.99072850591242734</v>
      </c>
      <c r="R6" s="186"/>
      <c r="S6" s="74">
        <f t="shared" si="0"/>
        <v>308</v>
      </c>
      <c r="T6" s="74">
        <f t="shared" si="1"/>
        <v>254</v>
      </c>
      <c r="U6" s="75">
        <f t="shared" si="2"/>
        <v>0.82467532467532467</v>
      </c>
      <c r="V6" s="195">
        <f t="shared" si="3"/>
        <v>0.75672952655531545</v>
      </c>
      <c r="W6" s="195">
        <f t="shared" si="4"/>
        <v>1.3622279645127946</v>
      </c>
      <c r="X6" s="196">
        <f t="shared" si="5"/>
        <v>0.77751646051858825</v>
      </c>
      <c r="Y6" s="196">
        <f t="shared" si="6"/>
        <v>0.86546017026293409</v>
      </c>
      <c r="Z6" s="196">
        <f t="shared" si="7"/>
        <v>8.7943709744345844E-2</v>
      </c>
      <c r="AA6" s="187"/>
      <c r="AB6" s="74">
        <f t="shared" si="8"/>
        <v>254</v>
      </c>
      <c r="AC6" s="74">
        <f t="shared" si="9"/>
        <v>239</v>
      </c>
      <c r="AD6" s="75">
        <f t="shared" si="10"/>
        <v>0.94094488188976377</v>
      </c>
      <c r="AE6" s="195">
        <f t="shared" si="11"/>
        <v>0.63381560277545101</v>
      </c>
      <c r="AF6" s="195">
        <f t="shared" si="12"/>
        <v>1.8073056841383979</v>
      </c>
      <c r="AG6" s="196">
        <f t="shared" si="13"/>
        <v>0.90446730528193497</v>
      </c>
      <c r="AH6" s="196">
        <f t="shared" si="14"/>
        <v>0.96657406674383928</v>
      </c>
      <c r="AI6" s="196">
        <f t="shared" si="15"/>
        <v>6.2106761461904303E-2</v>
      </c>
      <c r="AJ6" s="187"/>
      <c r="AK6" s="74">
        <f t="shared" si="16"/>
        <v>308</v>
      </c>
      <c r="AL6" s="74">
        <f t="shared" si="17"/>
        <v>239</v>
      </c>
      <c r="AM6" s="75">
        <f t="shared" si="18"/>
        <v>0.77597402597402598</v>
      </c>
      <c r="AN6" s="195">
        <f t="shared" si="19"/>
        <v>0.77310336886596442</v>
      </c>
      <c r="AO6" s="195">
        <f t="shared" si="20"/>
        <v>1.3214118377267636</v>
      </c>
      <c r="AP6" s="196">
        <f t="shared" si="21"/>
        <v>0.72524421439844233</v>
      </c>
      <c r="AQ6" s="196">
        <f t="shared" si="22"/>
        <v>0.82130779744512938</v>
      </c>
      <c r="AR6" s="190"/>
    </row>
    <row r="7" spans="1:45" x14ac:dyDescent="0.25">
      <c r="A7" s="251">
        <v>2005</v>
      </c>
      <c r="B7" s="25">
        <v>251</v>
      </c>
      <c r="C7" s="10">
        <v>173</v>
      </c>
      <c r="D7" s="26">
        <v>142</v>
      </c>
      <c r="E7" s="21">
        <v>0.68924302788844627</v>
      </c>
      <c r="F7" s="21">
        <v>0.82080924855491333</v>
      </c>
      <c r="G7" s="21">
        <v>0.56573705179282874</v>
      </c>
      <c r="H7" s="16">
        <v>0.17778432143836448</v>
      </c>
      <c r="I7" s="16">
        <v>0</v>
      </c>
      <c r="J7" s="27">
        <v>3.3000000000000002E-2</v>
      </c>
      <c r="K7" s="21">
        <v>0.86688233593624897</v>
      </c>
      <c r="L7" s="21">
        <v>0.82080924855491333</v>
      </c>
      <c r="M7" s="21">
        <v>0.71154503874536046</v>
      </c>
      <c r="N7" s="28">
        <v>0.95349858131501164</v>
      </c>
      <c r="O7" s="21">
        <v>0.95183256741353661</v>
      </c>
      <c r="P7" s="27">
        <v>0.95254621662955996</v>
      </c>
      <c r="R7" s="186"/>
      <c r="S7" s="74">
        <f t="shared" si="0"/>
        <v>251</v>
      </c>
      <c r="T7" s="74">
        <f t="shared" si="1"/>
        <v>173</v>
      </c>
      <c r="U7" s="75">
        <f t="shared" si="2"/>
        <v>0.68924302788844627</v>
      </c>
      <c r="V7" s="195">
        <f t="shared" si="3"/>
        <v>0.77090807843318199</v>
      </c>
      <c r="W7" s="195">
        <f t="shared" si="4"/>
        <v>1.3162294605256177</v>
      </c>
      <c r="X7" s="196">
        <f t="shared" si="5"/>
        <v>0.62800263833546854</v>
      </c>
      <c r="Y7" s="196">
        <f t="shared" si="6"/>
        <v>0.7459481383655977</v>
      </c>
      <c r="Z7" s="196">
        <f t="shared" si="7"/>
        <v>0.11794550003012916</v>
      </c>
      <c r="AA7" s="187"/>
      <c r="AB7" s="74">
        <f t="shared" si="8"/>
        <v>173</v>
      </c>
      <c r="AC7" s="74">
        <f t="shared" si="9"/>
        <v>142</v>
      </c>
      <c r="AD7" s="75">
        <f t="shared" si="10"/>
        <v>0.82080924855491333</v>
      </c>
      <c r="AE7" s="195">
        <f t="shared" si="11"/>
        <v>0.69596226732198641</v>
      </c>
      <c r="AF7" s="195">
        <f t="shared" si="12"/>
        <v>1.5158490203994401</v>
      </c>
      <c r="AG7" s="196">
        <f t="shared" si="13"/>
        <v>0.75540150293048169</v>
      </c>
      <c r="AH7" s="196">
        <f t="shared" si="14"/>
        <v>0.8748821520626231</v>
      </c>
      <c r="AI7" s="196">
        <f t="shared" si="15"/>
        <v>0.1194806491321414</v>
      </c>
      <c r="AJ7" s="187"/>
      <c r="AK7" s="74">
        <f t="shared" si="16"/>
        <v>251</v>
      </c>
      <c r="AL7" s="74">
        <f t="shared" si="17"/>
        <v>142</v>
      </c>
      <c r="AM7" s="75">
        <f t="shared" si="18"/>
        <v>0.56573705179282874</v>
      </c>
      <c r="AN7" s="195">
        <f t="shared" si="19"/>
        <v>0.78073056284776798</v>
      </c>
      <c r="AO7" s="195">
        <f t="shared" si="20"/>
        <v>1.2865005610006273</v>
      </c>
      <c r="AP7" s="196">
        <f t="shared" si="21"/>
        <v>0.50195536832953835</v>
      </c>
      <c r="AQ7" s="196">
        <f t="shared" si="22"/>
        <v>0.62794772099888674</v>
      </c>
      <c r="AR7" s="190"/>
    </row>
    <row r="8" spans="1:45" x14ac:dyDescent="0.25">
      <c r="A8" s="251">
        <v>2006</v>
      </c>
      <c r="B8" s="25">
        <v>193</v>
      </c>
      <c r="C8" s="10">
        <v>98</v>
      </c>
      <c r="D8" s="26">
        <v>87</v>
      </c>
      <c r="E8" s="21">
        <v>0.50777202072538863</v>
      </c>
      <c r="F8" s="21">
        <v>0.88775510204081631</v>
      </c>
      <c r="G8" s="21">
        <v>0.45077720207253885</v>
      </c>
      <c r="H8" s="16">
        <v>0.20716416508115473</v>
      </c>
      <c r="I8" s="16">
        <v>0</v>
      </c>
      <c r="J8" s="27">
        <v>3.3000000000000002E-2</v>
      </c>
      <c r="K8" s="21">
        <v>0.66230650601743424</v>
      </c>
      <c r="L8" s="21">
        <v>0.8877551020408162</v>
      </c>
      <c r="M8" s="21">
        <v>0.58796597983180376</v>
      </c>
      <c r="N8" s="28">
        <v>0.87167182209148908</v>
      </c>
      <c r="O8" s="21">
        <v>0.97067377035132951</v>
      </c>
      <c r="P8" s="27">
        <v>0.92693720499205345</v>
      </c>
      <c r="R8" s="186"/>
      <c r="S8" s="74">
        <f t="shared" si="0"/>
        <v>193</v>
      </c>
      <c r="T8" s="74">
        <f t="shared" si="1"/>
        <v>98</v>
      </c>
      <c r="U8" s="75">
        <f t="shared" si="2"/>
        <v>0.50777202072538863</v>
      </c>
      <c r="V8" s="195">
        <f t="shared" si="3"/>
        <v>0.75422066721343983</v>
      </c>
      <c r="W8" s="195">
        <f t="shared" si="4"/>
        <v>1.3267600873660261</v>
      </c>
      <c r="X8" s="196">
        <f t="shared" si="5"/>
        <v>0.43500705266340728</v>
      </c>
      <c r="Y8" s="196">
        <f t="shared" si="6"/>
        <v>0.58029460858861837</v>
      </c>
      <c r="Z8" s="196">
        <f t="shared" si="7"/>
        <v>0.14528755592521109</v>
      </c>
      <c r="AA8" s="187"/>
      <c r="AB8" s="74">
        <f t="shared" si="8"/>
        <v>98</v>
      </c>
      <c r="AC8" s="74">
        <f t="shared" si="9"/>
        <v>87</v>
      </c>
      <c r="AD8" s="75">
        <f t="shared" si="10"/>
        <v>0.88775510204081631</v>
      </c>
      <c r="AE8" s="195">
        <f t="shared" si="11"/>
        <v>0.58058326838817997</v>
      </c>
      <c r="AF8" s="195">
        <f t="shared" si="12"/>
        <v>2.053369101863296</v>
      </c>
      <c r="AG8" s="196">
        <f t="shared" si="13"/>
        <v>0.80803300096931518</v>
      </c>
      <c r="AH8" s="196">
        <f t="shared" si="14"/>
        <v>0.9426176216449822</v>
      </c>
      <c r="AI8" s="196">
        <f t="shared" si="15"/>
        <v>0.13458462067566701</v>
      </c>
      <c r="AJ8" s="187"/>
      <c r="AK8" s="74">
        <f t="shared" si="16"/>
        <v>193</v>
      </c>
      <c r="AL8" s="74">
        <f t="shared" si="17"/>
        <v>87</v>
      </c>
      <c r="AM8" s="75">
        <f t="shared" si="18"/>
        <v>0.45077720207253885</v>
      </c>
      <c r="AN8" s="195">
        <f t="shared" si="19"/>
        <v>0.75134297794886884</v>
      </c>
      <c r="AO8" s="195">
        <f t="shared" si="20"/>
        <v>1.32526208759816</v>
      </c>
      <c r="AP8" s="196">
        <f t="shared" si="21"/>
        <v>0.37923094389765249</v>
      </c>
      <c r="AQ8" s="196">
        <f t="shared" si="22"/>
        <v>0.52385885705566693</v>
      </c>
      <c r="AR8" s="190"/>
    </row>
    <row r="9" spans="1:45" x14ac:dyDescent="0.25">
      <c r="A9" s="252">
        <v>2007</v>
      </c>
      <c r="B9" s="25">
        <v>247</v>
      </c>
      <c r="C9" s="10">
        <v>176</v>
      </c>
      <c r="D9" s="26">
        <v>165</v>
      </c>
      <c r="E9" s="21">
        <v>0.71255060728744934</v>
      </c>
      <c r="F9" s="21">
        <v>0.9375</v>
      </c>
      <c r="G9" s="21">
        <v>0.66801619433198378</v>
      </c>
      <c r="H9" s="15">
        <v>0.17313058561785891</v>
      </c>
      <c r="I9" s="29"/>
      <c r="J9" s="27">
        <v>3.3000000000000002E-2</v>
      </c>
      <c r="K9" s="21">
        <v>0.89115308042609043</v>
      </c>
      <c r="L9" s="21">
        <v>0.9375</v>
      </c>
      <c r="M9" s="21">
        <v>0.83545601289945981</v>
      </c>
      <c r="N9" s="28">
        <v>0.96231540366820412</v>
      </c>
      <c r="O9" s="21">
        <v>0.98399483563271517</v>
      </c>
      <c r="P9" s="27">
        <v>0.97464447897989537</v>
      </c>
      <c r="R9" s="186"/>
      <c r="S9" s="74">
        <f t="shared" si="0"/>
        <v>247</v>
      </c>
      <c r="T9" s="74">
        <f t="shared" si="1"/>
        <v>176</v>
      </c>
      <c r="U9" s="75">
        <f t="shared" si="2"/>
        <v>0.71255060728744934</v>
      </c>
      <c r="V9" s="195">
        <f t="shared" si="3"/>
        <v>0.7656534769556288</v>
      </c>
      <c r="W9" s="195">
        <f t="shared" si="4"/>
        <v>1.3290483754942262</v>
      </c>
      <c r="X9" s="196">
        <f t="shared" si="5"/>
        <v>0.6517617671128817</v>
      </c>
      <c r="Y9" s="196">
        <f t="shared" si="6"/>
        <v>0.76815687776312458</v>
      </c>
      <c r="Z9" s="196">
        <f t="shared" si="7"/>
        <v>0.11639511065024288</v>
      </c>
      <c r="AA9" s="187"/>
      <c r="AB9" s="74">
        <f t="shared" si="8"/>
        <v>176</v>
      </c>
      <c r="AC9" s="74">
        <f t="shared" si="9"/>
        <v>165</v>
      </c>
      <c r="AD9" s="75">
        <f t="shared" si="10"/>
        <v>0.9375</v>
      </c>
      <c r="AE9" s="195">
        <f t="shared" si="11"/>
        <v>0.59402748855477239</v>
      </c>
      <c r="AF9" s="195">
        <f t="shared" si="12"/>
        <v>2.0300879240697278</v>
      </c>
      <c r="AG9" s="196">
        <f t="shared" si="13"/>
        <v>0.89092350448696944</v>
      </c>
      <c r="AH9" s="196">
        <f t="shared" si="14"/>
        <v>0.96839031368433748</v>
      </c>
      <c r="AI9" s="196">
        <f t="shared" si="15"/>
        <v>7.7466809197368036E-2</v>
      </c>
      <c r="AJ9" s="187"/>
      <c r="AK9" s="74">
        <f t="shared" si="16"/>
        <v>247</v>
      </c>
      <c r="AL9" s="74">
        <f t="shared" si="17"/>
        <v>165</v>
      </c>
      <c r="AM9" s="75">
        <f t="shared" si="18"/>
        <v>0.66801619433198378</v>
      </c>
      <c r="AN9" s="195">
        <f t="shared" si="19"/>
        <v>0.77210776494563327</v>
      </c>
      <c r="AO9" s="195">
        <f t="shared" si="20"/>
        <v>1.3117123267781754</v>
      </c>
      <c r="AP9" s="196">
        <f t="shared" si="21"/>
        <v>0.60550914786131538</v>
      </c>
      <c r="AQ9" s="196">
        <f t="shared" si="22"/>
        <v>0.72643344775689955</v>
      </c>
      <c r="AR9" s="190"/>
    </row>
    <row r="10" spans="1:45" s="80" customFormat="1" x14ac:dyDescent="0.25">
      <c r="A10" s="253">
        <v>2008</v>
      </c>
      <c r="B10" s="254">
        <v>1027</v>
      </c>
      <c r="C10" s="254">
        <v>715</v>
      </c>
      <c r="D10" s="254">
        <v>687</v>
      </c>
      <c r="E10" s="181">
        <v>0.69620253164556967</v>
      </c>
      <c r="F10" s="181">
        <v>0.96083916083916088</v>
      </c>
      <c r="G10" s="181">
        <v>0.66893865628042848</v>
      </c>
      <c r="H10" s="116">
        <v>0.27600000000000002</v>
      </c>
      <c r="I10" s="255"/>
      <c r="J10" s="182">
        <v>3.3000000000000002E-2</v>
      </c>
      <c r="K10" s="181">
        <v>0.99442162015798952</v>
      </c>
      <c r="L10" s="181">
        <v>0.96083916083916088</v>
      </c>
      <c r="M10" s="181">
        <v>0.95547923503292143</v>
      </c>
      <c r="N10" s="180">
        <v>0.99813707170593302</v>
      </c>
      <c r="O10" s="181">
        <v>0.99006264248500642</v>
      </c>
      <c r="P10" s="182">
        <v>0.99351508305551128</v>
      </c>
      <c r="R10" s="256"/>
      <c r="S10" s="175">
        <f t="shared" si="0"/>
        <v>1027</v>
      </c>
      <c r="T10" s="175">
        <f t="shared" si="1"/>
        <v>715</v>
      </c>
      <c r="U10" s="176">
        <f t="shared" si="2"/>
        <v>0.69620253164556967</v>
      </c>
      <c r="V10" s="217">
        <f t="shared" si="3"/>
        <v>0.87705727704641201</v>
      </c>
      <c r="W10" s="217">
        <f t="shared" si="4"/>
        <v>1.1443268452366757</v>
      </c>
      <c r="X10" s="217">
        <f t="shared" si="5"/>
        <v>0.66705526284651562</v>
      </c>
      <c r="Y10" s="217">
        <f t="shared" si="6"/>
        <v>0.7242203531072251</v>
      </c>
      <c r="Z10" s="217">
        <f t="shared" si="7"/>
        <v>5.7165090260709484E-2</v>
      </c>
      <c r="AA10" s="218"/>
      <c r="AB10" s="175">
        <f t="shared" si="8"/>
        <v>715</v>
      </c>
      <c r="AC10" s="175">
        <f t="shared" si="9"/>
        <v>687</v>
      </c>
      <c r="AD10" s="176">
        <f t="shared" si="10"/>
        <v>0.96083916083916088</v>
      </c>
      <c r="AE10" s="217">
        <f t="shared" si="11"/>
        <v>0.71019729144380306</v>
      </c>
      <c r="AF10" s="217">
        <f t="shared" si="12"/>
        <v>1.5140108853838625</v>
      </c>
      <c r="AG10" s="217">
        <f t="shared" si="13"/>
        <v>0.94389690610850441</v>
      </c>
      <c r="AH10" s="217">
        <f t="shared" si="14"/>
        <v>0.97382295597332047</v>
      </c>
      <c r="AI10" s="217">
        <f t="shared" si="15"/>
        <v>2.9926049864816062E-2</v>
      </c>
      <c r="AJ10" s="218"/>
      <c r="AK10" s="175">
        <f t="shared" si="16"/>
        <v>1027</v>
      </c>
      <c r="AL10" s="175">
        <f t="shared" si="17"/>
        <v>687</v>
      </c>
      <c r="AM10" s="176">
        <f t="shared" si="18"/>
        <v>0.66893865628042848</v>
      </c>
      <c r="AN10" s="217">
        <f t="shared" si="19"/>
        <v>0.87942883640426162</v>
      </c>
      <c r="AO10" s="217">
        <f t="shared" si="20"/>
        <v>1.1405020554595997</v>
      </c>
      <c r="AP10" s="217">
        <f t="shared" si="21"/>
        <v>0.63921742961545114</v>
      </c>
      <c r="AQ10" s="217">
        <f t="shared" si="22"/>
        <v>0.69768786723552834</v>
      </c>
      <c r="AR10" s="257"/>
    </row>
    <row r="11" spans="1:45" x14ac:dyDescent="0.25">
      <c r="A11" s="66">
        <v>2009</v>
      </c>
      <c r="B11" s="17">
        <v>527</v>
      </c>
      <c r="C11" s="17">
        <v>316</v>
      </c>
      <c r="D11" s="17">
        <v>313</v>
      </c>
      <c r="E11" s="30">
        <v>0.59962049335863377</v>
      </c>
      <c r="F11" s="30">
        <v>0.990506329113924</v>
      </c>
      <c r="G11" s="30">
        <v>0.59392789373814037</v>
      </c>
      <c r="H11" s="16">
        <v>0.38</v>
      </c>
      <c r="I11" s="29"/>
      <c r="J11" s="31">
        <v>3.3000000000000002E-2</v>
      </c>
      <c r="K11" s="30">
        <v>1.0001342585292621</v>
      </c>
      <c r="L11" s="30">
        <v>0.99050632911392411</v>
      </c>
      <c r="M11" s="30">
        <v>0.99063931303689567</v>
      </c>
      <c r="N11" s="32">
        <v>1.0000447508404198</v>
      </c>
      <c r="O11" s="30">
        <v>0.99761808550930386</v>
      </c>
      <c r="P11" s="31">
        <v>0.99865736306893271</v>
      </c>
      <c r="R11" s="186"/>
      <c r="S11" s="74">
        <f t="shared" si="0"/>
        <v>527</v>
      </c>
      <c r="T11" s="74">
        <f t="shared" si="1"/>
        <v>316</v>
      </c>
      <c r="U11" s="75">
        <f t="shared" si="2"/>
        <v>0.59962049335863377</v>
      </c>
      <c r="V11" s="195">
        <f t="shared" si="3"/>
        <v>0.84139964825814062</v>
      </c>
      <c r="W11" s="195">
        <f t="shared" si="4"/>
        <v>1.1923020455390692</v>
      </c>
      <c r="X11" s="196">
        <f t="shared" si="5"/>
        <v>0.55637610987769159</v>
      </c>
      <c r="Y11" s="196">
        <f t="shared" si="6"/>
        <v>0.64174122160239655</v>
      </c>
      <c r="Z11" s="196">
        <f t="shared" si="7"/>
        <v>8.5365111724704956E-2</v>
      </c>
      <c r="AA11" s="187"/>
      <c r="AB11" s="74">
        <f t="shared" si="8"/>
        <v>316</v>
      </c>
      <c r="AC11" s="74">
        <f t="shared" si="9"/>
        <v>313</v>
      </c>
      <c r="AD11" s="75">
        <f t="shared" si="10"/>
        <v>0.990506329113924</v>
      </c>
      <c r="AE11" s="195">
        <f t="shared" si="11"/>
        <v>0.45206060504332912</v>
      </c>
      <c r="AF11" s="195">
        <f t="shared" si="12"/>
        <v>4.8597437677470037</v>
      </c>
      <c r="AG11" s="196">
        <f t="shared" si="13"/>
        <v>0.97250764052472205</v>
      </c>
      <c r="AH11" s="196">
        <f t="shared" si="14"/>
        <v>0.9980378813726023</v>
      </c>
      <c r="AI11" s="196">
        <f t="shared" si="15"/>
        <v>2.5530240847880248E-2</v>
      </c>
      <c r="AJ11" s="187"/>
      <c r="AK11" s="74">
        <f t="shared" si="16"/>
        <v>527</v>
      </c>
      <c r="AL11" s="74">
        <f t="shared" si="17"/>
        <v>313</v>
      </c>
      <c r="AM11" s="75">
        <f t="shared" si="18"/>
        <v>0.59392789373814037</v>
      </c>
      <c r="AN11" s="195">
        <f t="shared" si="19"/>
        <v>0.84165238921540431</v>
      </c>
      <c r="AO11" s="195">
        <f t="shared" si="20"/>
        <v>1.191709517289089</v>
      </c>
      <c r="AP11" s="196">
        <f t="shared" si="21"/>
        <v>0.55062022564787827</v>
      </c>
      <c r="AQ11" s="196">
        <f t="shared" si="22"/>
        <v>0.63617618421268596</v>
      </c>
      <c r="AR11" s="190"/>
    </row>
    <row r="12" spans="1:45" x14ac:dyDescent="0.25">
      <c r="A12" s="66">
        <v>2010</v>
      </c>
      <c r="B12" s="62">
        <v>1391</v>
      </c>
      <c r="C12" s="62">
        <v>991</v>
      </c>
      <c r="D12" s="62">
        <v>974</v>
      </c>
      <c r="E12" s="30">
        <v>0.71243709561466573</v>
      </c>
      <c r="F12" s="30">
        <v>0.98284561049444996</v>
      </c>
      <c r="G12" s="30">
        <v>0.70021567217828895</v>
      </c>
      <c r="H12" s="63">
        <v>0.26</v>
      </c>
      <c r="I12" s="29"/>
      <c r="J12" s="31">
        <v>3.3000000000000002E-2</v>
      </c>
      <c r="K12" s="30">
        <v>0.99560789235957647</v>
      </c>
      <c r="L12" s="30">
        <v>0.98284561049444996</v>
      </c>
      <c r="M12" s="30">
        <v>0.97852884677924057</v>
      </c>
      <c r="N12" s="32">
        <v>0.99853381547341036</v>
      </c>
      <c r="O12" s="30">
        <v>0.99568353515752772</v>
      </c>
      <c r="P12" s="31">
        <v>0.99690408625963445</v>
      </c>
      <c r="R12" s="186"/>
      <c r="S12" s="74">
        <f t="shared" si="0"/>
        <v>1391</v>
      </c>
      <c r="T12" s="74">
        <f t="shared" si="1"/>
        <v>991</v>
      </c>
      <c r="U12" s="75">
        <f t="shared" si="2"/>
        <v>0.71243709561466573</v>
      </c>
      <c r="V12" s="195">
        <f t="shared" si="3"/>
        <v>0.89170584897978478</v>
      </c>
      <c r="W12" s="195">
        <f t="shared" si="4"/>
        <v>1.1248008092267683</v>
      </c>
      <c r="X12" s="196">
        <f t="shared" si="5"/>
        <v>0.68786013242767008</v>
      </c>
      <c r="Y12" s="196">
        <f t="shared" si="6"/>
        <v>0.73611336195698573</v>
      </c>
      <c r="Z12" s="196">
        <f t="shared" si="7"/>
        <v>4.8253229529315655E-2</v>
      </c>
      <c r="AA12" s="187"/>
      <c r="AB12" s="74">
        <f t="shared" si="8"/>
        <v>991</v>
      </c>
      <c r="AC12" s="74">
        <f t="shared" si="9"/>
        <v>974</v>
      </c>
      <c r="AD12" s="75">
        <f t="shared" si="10"/>
        <v>0.98284561049445007</v>
      </c>
      <c r="AE12" s="195">
        <f t="shared" si="11"/>
        <v>0.65786233941687844</v>
      </c>
      <c r="AF12" s="195">
        <f t="shared" si="12"/>
        <v>1.7219781337371061</v>
      </c>
      <c r="AG12" s="196">
        <f t="shared" si="13"/>
        <v>0.97267585027520986</v>
      </c>
      <c r="AH12" s="196">
        <f t="shared" si="14"/>
        <v>0.9899759935682827</v>
      </c>
      <c r="AI12" s="196">
        <f t="shared" si="15"/>
        <v>1.7300143293072834E-2</v>
      </c>
      <c r="AJ12" s="187"/>
      <c r="AK12" s="74">
        <f t="shared" si="16"/>
        <v>1391</v>
      </c>
      <c r="AL12" s="74">
        <f t="shared" si="17"/>
        <v>974</v>
      </c>
      <c r="AM12" s="75">
        <f t="shared" si="18"/>
        <v>0.70021567217828895</v>
      </c>
      <c r="AN12" s="195">
        <f t="shared" si="19"/>
        <v>0.89285085727550728</v>
      </c>
      <c r="AO12" s="195">
        <f t="shared" si="20"/>
        <v>1.1230883455774459</v>
      </c>
      <c r="AP12" s="196">
        <f t="shared" si="21"/>
        <v>0.67537428170342384</v>
      </c>
      <c r="AQ12" s="196">
        <f t="shared" si="22"/>
        <v>0.72420838060460901</v>
      </c>
      <c r="AR12" s="190"/>
    </row>
    <row r="13" spans="1:45" x14ac:dyDescent="0.25">
      <c r="A13" s="66">
        <v>2011</v>
      </c>
      <c r="B13" s="61">
        <v>2353</v>
      </c>
      <c r="C13" s="61">
        <v>1551</v>
      </c>
      <c r="D13" s="61">
        <v>1470</v>
      </c>
      <c r="E13" s="30">
        <v>0.65915852103697403</v>
      </c>
      <c r="F13" s="30">
        <v>0.94777562862669262</v>
      </c>
      <c r="G13" s="30">
        <v>0.62473438164045902</v>
      </c>
      <c r="H13" s="63">
        <v>0.32800000000000001</v>
      </c>
      <c r="I13" s="29"/>
      <c r="J13" s="31">
        <v>3.3000000000000002E-2</v>
      </c>
      <c r="K13" s="30">
        <v>1.0143646911117072</v>
      </c>
      <c r="L13" s="30">
        <v>0.94777562862669262</v>
      </c>
      <c r="M13" s="30">
        <v>0.9613901327751192</v>
      </c>
      <c r="N13" s="32">
        <v>1.004765484454021</v>
      </c>
      <c r="O13" s="30">
        <v>0.98668013424669798</v>
      </c>
      <c r="P13" s="31">
        <v>0.99439079254252993</v>
      </c>
      <c r="R13" s="186"/>
      <c r="S13" s="74">
        <f t="shared" si="0"/>
        <v>2353</v>
      </c>
      <c r="T13" s="74">
        <f t="shared" si="1"/>
        <v>1551</v>
      </c>
      <c r="U13" s="75">
        <f t="shared" si="2"/>
        <v>0.65915852103697403</v>
      </c>
      <c r="V13" s="195">
        <f t="shared" si="3"/>
        <v>0.91883466671056135</v>
      </c>
      <c r="W13" s="195">
        <f t="shared" si="4"/>
        <v>1.0896391987030034</v>
      </c>
      <c r="X13" s="196">
        <f t="shared" si="5"/>
        <v>0.63960528228775548</v>
      </c>
      <c r="Y13" s="196">
        <f t="shared" si="6"/>
        <v>0.67831472681025462</v>
      </c>
      <c r="Z13" s="196">
        <f t="shared" si="7"/>
        <v>3.8709444522499137E-2</v>
      </c>
      <c r="AA13" s="187"/>
      <c r="AB13" s="74">
        <f t="shared" si="8"/>
        <v>1551</v>
      </c>
      <c r="AC13" s="74">
        <f t="shared" si="9"/>
        <v>1470</v>
      </c>
      <c r="AD13" s="75">
        <f t="shared" si="10"/>
        <v>0.9477756286266924</v>
      </c>
      <c r="AE13" s="195">
        <f t="shared" si="11"/>
        <v>0.80912874458368811</v>
      </c>
      <c r="AF13" s="195">
        <f t="shared" si="12"/>
        <v>1.2658447537314494</v>
      </c>
      <c r="AG13" s="196">
        <f t="shared" si="13"/>
        <v>0.93550514536623475</v>
      </c>
      <c r="AH13" s="196">
        <f t="shared" si="14"/>
        <v>0.95831312533647228</v>
      </c>
      <c r="AI13" s="196">
        <f t="shared" si="15"/>
        <v>2.2807979970237535E-2</v>
      </c>
      <c r="AJ13" s="187"/>
      <c r="AK13" s="74">
        <f t="shared" si="16"/>
        <v>2353</v>
      </c>
      <c r="AL13" s="74">
        <f t="shared" si="17"/>
        <v>1470</v>
      </c>
      <c r="AM13" s="75">
        <f t="shared" si="18"/>
        <v>0.62473438164045902</v>
      </c>
      <c r="AN13" s="195">
        <f t="shared" si="19"/>
        <v>0.92034877720566755</v>
      </c>
      <c r="AO13" s="195">
        <f t="shared" si="20"/>
        <v>1.0875218764443892</v>
      </c>
      <c r="AP13" s="196">
        <f t="shared" si="21"/>
        <v>0.60481247255869142</v>
      </c>
      <c r="AQ13" s="196">
        <f t="shared" si="22"/>
        <v>0.64434522525643101</v>
      </c>
      <c r="AR13" s="190"/>
    </row>
    <row r="14" spans="1:45" x14ac:dyDescent="0.25">
      <c r="A14" s="66">
        <v>2012</v>
      </c>
      <c r="B14" s="17">
        <v>2430</v>
      </c>
      <c r="C14" s="17">
        <v>1949</v>
      </c>
      <c r="D14" s="17">
        <v>1875</v>
      </c>
      <c r="E14" s="30">
        <v>0.80205761316872426</v>
      </c>
      <c r="F14" s="30">
        <v>0.96203181118522318</v>
      </c>
      <c r="G14" s="30">
        <v>0.77160493827160492</v>
      </c>
      <c r="H14" s="63">
        <v>0.34799999999999998</v>
      </c>
      <c r="I14" s="64"/>
      <c r="J14" s="31">
        <v>3.3000000000000002E-2</v>
      </c>
      <c r="K14" s="30">
        <v>1.2721300035666634</v>
      </c>
      <c r="L14" s="30">
        <v>0.9620318111852233</v>
      </c>
      <c r="M14" s="30">
        <v>1.2238295313943017</v>
      </c>
      <c r="N14" s="32">
        <v>1.0835372144486224</v>
      </c>
      <c r="O14" s="30">
        <v>0.99036973064555989</v>
      </c>
      <c r="P14" s="31">
        <v>1.02927532441658</v>
      </c>
      <c r="R14" s="186"/>
      <c r="S14" s="74">
        <f t="shared" si="0"/>
        <v>2430</v>
      </c>
      <c r="T14" s="74">
        <f t="shared" si="1"/>
        <v>1949</v>
      </c>
      <c r="U14" s="75">
        <f t="shared" si="2"/>
        <v>0.80205761316872426</v>
      </c>
      <c r="V14" s="195">
        <f t="shared" si="3"/>
        <v>0.90644144375689806</v>
      </c>
      <c r="W14" s="195">
        <f t="shared" si="4"/>
        <v>1.1066683611348387</v>
      </c>
      <c r="X14" s="196">
        <f t="shared" si="5"/>
        <v>0.78564958421429165</v>
      </c>
      <c r="Y14" s="196">
        <f t="shared" si="6"/>
        <v>0.81773421835731464</v>
      </c>
      <c r="Z14" s="196">
        <f t="shared" si="7"/>
        <v>3.2084634143022983E-2</v>
      </c>
      <c r="AA14" s="187"/>
      <c r="AB14" s="74">
        <f t="shared" si="8"/>
        <v>1949</v>
      </c>
      <c r="AC14" s="74">
        <f t="shared" si="9"/>
        <v>1875</v>
      </c>
      <c r="AD14" s="75">
        <f t="shared" si="10"/>
        <v>0.96203181118522318</v>
      </c>
      <c r="AE14" s="195">
        <f t="shared" si="11"/>
        <v>0.80329351571135821</v>
      </c>
      <c r="AF14" s="195">
        <f t="shared" si="12"/>
        <v>1.2785480462888628</v>
      </c>
      <c r="AG14" s="196">
        <f t="shared" si="13"/>
        <v>0.95256693042841889</v>
      </c>
      <c r="AH14" s="196">
        <f t="shared" si="14"/>
        <v>0.97007145805211359</v>
      </c>
      <c r="AI14" s="196">
        <f t="shared" si="15"/>
        <v>1.7504527623694699E-2</v>
      </c>
      <c r="AJ14" s="187"/>
      <c r="AK14" s="74">
        <f t="shared" si="16"/>
        <v>2430</v>
      </c>
      <c r="AL14" s="74">
        <f t="shared" si="17"/>
        <v>1875</v>
      </c>
      <c r="AM14" s="75">
        <f t="shared" si="18"/>
        <v>0.77160493827160492</v>
      </c>
      <c r="AN14" s="195">
        <f t="shared" si="19"/>
        <v>0.91078197825689411</v>
      </c>
      <c r="AO14" s="195">
        <f t="shared" si="20"/>
        <v>1.1007372944833611</v>
      </c>
      <c r="AP14" s="196">
        <f t="shared" si="21"/>
        <v>0.75438617361461979</v>
      </c>
      <c r="AQ14" s="196">
        <f t="shared" si="22"/>
        <v>0.78816657773587562</v>
      </c>
      <c r="AR14" s="190"/>
    </row>
    <row r="15" spans="1:45" ht="26.25" x14ac:dyDescent="0.25">
      <c r="A15" s="67" t="s">
        <v>42</v>
      </c>
      <c r="B15" s="26">
        <v>1545.6</v>
      </c>
      <c r="C15" s="26">
        <v>1104.4000000000001</v>
      </c>
      <c r="D15" s="26">
        <v>1063.8</v>
      </c>
      <c r="E15" s="65">
        <v>0.69389525096491356</v>
      </c>
      <c r="F15" s="65">
        <v>0.96879970805189008</v>
      </c>
      <c r="G15" s="65">
        <v>0.67188430842178426</v>
      </c>
      <c r="H15" s="65">
        <v>0.31840000000000002</v>
      </c>
      <c r="I15" s="65" t="e">
        <v>#DIV/0!</v>
      </c>
      <c r="J15" s="65">
        <v>3.3000000000000002E-2</v>
      </c>
      <c r="K15" s="65">
        <v>1.0553316931450396</v>
      </c>
      <c r="L15" s="65">
        <v>0.96879970805189008</v>
      </c>
      <c r="M15" s="65">
        <v>1.0219734118036956</v>
      </c>
      <c r="N15" s="65">
        <v>1.0170036673844813</v>
      </c>
      <c r="O15" s="65">
        <v>0.99208282560881922</v>
      </c>
      <c r="P15" s="65">
        <v>1.0025485298686376</v>
      </c>
      <c r="R15" s="186"/>
      <c r="S15" s="74"/>
      <c r="T15" s="74"/>
      <c r="U15" s="75"/>
      <c r="V15" s="195"/>
      <c r="W15" s="195"/>
      <c r="X15" s="196"/>
      <c r="Y15" s="196"/>
      <c r="Z15" s="196"/>
      <c r="AA15" s="187"/>
      <c r="AB15" s="74"/>
      <c r="AC15" s="74"/>
      <c r="AD15" s="75"/>
      <c r="AE15" s="195"/>
      <c r="AF15" s="195"/>
      <c r="AG15" s="196"/>
      <c r="AH15" s="196"/>
      <c r="AI15" s="196"/>
      <c r="AJ15" s="187"/>
      <c r="AK15" s="74"/>
      <c r="AL15" s="74"/>
      <c r="AM15" s="75"/>
      <c r="AN15" s="195"/>
      <c r="AO15" s="195"/>
      <c r="AP15" s="196"/>
      <c r="AQ15" s="196"/>
      <c r="AR15" s="190"/>
    </row>
    <row r="16" spans="1:45" ht="16.5" thickBot="1" x14ac:dyDescent="0.3">
      <c r="B16" s="7"/>
      <c r="C16" s="13"/>
      <c r="D16" s="14"/>
      <c r="E16" s="9"/>
      <c r="F16" s="9"/>
      <c r="G16" s="9"/>
      <c r="H16" s="7"/>
      <c r="I16" s="13"/>
      <c r="J16" s="14"/>
      <c r="K16" s="9"/>
      <c r="L16" s="9"/>
      <c r="M16" s="12"/>
      <c r="N16" s="7"/>
      <c r="O16" s="13"/>
      <c r="P16" s="14"/>
      <c r="R16" s="186"/>
      <c r="S16" s="74"/>
      <c r="T16" s="74"/>
      <c r="U16" s="75"/>
      <c r="V16" s="195"/>
      <c r="W16" s="195"/>
      <c r="X16" s="196"/>
      <c r="Y16" s="196"/>
      <c r="Z16" s="196"/>
      <c r="AA16" s="187"/>
      <c r="AB16" s="74"/>
      <c r="AC16" s="74"/>
      <c r="AD16" s="75"/>
      <c r="AE16" s="195"/>
      <c r="AF16" s="195"/>
      <c r="AG16" s="196"/>
      <c r="AH16" s="196"/>
      <c r="AI16" s="196"/>
      <c r="AJ16" s="187"/>
      <c r="AK16" s="74"/>
      <c r="AL16" s="74"/>
      <c r="AM16" s="75"/>
      <c r="AN16" s="195"/>
      <c r="AO16" s="195"/>
      <c r="AP16" s="196"/>
      <c r="AQ16" s="196"/>
      <c r="AR16" s="190"/>
    </row>
    <row r="17" spans="1:44" x14ac:dyDescent="0.25">
      <c r="B17" s="6"/>
      <c r="C17" s="6"/>
      <c r="D17" s="6"/>
      <c r="E17" s="8"/>
      <c r="F17" s="8"/>
      <c r="G17" s="8"/>
      <c r="H17" s="6"/>
      <c r="I17" s="6"/>
      <c r="J17" s="6"/>
      <c r="K17" s="8"/>
      <c r="L17" s="8"/>
      <c r="M17" s="8"/>
      <c r="N17" s="6"/>
      <c r="O17" s="6"/>
      <c r="P17" s="11"/>
      <c r="R17" s="186"/>
      <c r="S17" s="74"/>
      <c r="T17" s="74"/>
      <c r="U17" s="75"/>
      <c r="V17" s="195"/>
      <c r="W17" s="195"/>
      <c r="X17" s="196"/>
      <c r="Y17" s="196"/>
      <c r="Z17" s="196"/>
      <c r="AA17" s="187"/>
      <c r="AB17" s="74"/>
      <c r="AC17" s="74"/>
      <c r="AD17" s="75"/>
      <c r="AE17" s="195"/>
      <c r="AF17" s="195"/>
      <c r="AG17" s="196"/>
      <c r="AH17" s="196"/>
      <c r="AI17" s="196"/>
      <c r="AJ17" s="187"/>
      <c r="AK17" s="74"/>
      <c r="AL17" s="74"/>
      <c r="AM17" s="75"/>
      <c r="AN17" s="195"/>
      <c r="AO17" s="195"/>
      <c r="AP17" s="196"/>
      <c r="AQ17" s="196"/>
      <c r="AR17" s="190"/>
    </row>
    <row r="18" spans="1:44" x14ac:dyDescent="0.25">
      <c r="B18" s="306" t="s">
        <v>23</v>
      </c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8"/>
      <c r="R18" s="186"/>
      <c r="S18" s="74"/>
      <c r="T18" s="74"/>
      <c r="U18" s="75"/>
      <c r="V18" s="195"/>
      <c r="W18" s="195"/>
      <c r="X18" s="196"/>
      <c r="Y18" s="196"/>
      <c r="Z18" s="196"/>
      <c r="AA18" s="187"/>
      <c r="AB18" s="74"/>
      <c r="AC18" s="74"/>
      <c r="AD18" s="75"/>
      <c r="AE18" s="195"/>
      <c r="AF18" s="195"/>
      <c r="AG18" s="196"/>
      <c r="AH18" s="196"/>
      <c r="AI18" s="196"/>
      <c r="AJ18" s="187"/>
      <c r="AK18" s="74"/>
      <c r="AL18" s="74"/>
      <c r="AM18" s="75"/>
      <c r="AN18" s="195"/>
      <c r="AO18" s="195"/>
      <c r="AP18" s="196"/>
      <c r="AQ18" s="196"/>
      <c r="AR18" s="190"/>
    </row>
    <row r="19" spans="1:44" x14ac:dyDescent="0.25">
      <c r="B19" s="303" t="s">
        <v>24</v>
      </c>
      <c r="C19" s="309"/>
      <c r="D19" s="309"/>
      <c r="E19" s="303" t="s">
        <v>25</v>
      </c>
      <c r="F19" s="304"/>
      <c r="G19" s="310"/>
      <c r="H19" s="311" t="s">
        <v>26</v>
      </c>
      <c r="I19" s="312"/>
      <c r="J19" s="313"/>
      <c r="K19" s="300" t="s">
        <v>27</v>
      </c>
      <c r="L19" s="301"/>
      <c r="M19" s="302"/>
      <c r="N19" s="303" t="s">
        <v>28</v>
      </c>
      <c r="O19" s="304"/>
      <c r="P19" s="305"/>
      <c r="R19" s="186"/>
      <c r="S19" s="74"/>
      <c r="T19" s="74"/>
      <c r="U19" s="75"/>
      <c r="V19" s="195"/>
      <c r="W19" s="195"/>
      <c r="X19" s="196"/>
      <c r="Y19" s="196"/>
      <c r="Z19" s="196"/>
      <c r="AA19" s="187"/>
      <c r="AB19" s="74"/>
      <c r="AC19" s="74"/>
      <c r="AD19" s="75"/>
      <c r="AE19" s="195"/>
      <c r="AF19" s="195"/>
      <c r="AG19" s="196"/>
      <c r="AH19" s="196"/>
      <c r="AI19" s="196"/>
      <c r="AJ19" s="187"/>
      <c r="AK19" s="74"/>
      <c r="AL19" s="74"/>
      <c r="AM19" s="75"/>
      <c r="AN19" s="195"/>
      <c r="AO19" s="195"/>
      <c r="AP19" s="196"/>
      <c r="AQ19" s="196"/>
      <c r="AR19" s="190"/>
    </row>
    <row r="20" spans="1:44" ht="51" x14ac:dyDescent="0.25">
      <c r="B20" s="33" t="s">
        <v>29</v>
      </c>
      <c r="C20" s="34" t="s">
        <v>30</v>
      </c>
      <c r="D20" s="35" t="s">
        <v>31</v>
      </c>
      <c r="E20" s="33" t="s">
        <v>32</v>
      </c>
      <c r="F20" s="34" t="s">
        <v>33</v>
      </c>
      <c r="G20" s="35" t="s">
        <v>34</v>
      </c>
      <c r="H20" s="33" t="s">
        <v>35</v>
      </c>
      <c r="I20" s="36" t="s">
        <v>36</v>
      </c>
      <c r="J20" s="35" t="s">
        <v>37</v>
      </c>
      <c r="K20" s="33" t="s">
        <v>32</v>
      </c>
      <c r="L20" s="34" t="s">
        <v>33</v>
      </c>
      <c r="M20" s="34" t="s">
        <v>34</v>
      </c>
      <c r="N20" s="33" t="s">
        <v>38</v>
      </c>
      <c r="O20" s="34" t="s">
        <v>39</v>
      </c>
      <c r="P20" s="37" t="s">
        <v>40</v>
      </c>
      <c r="R20" s="186"/>
      <c r="S20" s="74"/>
      <c r="T20" s="74"/>
      <c r="U20" s="75"/>
      <c r="V20" s="195"/>
      <c r="W20" s="195"/>
      <c r="X20" s="196"/>
      <c r="Y20" s="196"/>
      <c r="Z20" s="196"/>
      <c r="AA20" s="187"/>
      <c r="AB20" s="74"/>
      <c r="AC20" s="74"/>
      <c r="AD20" s="75"/>
      <c r="AE20" s="195"/>
      <c r="AF20" s="195"/>
      <c r="AG20" s="196"/>
      <c r="AH20" s="196"/>
      <c r="AI20" s="196"/>
      <c r="AJ20" s="187"/>
      <c r="AK20" s="74"/>
      <c r="AL20" s="74"/>
      <c r="AM20" s="75"/>
      <c r="AN20" s="195"/>
      <c r="AO20" s="195"/>
      <c r="AP20" s="196"/>
      <c r="AQ20" s="196"/>
      <c r="AR20" s="190"/>
    </row>
    <row r="21" spans="1:44" x14ac:dyDescent="0.25">
      <c r="A21" s="250" t="s">
        <v>41</v>
      </c>
      <c r="B21" s="38"/>
      <c r="C21" s="39"/>
      <c r="D21" s="40"/>
      <c r="E21" s="41"/>
      <c r="F21" s="42"/>
      <c r="G21" s="43"/>
      <c r="H21" s="44">
        <v>0.2239108548110636</v>
      </c>
      <c r="I21" s="45">
        <v>2.2021145946556375E-3</v>
      </c>
      <c r="J21" s="43"/>
      <c r="K21" s="42"/>
      <c r="L21" s="42"/>
      <c r="M21" s="42"/>
      <c r="N21" s="41"/>
      <c r="O21" s="42"/>
      <c r="P21" s="46"/>
      <c r="R21" s="186"/>
      <c r="S21" s="74"/>
      <c r="T21" s="74"/>
      <c r="U21" s="75"/>
      <c r="V21" s="195"/>
      <c r="W21" s="195"/>
      <c r="X21" s="196"/>
      <c r="Y21" s="196"/>
      <c r="Z21" s="196"/>
      <c r="AA21" s="187"/>
      <c r="AB21" s="74"/>
      <c r="AC21" s="74"/>
      <c r="AD21" s="75"/>
      <c r="AE21" s="195"/>
      <c r="AF21" s="195"/>
      <c r="AG21" s="196"/>
      <c r="AH21" s="196"/>
      <c r="AI21" s="196"/>
      <c r="AJ21" s="187"/>
      <c r="AK21" s="74"/>
      <c r="AL21" s="74"/>
      <c r="AM21" s="75"/>
      <c r="AN21" s="195"/>
      <c r="AO21" s="195"/>
      <c r="AP21" s="196"/>
      <c r="AQ21" s="196"/>
      <c r="AR21" s="190"/>
    </row>
    <row r="22" spans="1:44" x14ac:dyDescent="0.25">
      <c r="A22" s="251">
        <v>2003</v>
      </c>
      <c r="B22" s="47">
        <v>17</v>
      </c>
      <c r="C22" s="48">
        <v>16</v>
      </c>
      <c r="D22" s="49">
        <v>14</v>
      </c>
      <c r="E22" s="41">
        <v>0.94117647058823528</v>
      </c>
      <c r="F22" s="42">
        <v>0.875</v>
      </c>
      <c r="G22" s="43">
        <v>0.82352941176470584</v>
      </c>
      <c r="H22" s="50">
        <v>0.14412394205036716</v>
      </c>
      <c r="I22" s="45">
        <v>1.3780074456853919E-3</v>
      </c>
      <c r="J22" s="43">
        <v>3.3000000000000002E-2</v>
      </c>
      <c r="K22" s="41">
        <v>1.1371917739302508</v>
      </c>
      <c r="L22" s="42">
        <v>0.87620742034920585</v>
      </c>
      <c r="M22" s="42">
        <v>0.99641587067776238</v>
      </c>
      <c r="N22" s="41">
        <v>1.0437854448217987</v>
      </c>
      <c r="O22" s="42">
        <v>0.96750168864195651</v>
      </c>
      <c r="P22" s="46">
        <v>0.99948719328714042</v>
      </c>
      <c r="R22" s="186"/>
      <c r="S22" s="74">
        <f t="shared" si="0"/>
        <v>17</v>
      </c>
      <c r="T22" s="74">
        <f t="shared" si="1"/>
        <v>16</v>
      </c>
      <c r="U22" s="75">
        <f t="shared" si="2"/>
        <v>0.94117647058823528</v>
      </c>
      <c r="V22" s="195">
        <f t="shared" si="3"/>
        <v>0.31070798172438086</v>
      </c>
      <c r="W22" s="195">
        <f t="shared" si="4"/>
        <v>39.468485740906999</v>
      </c>
      <c r="X22" s="196">
        <f t="shared" si="5"/>
        <v>0.71311060333277942</v>
      </c>
      <c r="Y22" s="196">
        <f t="shared" si="6"/>
        <v>0.99851182560873342</v>
      </c>
      <c r="Z22" s="196">
        <f t="shared" si="7"/>
        <v>0.28540122227595399</v>
      </c>
      <c r="AA22" s="187"/>
      <c r="AB22" s="74">
        <f t="shared" si="8"/>
        <v>16</v>
      </c>
      <c r="AC22" s="74">
        <f t="shared" si="9"/>
        <v>14</v>
      </c>
      <c r="AD22" s="75">
        <f t="shared" si="10"/>
        <v>0.875</v>
      </c>
      <c r="AE22" s="195">
        <f t="shared" si="11"/>
        <v>0.34451218163174652</v>
      </c>
      <c r="AF22" s="195">
        <f t="shared" si="12"/>
        <v>8.4612740138555278</v>
      </c>
      <c r="AG22" s="196">
        <f t="shared" si="13"/>
        <v>0.61652376315073654</v>
      </c>
      <c r="AH22" s="196">
        <f t="shared" si="14"/>
        <v>0.98448639618458611</v>
      </c>
      <c r="AI22" s="196">
        <f t="shared" si="15"/>
        <v>0.36796263303384957</v>
      </c>
      <c r="AJ22" s="187"/>
      <c r="AK22" s="74">
        <f t="shared" si="16"/>
        <v>17</v>
      </c>
      <c r="AL22" s="74">
        <f t="shared" si="17"/>
        <v>14</v>
      </c>
      <c r="AM22" s="75">
        <f t="shared" si="18"/>
        <v>0.82352941176470584</v>
      </c>
      <c r="AN22" s="195">
        <f t="shared" si="19"/>
        <v>0.37213173808202926</v>
      </c>
      <c r="AO22" s="195">
        <f t="shared" si="20"/>
        <v>5.0652268419826969</v>
      </c>
      <c r="AP22" s="196">
        <f t="shared" si="21"/>
        <v>0.56568212715571609</v>
      </c>
      <c r="AQ22" s="196">
        <f t="shared" si="22"/>
        <v>0.96201493192937404</v>
      </c>
      <c r="AR22" s="190"/>
    </row>
    <row r="23" spans="1:44" x14ac:dyDescent="0.25">
      <c r="A23" s="251">
        <v>2004</v>
      </c>
      <c r="B23" s="51">
        <v>65</v>
      </c>
      <c r="C23" s="52">
        <v>55</v>
      </c>
      <c r="D23" s="53">
        <v>51</v>
      </c>
      <c r="E23" s="54">
        <v>0.84615384615384615</v>
      </c>
      <c r="F23" s="55">
        <v>0.92727272727272725</v>
      </c>
      <c r="G23" s="56">
        <v>0.7846153846153846</v>
      </c>
      <c r="H23" s="50">
        <v>0.14275718053419309</v>
      </c>
      <c r="I23" s="45">
        <v>8.4183567604740369E-4</v>
      </c>
      <c r="J23" s="56">
        <v>3.3000000000000002E-2</v>
      </c>
      <c r="K23" s="54">
        <v>1.0207490931305585</v>
      </c>
      <c r="L23" s="55">
        <v>0.92805399623605722</v>
      </c>
      <c r="M23" s="55">
        <v>0.94731027503414622</v>
      </c>
      <c r="N23" s="54">
        <v>1.0068690721870253</v>
      </c>
      <c r="O23" s="55">
        <v>0.98150679660996487</v>
      </c>
      <c r="P23" s="57">
        <v>0.99229716300798765</v>
      </c>
      <c r="R23" s="186"/>
      <c r="S23" s="74">
        <f t="shared" si="0"/>
        <v>65</v>
      </c>
      <c r="T23" s="74">
        <f t="shared" si="1"/>
        <v>55</v>
      </c>
      <c r="U23" s="75">
        <f t="shared" si="2"/>
        <v>0.84615384615384615</v>
      </c>
      <c r="V23" s="195">
        <f t="shared" si="3"/>
        <v>0.55533405028852123</v>
      </c>
      <c r="W23" s="195">
        <f t="shared" si="4"/>
        <v>2.161152569739218</v>
      </c>
      <c r="X23" s="196">
        <f t="shared" si="5"/>
        <v>0.73521649140058709</v>
      </c>
      <c r="Y23" s="196">
        <f t="shared" si="6"/>
        <v>0.92367842159999958</v>
      </c>
      <c r="Z23" s="196">
        <f t="shared" si="7"/>
        <v>0.18846193019941249</v>
      </c>
      <c r="AA23" s="187"/>
      <c r="AB23" s="74">
        <f t="shared" si="8"/>
        <v>55</v>
      </c>
      <c r="AC23" s="74">
        <f t="shared" si="9"/>
        <v>51</v>
      </c>
      <c r="AD23" s="75">
        <f t="shared" si="10"/>
        <v>0.92727272727272725</v>
      </c>
      <c r="AE23" s="195">
        <f t="shared" si="11"/>
        <v>0.45942134989209327</v>
      </c>
      <c r="AF23" s="195">
        <f t="shared" si="12"/>
        <v>3.7367131604528008</v>
      </c>
      <c r="AG23" s="196">
        <f t="shared" si="13"/>
        <v>0.82413246471603174</v>
      </c>
      <c r="AH23" s="196">
        <f t="shared" si="14"/>
        <v>0.97982946664677006</v>
      </c>
      <c r="AI23" s="196">
        <f t="shared" si="15"/>
        <v>0.15569700193073832</v>
      </c>
      <c r="AJ23" s="187"/>
      <c r="AK23" s="74">
        <f t="shared" si="16"/>
        <v>65</v>
      </c>
      <c r="AL23" s="74">
        <f t="shared" si="17"/>
        <v>51</v>
      </c>
      <c r="AM23" s="75">
        <f t="shared" si="18"/>
        <v>0.7846153846153846</v>
      </c>
      <c r="AN23" s="195">
        <f t="shared" si="19"/>
        <v>0.58414090225705517</v>
      </c>
      <c r="AO23" s="195">
        <f t="shared" si="20"/>
        <v>1.9186931709137391</v>
      </c>
      <c r="AP23" s="196">
        <f t="shared" si="21"/>
        <v>0.66511268545244784</v>
      </c>
      <c r="AQ23" s="196">
        <f t="shared" si="22"/>
        <v>0.87694692475781988</v>
      </c>
      <c r="AR23" s="190"/>
    </row>
    <row r="24" spans="1:44" x14ac:dyDescent="0.25">
      <c r="A24" s="251">
        <v>2005</v>
      </c>
      <c r="B24" s="51">
        <v>67</v>
      </c>
      <c r="C24" s="52">
        <v>44</v>
      </c>
      <c r="D24" s="53">
        <v>40</v>
      </c>
      <c r="E24" s="54">
        <v>0.65671641791044777</v>
      </c>
      <c r="F24" s="55">
        <v>0.90909090909090895</v>
      </c>
      <c r="G24" s="56">
        <v>0.59701492537313428</v>
      </c>
      <c r="H24" s="50">
        <v>0.17778432143836448</v>
      </c>
      <c r="I24" s="45">
        <v>0</v>
      </c>
      <c r="J24" s="56">
        <v>3.3000000000000002E-2</v>
      </c>
      <c r="K24" s="54">
        <v>0.82597260961780117</v>
      </c>
      <c r="L24" s="55">
        <v>0.90909090909090906</v>
      </c>
      <c r="M24" s="55">
        <v>0.75088419056163735</v>
      </c>
      <c r="N24" s="54">
        <v>0.93825714843546226</v>
      </c>
      <c r="O24" s="55">
        <v>0.97645408967631053</v>
      </c>
      <c r="P24" s="57">
        <v>0.95989716421333571</v>
      </c>
      <c r="R24" s="186"/>
      <c r="S24" s="74">
        <f t="shared" si="0"/>
        <v>67</v>
      </c>
      <c r="T24" s="74">
        <f t="shared" si="1"/>
        <v>44</v>
      </c>
      <c r="U24" s="75">
        <f t="shared" si="2"/>
        <v>0.65671641791044777</v>
      </c>
      <c r="V24" s="195">
        <f t="shared" si="3"/>
        <v>0.61661276841861568</v>
      </c>
      <c r="W24" s="195">
        <f t="shared" si="4"/>
        <v>1.6963937934748203</v>
      </c>
      <c r="X24" s="196">
        <f t="shared" si="5"/>
        <v>0.53061708307021405</v>
      </c>
      <c r="Y24" s="196">
        <f t="shared" si="6"/>
        <v>0.76846660224884888</v>
      </c>
      <c r="Z24" s="196">
        <f t="shared" si="7"/>
        <v>0.23784951917863484</v>
      </c>
      <c r="AA24" s="187"/>
      <c r="AB24" s="74">
        <f t="shared" si="8"/>
        <v>44</v>
      </c>
      <c r="AC24" s="74">
        <f t="shared" si="9"/>
        <v>40</v>
      </c>
      <c r="AD24" s="75">
        <f t="shared" si="10"/>
        <v>0.90909090909090906</v>
      </c>
      <c r="AE24" s="195">
        <f t="shared" si="11"/>
        <v>0.4518700329285128</v>
      </c>
      <c r="AF24" s="195">
        <f t="shared" si="12"/>
        <v>3.7542769617088578</v>
      </c>
      <c r="AG24" s="196">
        <f t="shared" si="13"/>
        <v>0.78331341053472558</v>
      </c>
      <c r="AH24" s="196">
        <f t="shared" si="14"/>
        <v>0.97467157829654916</v>
      </c>
      <c r="AI24" s="196">
        <f t="shared" si="15"/>
        <v>0.19135816776182357</v>
      </c>
      <c r="AJ24" s="187"/>
      <c r="AK24" s="74">
        <f t="shared" si="16"/>
        <v>67</v>
      </c>
      <c r="AL24" s="74">
        <f t="shared" si="17"/>
        <v>40</v>
      </c>
      <c r="AM24" s="75">
        <f t="shared" si="18"/>
        <v>0.59701492537313428</v>
      </c>
      <c r="AN24" s="195">
        <f t="shared" si="19"/>
        <v>0.62085775831111634</v>
      </c>
      <c r="AO24" s="195">
        <f t="shared" si="20"/>
        <v>1.6531409515420021</v>
      </c>
      <c r="AP24" s="196">
        <f t="shared" si="21"/>
        <v>0.47004134578802903</v>
      </c>
      <c r="AQ24" s="196">
        <f t="shared" si="22"/>
        <v>0.71512610437581847</v>
      </c>
      <c r="AR24" s="190"/>
    </row>
    <row r="25" spans="1:44" x14ac:dyDescent="0.25">
      <c r="A25" s="251">
        <v>2006</v>
      </c>
      <c r="B25" s="51">
        <v>23</v>
      </c>
      <c r="C25" s="52">
        <v>13</v>
      </c>
      <c r="D25" s="53">
        <v>11</v>
      </c>
      <c r="E25" s="54">
        <v>0.56521739130434778</v>
      </c>
      <c r="F25" s="55">
        <v>0.84615384615384626</v>
      </c>
      <c r="G25" s="56">
        <v>0.47826086956521741</v>
      </c>
      <c r="H25" s="50">
        <v>0.20716416508115473</v>
      </c>
      <c r="I25" s="45">
        <v>0</v>
      </c>
      <c r="J25" s="56">
        <v>3.3000000000000002E-2</v>
      </c>
      <c r="K25" s="54">
        <v>0.73723470434682437</v>
      </c>
      <c r="L25" s="55">
        <v>0.84615384615384615</v>
      </c>
      <c r="M25" s="55">
        <v>0.62381398060115911</v>
      </c>
      <c r="N25" s="54">
        <v>0.90337608698163718</v>
      </c>
      <c r="O25" s="55">
        <v>0.95909655979353814</v>
      </c>
      <c r="P25" s="57">
        <v>0.93480743451470805</v>
      </c>
      <c r="R25" s="186"/>
      <c r="S25" s="74">
        <f t="shared" si="0"/>
        <v>23</v>
      </c>
      <c r="T25" s="74">
        <f t="shared" si="1"/>
        <v>13</v>
      </c>
      <c r="U25" s="75">
        <f t="shared" si="2"/>
        <v>0.56521739130434778</v>
      </c>
      <c r="V25" s="195">
        <f t="shared" si="3"/>
        <v>0.44557879088051133</v>
      </c>
      <c r="W25" s="195">
        <f t="shared" si="4"/>
        <v>2.3656710788211388</v>
      </c>
      <c r="X25" s="196">
        <f t="shared" si="5"/>
        <v>0.34494660745237471</v>
      </c>
      <c r="Y25" s="196">
        <f t="shared" si="6"/>
        <v>0.76808580046176855</v>
      </c>
      <c r="Z25" s="196">
        <f t="shared" si="7"/>
        <v>0.42313919300939384</v>
      </c>
      <c r="AA25" s="187"/>
      <c r="AB25" s="74">
        <f t="shared" si="8"/>
        <v>13</v>
      </c>
      <c r="AC25" s="74">
        <f t="shared" si="9"/>
        <v>11</v>
      </c>
      <c r="AD25" s="75">
        <f t="shared" si="10"/>
        <v>0.84615384615384615</v>
      </c>
      <c r="AE25" s="195">
        <f t="shared" si="11"/>
        <v>0.32737094985649906</v>
      </c>
      <c r="AF25" s="195">
        <f t="shared" si="12"/>
        <v>8.5108734515941347</v>
      </c>
      <c r="AG25" s="196">
        <f t="shared" si="13"/>
        <v>0.54552894432344212</v>
      </c>
      <c r="AH25" s="196">
        <f t="shared" si="14"/>
        <v>0.98079332801747154</v>
      </c>
      <c r="AI25" s="196">
        <f t="shared" si="15"/>
        <v>0.43526438369402942</v>
      </c>
      <c r="AJ25" s="187"/>
      <c r="AK25" s="74">
        <f t="shared" si="16"/>
        <v>23</v>
      </c>
      <c r="AL25" s="74">
        <f t="shared" si="17"/>
        <v>11</v>
      </c>
      <c r="AM25" s="75">
        <f t="shared" si="18"/>
        <v>0.47826086956521741</v>
      </c>
      <c r="AN25" s="195">
        <f t="shared" si="19"/>
        <v>0.4331203570259044</v>
      </c>
      <c r="AO25" s="195">
        <f t="shared" si="20"/>
        <v>2.2692772776214256</v>
      </c>
      <c r="AP25" s="196">
        <f t="shared" si="21"/>
        <v>0.26819618617555319</v>
      </c>
      <c r="AQ25" s="196">
        <f t="shared" si="22"/>
        <v>0.69412199850862644</v>
      </c>
      <c r="AR25" s="190"/>
    </row>
    <row r="26" spans="1:44" x14ac:dyDescent="0.25">
      <c r="A26" s="252">
        <v>2007</v>
      </c>
      <c r="B26" s="51">
        <v>28</v>
      </c>
      <c r="C26" s="52">
        <v>18</v>
      </c>
      <c r="D26" s="53">
        <v>15</v>
      </c>
      <c r="E26" s="54">
        <v>0.6428571428571429</v>
      </c>
      <c r="F26" s="55">
        <v>0.83333333333333326</v>
      </c>
      <c r="G26" s="56">
        <v>0.5357142857142857</v>
      </c>
      <c r="H26" s="59">
        <v>0.17313058561785891</v>
      </c>
      <c r="I26" s="58"/>
      <c r="J26" s="56">
        <v>3.3000000000000002E-2</v>
      </c>
      <c r="K26" s="54">
        <v>0.80399078643961008</v>
      </c>
      <c r="L26" s="55">
        <v>0.83333333333333337</v>
      </c>
      <c r="M26" s="55">
        <v>0.6699923220330084</v>
      </c>
      <c r="N26" s="54">
        <v>0.92985883949901027</v>
      </c>
      <c r="O26" s="55">
        <v>0.95544279220436679</v>
      </c>
      <c r="P26" s="57">
        <v>0.94439315853220474</v>
      </c>
      <c r="R26" s="186"/>
      <c r="S26" s="74">
        <f t="shared" si="0"/>
        <v>28</v>
      </c>
      <c r="T26" s="74">
        <f t="shared" si="1"/>
        <v>18</v>
      </c>
      <c r="U26" s="75">
        <f t="shared" si="2"/>
        <v>0.6428571428571429</v>
      </c>
      <c r="V26" s="195">
        <f t="shared" si="3"/>
        <v>0.48142746544901954</v>
      </c>
      <c r="W26" s="195">
        <f t="shared" si="4"/>
        <v>2.297165890163869</v>
      </c>
      <c r="X26" s="196">
        <f t="shared" si="5"/>
        <v>0.44065031274666661</v>
      </c>
      <c r="Y26" s="196">
        <f t="shared" si="6"/>
        <v>0.81359333999955452</v>
      </c>
      <c r="Z26" s="196">
        <f t="shared" si="7"/>
        <v>0.37294302725288792</v>
      </c>
      <c r="AA26" s="187"/>
      <c r="AB26" s="74">
        <f t="shared" si="8"/>
        <v>18</v>
      </c>
      <c r="AC26" s="74">
        <f t="shared" si="9"/>
        <v>15</v>
      </c>
      <c r="AD26" s="75">
        <f t="shared" si="10"/>
        <v>0.83333333333333337</v>
      </c>
      <c r="AE26" s="195">
        <f t="shared" si="11"/>
        <v>0.3771796847336627</v>
      </c>
      <c r="AF26" s="195">
        <f t="shared" si="12"/>
        <v>5.0521133708281658</v>
      </c>
      <c r="AG26" s="196">
        <f t="shared" si="13"/>
        <v>0.58582250860522578</v>
      </c>
      <c r="AH26" s="196">
        <f t="shared" si="14"/>
        <v>0.96421491687842542</v>
      </c>
      <c r="AI26" s="196">
        <f t="shared" si="15"/>
        <v>0.37839240827319964</v>
      </c>
      <c r="AJ26" s="187"/>
      <c r="AK26" s="74">
        <f t="shared" si="16"/>
        <v>28</v>
      </c>
      <c r="AL26" s="74">
        <f t="shared" si="17"/>
        <v>15</v>
      </c>
      <c r="AM26" s="75">
        <f t="shared" si="18"/>
        <v>0.5357142857142857</v>
      </c>
      <c r="AN26" s="195">
        <f t="shared" si="19"/>
        <v>0.47802615464324028</v>
      </c>
      <c r="AO26" s="195">
        <f t="shared" si="20"/>
        <v>2.1408795645036967</v>
      </c>
      <c r="AP26" s="196">
        <f t="shared" si="21"/>
        <v>0.33869907611459993</v>
      </c>
      <c r="AQ26" s="196">
        <f t="shared" si="22"/>
        <v>0.72489143970340386</v>
      </c>
      <c r="AR26" s="190"/>
    </row>
    <row r="27" spans="1:44" s="80" customFormat="1" x14ac:dyDescent="0.25">
      <c r="A27" s="253">
        <v>2008</v>
      </c>
      <c r="B27" s="258">
        <v>261</v>
      </c>
      <c r="C27" s="258">
        <v>190</v>
      </c>
      <c r="D27" s="258">
        <v>172</v>
      </c>
      <c r="E27" s="259">
        <v>0.72796934865900387</v>
      </c>
      <c r="F27" s="260">
        <v>0.90526315789473677</v>
      </c>
      <c r="G27" s="261">
        <v>0.65900383141762453</v>
      </c>
      <c r="H27" s="259">
        <v>0.27600000000000002</v>
      </c>
      <c r="I27" s="262">
        <v>0</v>
      </c>
      <c r="J27" s="261">
        <v>3.3000000000000002E-2</v>
      </c>
      <c r="K27" s="259">
        <v>1.0397957867343379</v>
      </c>
      <c r="L27" s="260">
        <v>0.90526315789473688</v>
      </c>
      <c r="M27" s="260">
        <v>0.94128881746476911</v>
      </c>
      <c r="N27" s="259">
        <v>1.0130930851874125</v>
      </c>
      <c r="O27" s="260">
        <v>0.97542461635305722</v>
      </c>
      <c r="P27" s="263">
        <v>0.99139363996076502</v>
      </c>
      <c r="R27" s="256"/>
      <c r="S27" s="175">
        <f t="shared" si="0"/>
        <v>261</v>
      </c>
      <c r="T27" s="175">
        <f t="shared" si="1"/>
        <v>190</v>
      </c>
      <c r="U27" s="176">
        <f t="shared" si="2"/>
        <v>0.72796934865900387</v>
      </c>
      <c r="V27" s="217">
        <f t="shared" si="3"/>
        <v>0.76823835410852237</v>
      </c>
      <c r="W27" s="217">
        <f t="shared" si="4"/>
        <v>1.3257129694116292</v>
      </c>
      <c r="X27" s="217">
        <f t="shared" si="5"/>
        <v>0.66967217166418036</v>
      </c>
      <c r="Y27" s="217">
        <f t="shared" si="6"/>
        <v>0.78100693312778036</v>
      </c>
      <c r="Z27" s="217">
        <f t="shared" si="7"/>
        <v>0.1113347614636</v>
      </c>
      <c r="AA27" s="218"/>
      <c r="AB27" s="175">
        <f t="shared" si="8"/>
        <v>190</v>
      </c>
      <c r="AC27" s="175">
        <f t="shared" si="9"/>
        <v>172</v>
      </c>
      <c r="AD27" s="176">
        <f t="shared" si="10"/>
        <v>0.90526315789473688</v>
      </c>
      <c r="AE27" s="217">
        <f t="shared" si="11"/>
        <v>0.64827381596138856</v>
      </c>
      <c r="AF27" s="217">
        <f t="shared" si="12"/>
        <v>1.717557284013536</v>
      </c>
      <c r="AG27" s="217">
        <f t="shared" si="13"/>
        <v>0.85440958466058858</v>
      </c>
      <c r="AH27" s="217">
        <f t="shared" si="14"/>
        <v>0.94288205899665589</v>
      </c>
      <c r="AI27" s="217">
        <f t="shared" si="15"/>
        <v>8.8472474336067308E-2</v>
      </c>
      <c r="AJ27" s="218"/>
      <c r="AK27" s="175">
        <f t="shared" si="16"/>
        <v>261</v>
      </c>
      <c r="AL27" s="175">
        <f t="shared" si="17"/>
        <v>172</v>
      </c>
      <c r="AM27" s="176">
        <f t="shared" si="18"/>
        <v>0.65900383141762453</v>
      </c>
      <c r="AN27" s="217">
        <f t="shared" si="19"/>
        <v>0.77843828491898726</v>
      </c>
      <c r="AO27" s="217">
        <f t="shared" si="20"/>
        <v>1.299099764371562</v>
      </c>
      <c r="AP27" s="217">
        <f t="shared" si="21"/>
        <v>0.59801936998352268</v>
      </c>
      <c r="AQ27" s="217">
        <f t="shared" si="22"/>
        <v>0.71632947096260891</v>
      </c>
      <c r="AR27" s="257"/>
    </row>
    <row r="28" spans="1:44" x14ac:dyDescent="0.25">
      <c r="A28" s="69">
        <v>2009</v>
      </c>
      <c r="B28" s="60">
        <v>184</v>
      </c>
      <c r="C28" s="60">
        <v>132</v>
      </c>
      <c r="D28" s="60">
        <v>108</v>
      </c>
      <c r="E28" s="30">
        <v>0.71739130434782605</v>
      </c>
      <c r="F28" s="30">
        <v>0.81818181818181834</v>
      </c>
      <c r="G28" s="30">
        <v>0.58695652173913049</v>
      </c>
      <c r="H28" s="16">
        <v>0.38</v>
      </c>
      <c r="I28" s="58">
        <v>0</v>
      </c>
      <c r="J28" s="31">
        <v>3.3000000000000002E-2</v>
      </c>
      <c r="K28" s="30">
        <v>1.1965695438966977</v>
      </c>
      <c r="L28" s="30">
        <v>0.81818181818181834</v>
      </c>
      <c r="M28" s="30">
        <v>0.97901144500638915</v>
      </c>
      <c r="N28" s="32">
        <v>1.0616449906206216</v>
      </c>
      <c r="O28" s="30">
        <v>0.95106994155702917</v>
      </c>
      <c r="P28" s="31">
        <v>0.99697430865641845</v>
      </c>
      <c r="R28" s="186"/>
      <c r="S28" s="74">
        <f t="shared" si="0"/>
        <v>184</v>
      </c>
      <c r="T28" s="74">
        <f t="shared" si="1"/>
        <v>132</v>
      </c>
      <c r="U28" s="75">
        <f t="shared" si="2"/>
        <v>0.71739130434782605</v>
      </c>
      <c r="V28" s="195">
        <f t="shared" si="3"/>
        <v>0.73416674554489614</v>
      </c>
      <c r="W28" s="195">
        <f t="shared" si="4"/>
        <v>1.3957485688635447</v>
      </c>
      <c r="X28" s="196">
        <f t="shared" si="5"/>
        <v>0.6464545639456275</v>
      </c>
      <c r="Y28" s="196">
        <f t="shared" si="6"/>
        <v>0.78117660968736502</v>
      </c>
      <c r="Z28" s="196">
        <f t="shared" si="7"/>
        <v>0.13472204574173752</v>
      </c>
      <c r="AA28" s="187"/>
      <c r="AB28" s="74">
        <f t="shared" si="8"/>
        <v>132</v>
      </c>
      <c r="AC28" s="74">
        <f t="shared" si="9"/>
        <v>108</v>
      </c>
      <c r="AD28" s="75">
        <f t="shared" si="10"/>
        <v>0.81818181818181823</v>
      </c>
      <c r="AE28" s="195">
        <f t="shared" si="11"/>
        <v>0.6645413055848588</v>
      </c>
      <c r="AF28" s="195">
        <f t="shared" si="12"/>
        <v>1.6130592298332798</v>
      </c>
      <c r="AG28" s="196">
        <f t="shared" si="13"/>
        <v>0.74165670246024351</v>
      </c>
      <c r="AH28" s="196">
        <f t="shared" si="14"/>
        <v>0.87989398004518937</v>
      </c>
      <c r="AI28" s="196">
        <f t="shared" si="15"/>
        <v>0.13823727758494586</v>
      </c>
      <c r="AJ28" s="187"/>
      <c r="AK28" s="74">
        <f t="shared" si="16"/>
        <v>184</v>
      </c>
      <c r="AL28" s="74">
        <f t="shared" si="17"/>
        <v>108</v>
      </c>
      <c r="AM28" s="75">
        <f t="shared" si="18"/>
        <v>0.58695652173913049</v>
      </c>
      <c r="AN28" s="195">
        <f t="shared" si="19"/>
        <v>0.74853968838613139</v>
      </c>
      <c r="AO28" s="195">
        <f t="shared" si="20"/>
        <v>1.3468274552497557</v>
      </c>
      <c r="AP28" s="196">
        <f t="shared" si="21"/>
        <v>0.51217128323042316</v>
      </c>
      <c r="AQ28" s="196">
        <f t="shared" si="22"/>
        <v>0.65889331297790199</v>
      </c>
      <c r="AR28" s="190"/>
    </row>
    <row r="29" spans="1:44" x14ac:dyDescent="0.25">
      <c r="A29" s="69">
        <v>2010</v>
      </c>
      <c r="B29" s="60">
        <v>2003</v>
      </c>
      <c r="C29" s="60">
        <v>1424</v>
      </c>
      <c r="D29" s="60">
        <v>1337</v>
      </c>
      <c r="E29" s="30">
        <v>0.7109335996005991</v>
      </c>
      <c r="F29" s="30">
        <v>0.9389044943820225</v>
      </c>
      <c r="G29" s="30">
        <v>0.66749875187219176</v>
      </c>
      <c r="H29" s="16">
        <v>0.26</v>
      </c>
      <c r="I29" s="58">
        <v>0</v>
      </c>
      <c r="J29" s="31">
        <v>3.3000000000000002E-2</v>
      </c>
      <c r="K29" s="30">
        <v>0.99350680510997946</v>
      </c>
      <c r="L29" s="30">
        <v>0.9389044943820225</v>
      </c>
      <c r="M29" s="30">
        <v>0.93280800451688384</v>
      </c>
      <c r="N29" s="32">
        <v>0.99783090011086495</v>
      </c>
      <c r="O29" s="30">
        <v>0.98436316616161024</v>
      </c>
      <c r="P29" s="31">
        <v>0.99011264984233616</v>
      </c>
      <c r="R29" s="186"/>
      <c r="S29" s="74">
        <f t="shared" si="0"/>
        <v>2003</v>
      </c>
      <c r="T29" s="74">
        <f t="shared" si="1"/>
        <v>1424</v>
      </c>
      <c r="U29" s="75">
        <f t="shared" si="2"/>
        <v>0.7109335996005991</v>
      </c>
      <c r="V29" s="195">
        <f t="shared" si="3"/>
        <v>0.90883947283878297</v>
      </c>
      <c r="W29" s="195">
        <f t="shared" si="4"/>
        <v>1.1025554675895415</v>
      </c>
      <c r="X29" s="196">
        <f t="shared" si="5"/>
        <v>0.69053254913835604</v>
      </c>
      <c r="Y29" s="196">
        <f t="shared" si="6"/>
        <v>0.7307154022772544</v>
      </c>
      <c r="Z29" s="196">
        <f t="shared" si="7"/>
        <v>4.0182853138898356E-2</v>
      </c>
      <c r="AA29" s="187"/>
      <c r="AB29" s="74">
        <f t="shared" si="8"/>
        <v>1424</v>
      </c>
      <c r="AC29" s="74">
        <f t="shared" si="9"/>
        <v>1337</v>
      </c>
      <c r="AD29" s="75">
        <f t="shared" si="10"/>
        <v>0.9389044943820225</v>
      </c>
      <c r="AE29" s="195">
        <f t="shared" si="11"/>
        <v>0.81390270488543903</v>
      </c>
      <c r="AF29" s="195">
        <f t="shared" si="12"/>
        <v>1.2560075414373015</v>
      </c>
      <c r="AG29" s="196">
        <f t="shared" si="13"/>
        <v>0.92518202340748146</v>
      </c>
      <c r="AH29" s="196">
        <f t="shared" si="14"/>
        <v>0.95077899567177671</v>
      </c>
      <c r="AI29" s="196">
        <f t="shared" si="15"/>
        <v>2.5596972264295248E-2</v>
      </c>
      <c r="AJ29" s="187"/>
      <c r="AK29" s="74">
        <f t="shared" si="16"/>
        <v>2003</v>
      </c>
      <c r="AL29" s="74">
        <f t="shared" si="17"/>
        <v>1337</v>
      </c>
      <c r="AM29" s="75">
        <f t="shared" si="18"/>
        <v>0.66749875187219176</v>
      </c>
      <c r="AN29" s="195">
        <f t="shared" si="19"/>
        <v>0.9119121947955855</v>
      </c>
      <c r="AO29" s="195">
        <f t="shared" si="20"/>
        <v>1.0982445565557322</v>
      </c>
      <c r="AP29" s="196">
        <f t="shared" si="21"/>
        <v>0.64638395067202192</v>
      </c>
      <c r="AQ29" s="196">
        <f t="shared" si="22"/>
        <v>0.68812211920342348</v>
      </c>
      <c r="AR29" s="190"/>
    </row>
    <row r="30" spans="1:44" x14ac:dyDescent="0.25">
      <c r="A30" s="69">
        <v>2011</v>
      </c>
      <c r="B30" s="17">
        <v>470</v>
      </c>
      <c r="C30" s="17">
        <v>360</v>
      </c>
      <c r="D30" s="17">
        <v>287</v>
      </c>
      <c r="E30" s="30">
        <v>0.76595744680851063</v>
      </c>
      <c r="F30" s="30">
        <v>0.79722222222222228</v>
      </c>
      <c r="G30" s="30">
        <v>0.61063829787234047</v>
      </c>
      <c r="H30" s="63">
        <v>0.32800000000000001</v>
      </c>
      <c r="I30" s="64">
        <v>0</v>
      </c>
      <c r="J30" s="31">
        <v>3.3000000000000002E-2</v>
      </c>
      <c r="K30" s="30">
        <v>1.1787152318297118</v>
      </c>
      <c r="L30" s="30">
        <v>0.79722222222222228</v>
      </c>
      <c r="M30" s="30">
        <v>0.9396979764864648</v>
      </c>
      <c r="N30" s="32">
        <v>1.0563381511439849</v>
      </c>
      <c r="O30" s="30">
        <v>0.94491958162159229</v>
      </c>
      <c r="P30" s="31">
        <v>0.99115410619637412</v>
      </c>
      <c r="R30" s="186"/>
      <c r="S30" s="74">
        <f t="shared" si="0"/>
        <v>470</v>
      </c>
      <c r="T30" s="74">
        <f t="shared" si="1"/>
        <v>360</v>
      </c>
      <c r="U30" s="75">
        <f t="shared" si="2"/>
        <v>0.76595744680851063</v>
      </c>
      <c r="V30" s="195">
        <f t="shared" si="3"/>
        <v>0.81291089161865171</v>
      </c>
      <c r="W30" s="195">
        <f t="shared" si="4"/>
        <v>1.2461556056798462</v>
      </c>
      <c r="X30" s="196">
        <f t="shared" si="5"/>
        <v>0.7250078738675001</v>
      </c>
      <c r="Y30" s="196">
        <f t="shared" si="6"/>
        <v>0.80352307196827422</v>
      </c>
      <c r="Z30" s="196">
        <f t="shared" si="7"/>
        <v>7.851519810077412E-2</v>
      </c>
      <c r="AA30" s="187"/>
      <c r="AB30" s="74">
        <f t="shared" si="8"/>
        <v>360</v>
      </c>
      <c r="AC30" s="74">
        <f t="shared" si="9"/>
        <v>287</v>
      </c>
      <c r="AD30" s="75">
        <f t="shared" si="10"/>
        <v>0.79722222222222228</v>
      </c>
      <c r="AE30" s="195">
        <f t="shared" si="11"/>
        <v>0.78152818535238189</v>
      </c>
      <c r="AF30" s="195">
        <f t="shared" si="12"/>
        <v>1.3068481322483338</v>
      </c>
      <c r="AG30" s="196">
        <f t="shared" si="13"/>
        <v>0.7519264164157865</v>
      </c>
      <c r="AH30" s="196">
        <f t="shared" si="14"/>
        <v>0.83755116601793622</v>
      </c>
      <c r="AI30" s="196">
        <f t="shared" si="15"/>
        <v>8.5624749602149719E-2</v>
      </c>
      <c r="AJ30" s="187"/>
      <c r="AK30" s="74">
        <f t="shared" si="16"/>
        <v>470</v>
      </c>
      <c r="AL30" s="74">
        <f t="shared" si="17"/>
        <v>287</v>
      </c>
      <c r="AM30" s="75">
        <f t="shared" si="18"/>
        <v>0.61063829787234047</v>
      </c>
      <c r="AN30" s="195">
        <f t="shared" si="19"/>
        <v>0.83240051636591617</v>
      </c>
      <c r="AO30" s="195">
        <f t="shared" si="20"/>
        <v>1.2061965742321259</v>
      </c>
      <c r="AP30" s="196">
        <f t="shared" si="21"/>
        <v>0.56490787980328805</v>
      </c>
      <c r="AQ30" s="196">
        <f t="shared" si="22"/>
        <v>0.65496736635290809</v>
      </c>
      <c r="AR30" s="190"/>
    </row>
    <row r="31" spans="1:44" x14ac:dyDescent="0.25">
      <c r="A31" s="69">
        <v>2012</v>
      </c>
      <c r="B31" s="17">
        <v>500</v>
      </c>
      <c r="C31" s="17">
        <v>382</v>
      </c>
      <c r="D31" s="17">
        <v>301</v>
      </c>
      <c r="E31" s="30">
        <v>0.76400000000000001</v>
      </c>
      <c r="F31" s="30">
        <v>0.78795811518324599</v>
      </c>
      <c r="G31" s="30">
        <v>0.60199999999999998</v>
      </c>
      <c r="H31" s="63">
        <v>0.34799999999999998</v>
      </c>
      <c r="I31" s="64"/>
      <c r="J31" s="31">
        <v>3.3000000000000002E-2</v>
      </c>
      <c r="K31" s="30">
        <v>1.2117674675328793</v>
      </c>
      <c r="L31" s="30">
        <v>0.7879581151832461</v>
      </c>
      <c r="M31" s="30">
        <v>0.95482200975758291</v>
      </c>
      <c r="N31" s="32">
        <v>1.0661208320981128</v>
      </c>
      <c r="O31" s="30">
        <v>0.94216243217449969</v>
      </c>
      <c r="P31" s="31">
        <v>0.99341742737945471</v>
      </c>
      <c r="R31" s="186"/>
      <c r="S31" s="74">
        <f t="shared" si="0"/>
        <v>500</v>
      </c>
      <c r="T31" s="74">
        <f t="shared" si="1"/>
        <v>382</v>
      </c>
      <c r="U31" s="75">
        <f t="shared" si="2"/>
        <v>0.76400000000000001</v>
      </c>
      <c r="V31" s="195">
        <f t="shared" si="3"/>
        <v>0.81832082674864814</v>
      </c>
      <c r="W31" s="195">
        <f t="shared" si="4"/>
        <v>1.2367378350723708</v>
      </c>
      <c r="X31" s="196">
        <f t="shared" si="5"/>
        <v>0.72428081976672454</v>
      </c>
      <c r="Y31" s="196">
        <f t="shared" si="6"/>
        <v>0.80056470301502292</v>
      </c>
      <c r="Z31" s="196">
        <f t="shared" si="7"/>
        <v>7.6283883248298379E-2</v>
      </c>
      <c r="AA31" s="187"/>
      <c r="AB31" s="74">
        <f t="shared" si="8"/>
        <v>382</v>
      </c>
      <c r="AC31" s="74">
        <f t="shared" si="9"/>
        <v>301</v>
      </c>
      <c r="AD31" s="75">
        <f t="shared" si="10"/>
        <v>0.7879581151832461</v>
      </c>
      <c r="AE31" s="195">
        <f t="shared" si="11"/>
        <v>0.7896634423613359</v>
      </c>
      <c r="AF31" s="195">
        <f t="shared" si="12"/>
        <v>1.2901459497445946</v>
      </c>
      <c r="AG31" s="196">
        <f t="shared" si="13"/>
        <v>0.74350047096651306</v>
      </c>
      <c r="AH31" s="196">
        <f t="shared" si="14"/>
        <v>0.82788810860077056</v>
      </c>
      <c r="AI31" s="196">
        <f t="shared" si="15"/>
        <v>8.4387637634257495E-2</v>
      </c>
      <c r="AJ31" s="187"/>
      <c r="AK31" s="74">
        <f t="shared" si="16"/>
        <v>500</v>
      </c>
      <c r="AL31" s="74">
        <f t="shared" si="17"/>
        <v>301</v>
      </c>
      <c r="AM31" s="75">
        <f t="shared" si="18"/>
        <v>0.60199999999999998</v>
      </c>
      <c r="AN31" s="195">
        <f t="shared" si="19"/>
        <v>0.83745959577913498</v>
      </c>
      <c r="AO31" s="195">
        <f t="shared" si="20"/>
        <v>1.1982276011727291</v>
      </c>
      <c r="AP31" s="196">
        <f t="shared" si="21"/>
        <v>0.55759586280678919</v>
      </c>
      <c r="AQ31" s="196">
        <f t="shared" si="22"/>
        <v>0.64519074317735914</v>
      </c>
      <c r="AR31" s="190"/>
    </row>
    <row r="32" spans="1:44" ht="26.25" x14ac:dyDescent="0.25">
      <c r="A32" s="71" t="s">
        <v>42</v>
      </c>
      <c r="B32" s="26">
        <v>683.6</v>
      </c>
      <c r="C32" s="26">
        <v>497.6</v>
      </c>
      <c r="D32" s="26">
        <v>441</v>
      </c>
      <c r="E32" s="65">
        <v>0.737250339883188</v>
      </c>
      <c r="F32" s="65">
        <v>0.84950596157280922</v>
      </c>
      <c r="G32" s="65">
        <v>0.62521948058025745</v>
      </c>
      <c r="H32" s="65">
        <v>0.31840000000000002</v>
      </c>
      <c r="I32" s="65">
        <v>0</v>
      </c>
      <c r="J32" s="65">
        <v>3.3000000000000002E-2</v>
      </c>
      <c r="K32" s="65">
        <v>1.1240709670207212</v>
      </c>
      <c r="L32" s="65">
        <v>0.84950596157280922</v>
      </c>
      <c r="M32" s="65">
        <v>0.94952565064641803</v>
      </c>
      <c r="N32" s="65">
        <v>1.0390055918321992</v>
      </c>
      <c r="O32" s="65">
        <v>0.9595879475735577</v>
      </c>
      <c r="P32" s="65">
        <v>0.99261042640706965</v>
      </c>
      <c r="R32" s="186"/>
      <c r="S32" s="74"/>
      <c r="T32" s="74"/>
      <c r="U32" s="75"/>
      <c r="V32" s="195"/>
      <c r="W32" s="195"/>
      <c r="X32" s="196"/>
      <c r="Y32" s="196"/>
      <c r="Z32" s="196"/>
      <c r="AA32" s="187"/>
      <c r="AB32" s="74"/>
      <c r="AC32" s="74"/>
      <c r="AD32" s="75"/>
      <c r="AE32" s="195"/>
      <c r="AF32" s="195"/>
      <c r="AG32" s="196"/>
      <c r="AH32" s="196"/>
      <c r="AI32" s="196"/>
      <c r="AJ32" s="187"/>
      <c r="AK32" s="74"/>
      <c r="AL32" s="74"/>
      <c r="AM32" s="75"/>
      <c r="AN32" s="195"/>
      <c r="AO32" s="195"/>
      <c r="AP32" s="196"/>
      <c r="AQ32" s="196"/>
      <c r="AR32" s="190"/>
    </row>
    <row r="33" spans="1:44" x14ac:dyDescent="0.25">
      <c r="R33" s="186"/>
      <c r="S33" s="74"/>
      <c r="T33" s="74"/>
      <c r="U33" s="75"/>
      <c r="V33" s="195"/>
      <c r="W33" s="195"/>
      <c r="X33" s="196"/>
      <c r="Y33" s="196"/>
      <c r="Z33" s="196"/>
      <c r="AA33" s="187"/>
      <c r="AB33" s="74"/>
      <c r="AC33" s="74"/>
      <c r="AD33" s="75"/>
      <c r="AE33" s="195"/>
      <c r="AF33" s="195"/>
      <c r="AG33" s="196"/>
      <c r="AH33" s="196"/>
      <c r="AI33" s="196"/>
      <c r="AJ33" s="187"/>
      <c r="AK33" s="74"/>
      <c r="AL33" s="74"/>
      <c r="AM33" s="75"/>
      <c r="AN33" s="195"/>
      <c r="AO33" s="195"/>
      <c r="AP33" s="196"/>
      <c r="AQ33" s="196"/>
      <c r="AR33" s="190"/>
    </row>
    <row r="34" spans="1:44" x14ac:dyDescent="0.25">
      <c r="R34" s="186"/>
      <c r="S34" s="74"/>
      <c r="T34" s="74"/>
      <c r="U34" s="75"/>
      <c r="V34" s="195"/>
      <c r="W34" s="195"/>
      <c r="X34" s="196"/>
      <c r="Y34" s="196"/>
      <c r="Z34" s="196"/>
      <c r="AA34" s="187"/>
      <c r="AB34" s="74"/>
      <c r="AC34" s="74"/>
      <c r="AD34" s="75"/>
      <c r="AE34" s="195"/>
      <c r="AF34" s="195"/>
      <c r="AG34" s="196"/>
      <c r="AH34" s="196"/>
      <c r="AI34" s="196"/>
      <c r="AJ34" s="187"/>
      <c r="AK34" s="74"/>
      <c r="AL34" s="74"/>
      <c r="AM34" s="75"/>
      <c r="AN34" s="195"/>
      <c r="AO34" s="195"/>
      <c r="AP34" s="196"/>
      <c r="AQ34" s="196"/>
      <c r="AR34" s="190"/>
    </row>
    <row r="35" spans="1:44" x14ac:dyDescent="0.25">
      <c r="R35" s="186"/>
      <c r="S35" s="74"/>
      <c r="T35" s="74"/>
      <c r="U35" s="75"/>
      <c r="V35" s="195"/>
      <c r="W35" s="195"/>
      <c r="X35" s="196"/>
      <c r="Y35" s="196"/>
      <c r="Z35" s="196"/>
      <c r="AA35" s="187"/>
      <c r="AB35" s="74"/>
      <c r="AC35" s="74"/>
      <c r="AD35" s="75"/>
      <c r="AE35" s="195"/>
      <c r="AF35" s="195"/>
      <c r="AG35" s="196"/>
      <c r="AH35" s="196"/>
      <c r="AI35" s="196"/>
      <c r="AJ35" s="187"/>
      <c r="AK35" s="74"/>
      <c r="AL35" s="74"/>
      <c r="AM35" s="75"/>
      <c r="AN35" s="195"/>
      <c r="AO35" s="195"/>
      <c r="AP35" s="196"/>
      <c r="AQ35" s="196"/>
      <c r="AR35" s="190"/>
    </row>
    <row r="36" spans="1:44" x14ac:dyDescent="0.25">
      <c r="A36" t="s">
        <v>99</v>
      </c>
      <c r="R36" s="186"/>
      <c r="S36" s="74"/>
      <c r="T36" s="74"/>
      <c r="U36" s="75"/>
      <c r="V36" s="195"/>
      <c r="W36" s="195"/>
      <c r="X36" s="196"/>
      <c r="Y36" s="196"/>
      <c r="Z36" s="196"/>
      <c r="AA36" s="187"/>
      <c r="AB36" s="74"/>
      <c r="AC36" s="74"/>
      <c r="AD36" s="75"/>
      <c r="AE36" s="195"/>
      <c r="AF36" s="195"/>
      <c r="AG36" s="196"/>
      <c r="AH36" s="196"/>
      <c r="AI36" s="196"/>
      <c r="AJ36" s="187"/>
      <c r="AK36" s="74"/>
      <c r="AL36" s="74"/>
      <c r="AM36" s="75"/>
      <c r="AN36" s="195"/>
      <c r="AO36" s="195"/>
      <c r="AP36" s="196"/>
      <c r="AQ36" s="196"/>
      <c r="AR36" s="190"/>
    </row>
    <row r="37" spans="1:44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1" t="s">
        <v>6</v>
      </c>
      <c r="H37" s="1" t="s">
        <v>7</v>
      </c>
      <c r="I37" s="1" t="s">
        <v>8</v>
      </c>
      <c r="J37" s="2" t="s">
        <v>9</v>
      </c>
      <c r="K37" s="2" t="s">
        <v>10</v>
      </c>
      <c r="L37" s="2" t="s">
        <v>11</v>
      </c>
      <c r="R37" s="186"/>
      <c r="S37" s="74"/>
      <c r="T37" s="74"/>
      <c r="U37" s="75"/>
      <c r="V37" s="195"/>
      <c r="W37" s="195"/>
      <c r="X37" s="196"/>
      <c r="Y37" s="196"/>
      <c r="Z37" s="196"/>
      <c r="AA37" s="187"/>
      <c r="AB37" s="74"/>
      <c r="AC37" s="74"/>
      <c r="AD37" s="75"/>
      <c r="AE37" s="195"/>
      <c r="AF37" s="195"/>
      <c r="AG37" s="196"/>
      <c r="AH37" s="196"/>
      <c r="AI37" s="196"/>
      <c r="AJ37" s="187"/>
      <c r="AK37" s="74"/>
      <c r="AL37" s="74"/>
      <c r="AM37" s="75"/>
      <c r="AN37" s="195"/>
      <c r="AO37" s="195"/>
      <c r="AP37" s="196"/>
      <c r="AQ37" s="196"/>
      <c r="AR37" s="190"/>
    </row>
    <row r="38" spans="1:44" x14ac:dyDescent="0.25">
      <c r="A38" t="s">
        <v>12</v>
      </c>
      <c r="B38" t="s">
        <v>13</v>
      </c>
      <c r="C38">
        <v>2009</v>
      </c>
      <c r="D38" t="s">
        <v>14</v>
      </c>
      <c r="E38" t="s">
        <v>22</v>
      </c>
      <c r="F38" t="s">
        <v>15</v>
      </c>
      <c r="G38" s="1">
        <v>569</v>
      </c>
      <c r="H38" s="1">
        <v>362</v>
      </c>
      <c r="I38" s="1">
        <v>342</v>
      </c>
      <c r="J38" s="2">
        <v>0.63619999999999999</v>
      </c>
      <c r="K38" s="2">
        <v>0.60109999999999997</v>
      </c>
      <c r="L38" s="2">
        <v>0.94479999999999997</v>
      </c>
      <c r="R38" s="186"/>
      <c r="S38" s="79">
        <f t="shared" ref="S38:S41" si="23">G38</f>
        <v>569</v>
      </c>
      <c r="T38" s="79">
        <f t="shared" ref="T38:T41" si="24">H38</f>
        <v>362</v>
      </c>
      <c r="U38" s="75">
        <f t="shared" ref="U38:U47" si="25">T38/S38</f>
        <v>0.63620386643233739</v>
      </c>
      <c r="V38" s="195">
        <f t="shared" ref="V38:V47" si="26">_xlfn.F.INV(0.05/2, 2*T38, 2*(S38-T38+1))</f>
        <v>0.84473823794852732</v>
      </c>
      <c r="W38" s="195">
        <f t="shared" ref="W38:W47" si="27">_xlfn.F.INV(1-0.05/2, 2*(T38+1), 2*(S38-T38))</f>
        <v>1.1887769738041478</v>
      </c>
      <c r="X38" s="196">
        <f t="shared" ref="X38:X47" si="28">IF(T38=0, 0, 1/(1 +(S38-T38+1)/(T38*V38)))</f>
        <v>0.59516947036191181</v>
      </c>
      <c r="Y38" s="196">
        <f t="shared" ref="Y38:Y47" si="29">IF(T38=S38, 1, 1/(1 + (S38-T38)/(W38*(T38+1))))</f>
        <v>0.67581588447564012</v>
      </c>
      <c r="Z38" s="196">
        <f t="shared" ref="Z38:Z47" si="30">Y38-X38</f>
        <v>8.0646414113728304E-2</v>
      </c>
      <c r="AA38" s="187"/>
      <c r="AB38" s="79">
        <f t="shared" ref="AB38:AB47" si="31">H38</f>
        <v>362</v>
      </c>
      <c r="AC38" s="79">
        <f t="shared" ref="AC38:AC47" si="32">I38</f>
        <v>342</v>
      </c>
      <c r="AD38" s="75">
        <f t="shared" ref="AD38:AD47" si="33">AC38/AB38</f>
        <v>0.94475138121546964</v>
      </c>
      <c r="AE38" s="195">
        <f t="shared" ref="AE38:AE47" si="34">_xlfn.F.INV(0.05/2, 2*AC38, 2*(AB38-AC38+1))</f>
        <v>0.66924492420775339</v>
      </c>
      <c r="AF38" s="195">
        <f t="shared" ref="AF38:AF47" si="35">_xlfn.F.INV(1-0.05/2, 2*(AC38+1), 2*(AB38-AC38))</f>
        <v>1.6531284508959094</v>
      </c>
      <c r="AG38" s="196">
        <f t="shared" ref="AG38:AG47" si="36">IF(AC38=0, 0, 1/(1 +(AB38-AC38+1)/(AC38*AE38)))</f>
        <v>0.91596025393291003</v>
      </c>
      <c r="AH38" s="196">
        <f t="shared" ref="AH38:AH47" si="37">IF(AC38=AB38, 1, 1/(1 + (AB38-AC38)/(AF38*(AC38+1))))</f>
        <v>0.96592978809768371</v>
      </c>
      <c r="AI38" s="196">
        <f t="shared" ref="AI38:AI47" si="38">AH38-AG38</f>
        <v>4.9969534164773677E-2</v>
      </c>
      <c r="AJ38" s="187"/>
      <c r="AK38" s="79">
        <f t="shared" ref="AK38:AK47" si="39">G38</f>
        <v>569</v>
      </c>
      <c r="AL38" s="79">
        <f t="shared" ref="AL38:AL47" si="40">I38</f>
        <v>342</v>
      </c>
      <c r="AM38" s="75">
        <f t="shared" ref="AM38:AM47" si="41">AL38/AK38</f>
        <v>0.60105448154657293</v>
      </c>
      <c r="AN38" s="195">
        <f t="shared" ref="AN38:AN47" si="42">_xlfn.F.INV(0.05/2, 2*AL38, 2*(AK38-AL38+1))</f>
        <v>0.84676907855633865</v>
      </c>
      <c r="AO38" s="195">
        <f t="shared" ref="AO38:AO47" si="43">_xlfn.F.INV(1-0.05/2, 2*(AL38+1), 2*(AK38-AL38))</f>
        <v>1.1845115764255794</v>
      </c>
      <c r="AP38" s="196">
        <f t="shared" ref="AP38:AP47" si="44">IF(AL38=0, 0, 1/(1 +(AK38-AL38+1)/(AL38*AN38)))</f>
        <v>0.55950117553987533</v>
      </c>
      <c r="AQ38" s="196">
        <f t="shared" ref="AQ38:AQ47" si="45">IF(AL38=AK38, 1, 1/(1 + (AK38-AL38)/(AO38*(AL38+1))))</f>
        <v>0.64155299054933412</v>
      </c>
      <c r="AR38" s="190"/>
    </row>
    <row r="39" spans="1:44" x14ac:dyDescent="0.25">
      <c r="A39" t="s">
        <v>12</v>
      </c>
      <c r="B39" t="s">
        <v>13</v>
      </c>
      <c r="C39">
        <v>2010</v>
      </c>
      <c r="D39" t="s">
        <v>14</v>
      </c>
      <c r="E39" t="s">
        <v>22</v>
      </c>
      <c r="F39" t="s">
        <v>15</v>
      </c>
      <c r="G39" s="1">
        <v>2988</v>
      </c>
      <c r="H39" s="1">
        <v>2106</v>
      </c>
      <c r="I39" s="1">
        <v>1931</v>
      </c>
      <c r="J39" s="2">
        <v>0.70479999999999998</v>
      </c>
      <c r="K39" s="2">
        <v>0.64629999999999999</v>
      </c>
      <c r="L39" s="2">
        <v>0.91690000000000005</v>
      </c>
      <c r="R39" s="186"/>
      <c r="S39" s="79">
        <f t="shared" si="23"/>
        <v>2988</v>
      </c>
      <c r="T39" s="79">
        <f t="shared" si="24"/>
        <v>2106</v>
      </c>
      <c r="U39" s="75">
        <f t="shared" si="25"/>
        <v>0.70481927710843373</v>
      </c>
      <c r="V39" s="195">
        <f t="shared" si="26"/>
        <v>0.92500351538059522</v>
      </c>
      <c r="W39" s="195">
        <f t="shared" si="27"/>
        <v>1.0824924385417209</v>
      </c>
      <c r="X39" s="196">
        <f t="shared" si="28"/>
        <v>0.68810240338391271</v>
      </c>
      <c r="Y39" s="196">
        <f t="shared" si="29"/>
        <v>0.72113419309526983</v>
      </c>
      <c r="Z39" s="196">
        <f t="shared" si="30"/>
        <v>3.3031789711357118E-2</v>
      </c>
      <c r="AA39" s="187"/>
      <c r="AB39" s="79">
        <f t="shared" si="31"/>
        <v>2106</v>
      </c>
      <c r="AC39" s="79">
        <f t="shared" si="32"/>
        <v>1931</v>
      </c>
      <c r="AD39" s="75">
        <f t="shared" si="33"/>
        <v>0.91690408357075026</v>
      </c>
      <c r="AE39" s="195">
        <f t="shared" si="34"/>
        <v>0.86114376537759352</v>
      </c>
      <c r="AF39" s="195">
        <f t="shared" si="35"/>
        <v>1.1735081595779666</v>
      </c>
      <c r="AG39" s="196">
        <f t="shared" si="36"/>
        <v>0.90428897477909753</v>
      </c>
      <c r="AH39" s="196">
        <f t="shared" si="37"/>
        <v>0.92834381824676171</v>
      </c>
      <c r="AI39" s="196">
        <f t="shared" si="38"/>
        <v>2.4054843467664178E-2</v>
      </c>
      <c r="AJ39" s="187"/>
      <c r="AK39" s="79">
        <f t="shared" si="39"/>
        <v>2988</v>
      </c>
      <c r="AL39" s="79">
        <f t="shared" si="40"/>
        <v>1931</v>
      </c>
      <c r="AM39" s="75">
        <f t="shared" si="41"/>
        <v>0.64625167336010714</v>
      </c>
      <c r="AN39" s="195">
        <f t="shared" si="42"/>
        <v>0.92814377517443092</v>
      </c>
      <c r="AO39" s="195">
        <f t="shared" si="43"/>
        <v>1.0783349710394974</v>
      </c>
      <c r="AP39" s="196">
        <f t="shared" si="44"/>
        <v>0.62880392169874511</v>
      </c>
      <c r="AQ39" s="196">
        <f t="shared" si="45"/>
        <v>0.66341258111505552</v>
      </c>
      <c r="AR39" s="190"/>
    </row>
    <row r="40" spans="1:44" x14ac:dyDescent="0.25">
      <c r="A40" t="s">
        <v>12</v>
      </c>
      <c r="B40" t="s">
        <v>13</v>
      </c>
      <c r="C40">
        <v>2011</v>
      </c>
      <c r="D40" t="s">
        <v>14</v>
      </c>
      <c r="E40" t="s">
        <v>22</v>
      </c>
      <c r="F40" t="s">
        <v>15</v>
      </c>
      <c r="G40" s="1">
        <v>1832</v>
      </c>
      <c r="H40" s="1">
        <v>1199</v>
      </c>
      <c r="I40" s="1">
        <v>1101</v>
      </c>
      <c r="J40" s="2">
        <v>0.65449999999999997</v>
      </c>
      <c r="K40" s="2">
        <v>0.60099999999999998</v>
      </c>
      <c r="L40" s="2">
        <v>0.91830000000000001</v>
      </c>
      <c r="R40" s="186"/>
      <c r="S40" s="79">
        <f t="shared" si="23"/>
        <v>1832</v>
      </c>
      <c r="T40" s="79">
        <f t="shared" si="24"/>
        <v>1199</v>
      </c>
      <c r="U40" s="75">
        <f t="shared" si="25"/>
        <v>0.65447598253275108</v>
      </c>
      <c r="V40" s="195">
        <f t="shared" si="26"/>
        <v>0.90886779747219615</v>
      </c>
      <c r="W40" s="195">
        <f t="shared" si="27"/>
        <v>1.1019074631072792</v>
      </c>
      <c r="X40" s="196">
        <f t="shared" si="28"/>
        <v>0.63219350799288632</v>
      </c>
      <c r="Y40" s="196">
        <f t="shared" si="29"/>
        <v>0.67626268324924832</v>
      </c>
      <c r="Z40" s="196">
        <f t="shared" si="30"/>
        <v>4.4069175256362003E-2</v>
      </c>
      <c r="AA40" s="187"/>
      <c r="AB40" s="79">
        <f t="shared" si="31"/>
        <v>1199</v>
      </c>
      <c r="AC40" s="79">
        <f t="shared" si="32"/>
        <v>1101</v>
      </c>
      <c r="AD40" s="75">
        <f t="shared" si="33"/>
        <v>0.91826522101751462</v>
      </c>
      <c r="AE40" s="195">
        <f t="shared" si="34"/>
        <v>0.82105742742911203</v>
      </c>
      <c r="AF40" s="195">
        <f t="shared" si="35"/>
        <v>1.2413145318025616</v>
      </c>
      <c r="AG40" s="196">
        <f t="shared" si="36"/>
        <v>0.90129455949975679</v>
      </c>
      <c r="AH40" s="196">
        <f t="shared" si="37"/>
        <v>0.93314817716158138</v>
      </c>
      <c r="AI40" s="196">
        <f t="shared" si="38"/>
        <v>3.1853617661824596E-2</v>
      </c>
      <c r="AJ40" s="187"/>
      <c r="AK40" s="79">
        <f t="shared" si="39"/>
        <v>1832</v>
      </c>
      <c r="AL40" s="79">
        <f t="shared" si="40"/>
        <v>1101</v>
      </c>
      <c r="AM40" s="75">
        <f t="shared" si="41"/>
        <v>0.6009825327510917</v>
      </c>
      <c r="AN40" s="195">
        <f t="shared" si="42"/>
        <v>0.91114166690842624</v>
      </c>
      <c r="AO40" s="195">
        <f t="shared" si="43"/>
        <v>1.0985301022828791</v>
      </c>
      <c r="AP40" s="196">
        <f t="shared" si="44"/>
        <v>0.57813858237607929</v>
      </c>
      <c r="AQ40" s="196">
        <f t="shared" si="45"/>
        <v>0.62350254175827646</v>
      </c>
      <c r="AR40" s="190"/>
    </row>
    <row r="41" spans="1:44" x14ac:dyDescent="0.25">
      <c r="A41" t="s">
        <v>12</v>
      </c>
      <c r="B41" t="s">
        <v>13</v>
      </c>
      <c r="C41">
        <v>2012</v>
      </c>
      <c r="D41" t="s">
        <v>14</v>
      </c>
      <c r="E41" t="s">
        <v>22</v>
      </c>
      <c r="F41" t="s">
        <v>15</v>
      </c>
      <c r="G41" s="1">
        <v>2632</v>
      </c>
      <c r="H41" s="1">
        <v>2105</v>
      </c>
      <c r="I41" s="1">
        <v>1928</v>
      </c>
      <c r="J41" s="2">
        <v>0.79979999999999996</v>
      </c>
      <c r="K41" s="2">
        <v>0.73250000000000004</v>
      </c>
      <c r="L41" s="2">
        <v>0.91590000000000005</v>
      </c>
      <c r="R41" s="186"/>
      <c r="S41" s="79">
        <f t="shared" si="23"/>
        <v>2632</v>
      </c>
      <c r="T41" s="79">
        <f t="shared" si="24"/>
        <v>2105</v>
      </c>
      <c r="U41" s="75">
        <f t="shared" si="25"/>
        <v>0.79977203647416417</v>
      </c>
      <c r="V41" s="195">
        <f t="shared" si="26"/>
        <v>0.91023317652764657</v>
      </c>
      <c r="W41" s="195">
        <f t="shared" si="27"/>
        <v>1.1017396809577698</v>
      </c>
      <c r="X41" s="196">
        <f t="shared" si="28"/>
        <v>0.78396432985279763</v>
      </c>
      <c r="Y41" s="196">
        <f t="shared" si="29"/>
        <v>0.81491001785471584</v>
      </c>
      <c r="Z41" s="196">
        <f t="shared" si="30"/>
        <v>3.0945688001918215E-2</v>
      </c>
      <c r="AA41" s="187"/>
      <c r="AB41" s="79">
        <f t="shared" si="31"/>
        <v>2105</v>
      </c>
      <c r="AC41" s="79">
        <f t="shared" si="32"/>
        <v>1928</v>
      </c>
      <c r="AD41" s="75">
        <f t="shared" si="33"/>
        <v>0.91591448931116393</v>
      </c>
      <c r="AE41" s="195">
        <f t="shared" si="34"/>
        <v>0.86176993868703988</v>
      </c>
      <c r="AF41" s="195">
        <f t="shared" si="35"/>
        <v>1.1724983308606534</v>
      </c>
      <c r="AG41" s="196">
        <f t="shared" si="36"/>
        <v>0.90323417701737141</v>
      </c>
      <c r="AH41" s="196">
        <f t="shared" si="37"/>
        <v>0.92742181353579223</v>
      </c>
      <c r="AI41" s="196">
        <f t="shared" si="38"/>
        <v>2.4187636518420819E-2</v>
      </c>
      <c r="AJ41" s="187"/>
      <c r="AK41" s="79">
        <f t="shared" si="39"/>
        <v>2632</v>
      </c>
      <c r="AL41" s="79">
        <f t="shared" si="40"/>
        <v>1928</v>
      </c>
      <c r="AM41" s="75">
        <f t="shared" si="41"/>
        <v>0.73252279635258355</v>
      </c>
      <c r="AN41" s="195">
        <f t="shared" si="42"/>
        <v>0.91813181396273236</v>
      </c>
      <c r="AO41" s="195">
        <f t="shared" si="43"/>
        <v>1.0911238961124714</v>
      </c>
      <c r="AP41" s="196">
        <f t="shared" si="44"/>
        <v>0.71516971405984464</v>
      </c>
      <c r="AQ41" s="196">
        <f t="shared" si="45"/>
        <v>0.74935719337641193</v>
      </c>
      <c r="AR41" s="190"/>
    </row>
    <row r="42" spans="1:44" x14ac:dyDescent="0.25">
      <c r="R42" s="186"/>
      <c r="S42" s="79"/>
      <c r="T42" s="79"/>
      <c r="U42" s="75"/>
      <c r="V42" s="195"/>
      <c r="W42" s="195"/>
      <c r="X42" s="196"/>
      <c r="Y42" s="196"/>
      <c r="Z42" s="196"/>
      <c r="AA42" s="187"/>
      <c r="AB42" s="79"/>
      <c r="AC42" s="79"/>
      <c r="AD42" s="75"/>
      <c r="AE42" s="195"/>
      <c r="AF42" s="195"/>
      <c r="AG42" s="196"/>
      <c r="AH42" s="196"/>
      <c r="AI42" s="196"/>
      <c r="AJ42" s="187"/>
      <c r="AK42" s="79"/>
      <c r="AL42" s="79"/>
      <c r="AM42" s="75"/>
      <c r="AN42" s="195"/>
      <c r="AO42" s="195"/>
      <c r="AP42" s="196"/>
      <c r="AQ42" s="196"/>
      <c r="AR42" s="190"/>
    </row>
    <row r="43" spans="1:44" x14ac:dyDescent="0.25">
      <c r="R43" s="186"/>
      <c r="S43" s="79"/>
      <c r="T43" s="79"/>
      <c r="U43" s="75"/>
      <c r="V43" s="195"/>
      <c r="W43" s="195"/>
      <c r="X43" s="196"/>
      <c r="Y43" s="196"/>
      <c r="Z43" s="196"/>
      <c r="AA43" s="187"/>
      <c r="AB43" s="79"/>
      <c r="AC43" s="79"/>
      <c r="AD43" s="75"/>
      <c r="AE43" s="195"/>
      <c r="AF43" s="195"/>
      <c r="AG43" s="196"/>
      <c r="AH43" s="196"/>
      <c r="AI43" s="196"/>
      <c r="AJ43" s="187"/>
      <c r="AK43" s="79"/>
      <c r="AL43" s="79"/>
      <c r="AM43" s="75"/>
      <c r="AN43" s="195"/>
      <c r="AO43" s="195"/>
      <c r="AP43" s="196"/>
      <c r="AQ43" s="196"/>
      <c r="AR43" s="190"/>
    </row>
    <row r="44" spans="1:44" x14ac:dyDescent="0.25">
      <c r="A44" t="s">
        <v>12</v>
      </c>
      <c r="B44" t="s">
        <v>13</v>
      </c>
      <c r="C44">
        <v>2009</v>
      </c>
      <c r="D44" t="s">
        <v>14</v>
      </c>
      <c r="E44" t="s">
        <v>22</v>
      </c>
      <c r="F44" t="s">
        <v>16</v>
      </c>
      <c r="G44" s="1">
        <v>136</v>
      </c>
      <c r="H44" s="1">
        <v>86</v>
      </c>
      <c r="I44" s="1">
        <v>73</v>
      </c>
      <c r="J44" s="2">
        <v>0.63239999999999996</v>
      </c>
      <c r="K44" s="2">
        <v>0.53680000000000005</v>
      </c>
      <c r="L44" s="2">
        <v>0.8488</v>
      </c>
      <c r="R44" s="186"/>
      <c r="S44" s="79">
        <f t="shared" ref="S44:S47" si="46">G44</f>
        <v>136</v>
      </c>
      <c r="T44" s="79">
        <f t="shared" ref="T44:T47" si="47">H44</f>
        <v>86</v>
      </c>
      <c r="U44" s="75">
        <f t="shared" si="25"/>
        <v>0.63235294117647056</v>
      </c>
      <c r="V44" s="195">
        <f t="shared" si="26"/>
        <v>0.7116359994945165</v>
      </c>
      <c r="W44" s="195">
        <f t="shared" si="27"/>
        <v>1.4302103167953495</v>
      </c>
      <c r="X44" s="196">
        <f t="shared" si="28"/>
        <v>0.54545736490119734</v>
      </c>
      <c r="Y44" s="196">
        <f t="shared" si="29"/>
        <v>0.71334926328419679</v>
      </c>
      <c r="Z44" s="196">
        <f t="shared" si="30"/>
        <v>0.16789189838299945</v>
      </c>
      <c r="AA44" s="187"/>
      <c r="AB44" s="79">
        <f t="shared" si="31"/>
        <v>86</v>
      </c>
      <c r="AC44" s="79">
        <f t="shared" si="32"/>
        <v>73</v>
      </c>
      <c r="AD44" s="75">
        <f t="shared" si="33"/>
        <v>0.84883720930232553</v>
      </c>
      <c r="AE44" s="195">
        <f t="shared" si="34"/>
        <v>0.59223761853812285</v>
      </c>
      <c r="AF44" s="195">
        <f t="shared" si="35"/>
        <v>1.9404668352813284</v>
      </c>
      <c r="AG44" s="196">
        <f t="shared" si="36"/>
        <v>0.75538735822810277</v>
      </c>
      <c r="AH44" s="196">
        <f t="shared" si="37"/>
        <v>0.9169830600887896</v>
      </c>
      <c r="AI44" s="196">
        <f t="shared" si="38"/>
        <v>0.16159570186068684</v>
      </c>
      <c r="AJ44" s="187"/>
      <c r="AK44" s="79">
        <f t="shared" si="39"/>
        <v>136</v>
      </c>
      <c r="AL44" s="79">
        <f t="shared" si="40"/>
        <v>73</v>
      </c>
      <c r="AM44" s="75">
        <f t="shared" si="41"/>
        <v>0.53676470588235292</v>
      </c>
      <c r="AN44" s="195">
        <f t="shared" si="42"/>
        <v>0.71523133515291637</v>
      </c>
      <c r="AO44" s="195">
        <f t="shared" si="43"/>
        <v>1.4045520869156336</v>
      </c>
      <c r="AP44" s="196">
        <f t="shared" si="44"/>
        <v>0.44928181276950074</v>
      </c>
      <c r="AQ44" s="196">
        <f t="shared" si="45"/>
        <v>0.62261179405561307</v>
      </c>
      <c r="AR44" s="190"/>
    </row>
    <row r="45" spans="1:44" x14ac:dyDescent="0.25">
      <c r="A45" t="s">
        <v>12</v>
      </c>
      <c r="B45" t="s">
        <v>13</v>
      </c>
      <c r="C45">
        <v>2010</v>
      </c>
      <c r="D45" t="s">
        <v>14</v>
      </c>
      <c r="E45" t="s">
        <v>22</v>
      </c>
      <c r="F45" t="s">
        <v>16</v>
      </c>
      <c r="G45" s="1">
        <v>811</v>
      </c>
      <c r="H45" s="1">
        <v>549</v>
      </c>
      <c r="I45" s="1">
        <v>500</v>
      </c>
      <c r="J45" s="2">
        <v>0.67689999999999995</v>
      </c>
      <c r="K45" s="2">
        <v>0.61650000000000005</v>
      </c>
      <c r="L45" s="2">
        <v>0.91069999999999995</v>
      </c>
      <c r="R45" s="186"/>
      <c r="S45" s="79">
        <f t="shared" si="46"/>
        <v>811</v>
      </c>
      <c r="T45" s="79">
        <f t="shared" si="47"/>
        <v>549</v>
      </c>
      <c r="U45" s="75">
        <f t="shared" si="25"/>
        <v>0.67694204685573367</v>
      </c>
      <c r="V45" s="195">
        <f t="shared" si="26"/>
        <v>0.86486776292132972</v>
      </c>
      <c r="W45" s="195">
        <f t="shared" si="27"/>
        <v>1.1609110292576823</v>
      </c>
      <c r="X45" s="196">
        <f t="shared" si="28"/>
        <v>0.64354082508947119</v>
      </c>
      <c r="Y45" s="196">
        <f t="shared" si="29"/>
        <v>0.70905087193609984</v>
      </c>
      <c r="Z45" s="196">
        <f t="shared" si="30"/>
        <v>6.5510046846628645E-2</v>
      </c>
      <c r="AA45" s="187"/>
      <c r="AB45" s="79">
        <f t="shared" si="31"/>
        <v>549</v>
      </c>
      <c r="AC45" s="79">
        <f t="shared" si="32"/>
        <v>500</v>
      </c>
      <c r="AD45" s="75">
        <f t="shared" si="33"/>
        <v>0.91074681238615662</v>
      </c>
      <c r="AE45" s="195">
        <f t="shared" si="34"/>
        <v>0.75998970911664809</v>
      </c>
      <c r="AF45" s="195">
        <f t="shared" si="35"/>
        <v>1.3672329411293926</v>
      </c>
      <c r="AG45" s="196">
        <f t="shared" si="36"/>
        <v>0.88371953880388099</v>
      </c>
      <c r="AH45" s="196">
        <f t="shared" si="37"/>
        <v>0.93324102460864633</v>
      </c>
      <c r="AI45" s="196">
        <f t="shared" si="38"/>
        <v>4.9521485804765342E-2</v>
      </c>
      <c r="AJ45" s="187"/>
      <c r="AK45" s="79">
        <f t="shared" si="39"/>
        <v>811</v>
      </c>
      <c r="AL45" s="79">
        <f t="shared" si="40"/>
        <v>500</v>
      </c>
      <c r="AM45" s="75">
        <f t="shared" si="41"/>
        <v>0.61652281134401976</v>
      </c>
      <c r="AN45" s="195">
        <f t="shared" si="42"/>
        <v>0.86906362514730562</v>
      </c>
      <c r="AO45" s="195">
        <f t="shared" si="43"/>
        <v>1.1534857701980012</v>
      </c>
      <c r="AP45" s="196">
        <f t="shared" si="44"/>
        <v>0.58206737510035034</v>
      </c>
      <c r="AQ45" s="196">
        <f t="shared" si="45"/>
        <v>0.65012794495280513</v>
      </c>
      <c r="AR45" s="190"/>
    </row>
    <row r="46" spans="1:44" x14ac:dyDescent="0.25">
      <c r="A46" t="s">
        <v>12</v>
      </c>
      <c r="B46" t="s">
        <v>13</v>
      </c>
      <c r="C46">
        <v>2011</v>
      </c>
      <c r="D46" t="s">
        <v>14</v>
      </c>
      <c r="E46" t="s">
        <v>22</v>
      </c>
      <c r="F46" t="s">
        <v>16</v>
      </c>
      <c r="G46" s="1">
        <v>409</v>
      </c>
      <c r="H46" s="1">
        <v>228</v>
      </c>
      <c r="I46" s="1">
        <v>198</v>
      </c>
      <c r="J46" s="2">
        <v>0.5575</v>
      </c>
      <c r="K46" s="2">
        <v>0.48409999999999997</v>
      </c>
      <c r="L46" s="2">
        <v>0.86839999999999995</v>
      </c>
      <c r="R46" s="186"/>
      <c r="S46" s="79">
        <f t="shared" si="46"/>
        <v>409</v>
      </c>
      <c r="T46" s="79">
        <f t="shared" si="47"/>
        <v>228</v>
      </c>
      <c r="U46" s="75">
        <f t="shared" si="25"/>
        <v>0.55745721271393645</v>
      </c>
      <c r="V46" s="195">
        <f t="shared" si="26"/>
        <v>0.82364408931203381</v>
      </c>
      <c r="W46" s="195">
        <f t="shared" si="27"/>
        <v>1.2169405259489006</v>
      </c>
      <c r="X46" s="196">
        <f t="shared" si="28"/>
        <v>0.50782990212729351</v>
      </c>
      <c r="Y46" s="196">
        <f t="shared" si="29"/>
        <v>0.60624729387286447</v>
      </c>
      <c r="Z46" s="196">
        <f t="shared" si="30"/>
        <v>9.8417391745570959E-2</v>
      </c>
      <c r="AA46" s="187"/>
      <c r="AB46" s="79">
        <f t="shared" si="31"/>
        <v>228</v>
      </c>
      <c r="AC46" s="79">
        <f t="shared" si="32"/>
        <v>198</v>
      </c>
      <c r="AD46" s="75">
        <f t="shared" si="33"/>
        <v>0.86842105263157898</v>
      </c>
      <c r="AE46" s="195">
        <f t="shared" si="34"/>
        <v>0.70141786154065633</v>
      </c>
      <c r="AF46" s="195">
        <f t="shared" si="35"/>
        <v>1.5137982729994373</v>
      </c>
      <c r="AG46" s="196">
        <f t="shared" si="36"/>
        <v>0.81751903939691239</v>
      </c>
      <c r="AH46" s="196">
        <f t="shared" si="37"/>
        <v>0.90943282934113245</v>
      </c>
      <c r="AI46" s="196">
        <f t="shared" si="38"/>
        <v>9.1913789944220059E-2</v>
      </c>
      <c r="AJ46" s="187"/>
      <c r="AK46" s="79">
        <f t="shared" si="39"/>
        <v>409</v>
      </c>
      <c r="AL46" s="79">
        <f t="shared" si="40"/>
        <v>198</v>
      </c>
      <c r="AM46" s="75">
        <f t="shared" si="41"/>
        <v>0.4841075794621027</v>
      </c>
      <c r="AN46" s="195">
        <f t="shared" si="42"/>
        <v>0.82341080656085863</v>
      </c>
      <c r="AO46" s="195">
        <f t="shared" si="43"/>
        <v>1.2136902082100449</v>
      </c>
      <c r="AP46" s="196">
        <f t="shared" si="44"/>
        <v>0.43471993820603405</v>
      </c>
      <c r="AQ46" s="196">
        <f t="shared" si="45"/>
        <v>0.53372675010425863</v>
      </c>
      <c r="AR46" s="190"/>
    </row>
    <row r="47" spans="1:44" x14ac:dyDescent="0.25">
      <c r="A47" t="s">
        <v>12</v>
      </c>
      <c r="B47" t="s">
        <v>13</v>
      </c>
      <c r="C47">
        <v>2012</v>
      </c>
      <c r="D47" t="s">
        <v>14</v>
      </c>
      <c r="E47" t="s">
        <v>22</v>
      </c>
      <c r="F47" t="s">
        <v>16</v>
      </c>
      <c r="G47" s="1">
        <v>498</v>
      </c>
      <c r="H47" s="1">
        <v>378</v>
      </c>
      <c r="I47" s="1">
        <v>297</v>
      </c>
      <c r="J47" s="2">
        <v>0.75900000000000001</v>
      </c>
      <c r="K47" s="2">
        <v>0.59640000000000004</v>
      </c>
      <c r="L47" s="2">
        <v>0.78569999999999995</v>
      </c>
      <c r="R47" s="186"/>
      <c r="S47" s="79">
        <f t="shared" si="46"/>
        <v>498</v>
      </c>
      <c r="T47" s="79">
        <f t="shared" si="47"/>
        <v>378</v>
      </c>
      <c r="U47" s="75">
        <f t="shared" si="25"/>
        <v>0.75903614457831325</v>
      </c>
      <c r="V47" s="195">
        <f t="shared" si="26"/>
        <v>0.81904626553784909</v>
      </c>
      <c r="W47" s="195">
        <f t="shared" si="27"/>
        <v>1.2352123247456654</v>
      </c>
      <c r="X47" s="196">
        <f t="shared" si="28"/>
        <v>0.71899641484223176</v>
      </c>
      <c r="Y47" s="196">
        <f t="shared" si="29"/>
        <v>0.79596884461265938</v>
      </c>
      <c r="Z47" s="196">
        <f t="shared" si="30"/>
        <v>7.6972429770427619E-2</v>
      </c>
      <c r="AA47" s="187"/>
      <c r="AB47" s="79">
        <f t="shared" si="31"/>
        <v>378</v>
      </c>
      <c r="AC47" s="79">
        <f t="shared" si="32"/>
        <v>297</v>
      </c>
      <c r="AD47" s="75">
        <f t="shared" si="33"/>
        <v>0.7857142857142857</v>
      </c>
      <c r="AE47" s="195">
        <f t="shared" si="34"/>
        <v>0.78935060172602323</v>
      </c>
      <c r="AF47" s="195">
        <f t="shared" si="35"/>
        <v>1.2905399827068793</v>
      </c>
      <c r="AG47" s="196">
        <f t="shared" si="36"/>
        <v>0.74086479569068531</v>
      </c>
      <c r="AH47" s="196">
        <f t="shared" si="37"/>
        <v>0.82602379647224311</v>
      </c>
      <c r="AI47" s="196">
        <f t="shared" si="38"/>
        <v>8.5159000781557803E-2</v>
      </c>
      <c r="AJ47" s="187"/>
      <c r="AK47" s="79">
        <f t="shared" si="39"/>
        <v>498</v>
      </c>
      <c r="AL47" s="79">
        <f t="shared" si="40"/>
        <v>297</v>
      </c>
      <c r="AM47" s="75">
        <f t="shared" si="41"/>
        <v>0.59638554216867468</v>
      </c>
      <c r="AN47" s="195">
        <f t="shared" si="42"/>
        <v>0.83742615178680613</v>
      </c>
      <c r="AO47" s="195">
        <f t="shared" si="43"/>
        <v>1.1980446677260317</v>
      </c>
      <c r="AP47" s="196">
        <f t="shared" si="44"/>
        <v>0.55182377811272598</v>
      </c>
      <c r="AQ47" s="196">
        <f t="shared" si="45"/>
        <v>0.63979612093726801</v>
      </c>
      <c r="AR47" s="190"/>
    </row>
    <row r="48" spans="1:44" x14ac:dyDescent="0.25">
      <c r="A48" s="294" t="s">
        <v>90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6"/>
      <c r="R48" s="186"/>
      <c r="S48" s="79"/>
      <c r="T48" s="79"/>
      <c r="U48" s="75"/>
      <c r="V48" s="195"/>
      <c r="W48" s="195"/>
      <c r="X48" s="196"/>
      <c r="Y48" s="196"/>
      <c r="Z48" s="196"/>
      <c r="AA48" s="187"/>
      <c r="AB48" s="79"/>
      <c r="AC48" s="79"/>
      <c r="AD48" s="75"/>
      <c r="AE48" s="195"/>
      <c r="AF48" s="195"/>
      <c r="AG48" s="196"/>
      <c r="AH48" s="196"/>
      <c r="AI48" s="196"/>
      <c r="AJ48" s="187"/>
      <c r="AK48" s="79"/>
      <c r="AL48" s="79"/>
      <c r="AM48" s="75"/>
      <c r="AN48" s="195"/>
      <c r="AO48" s="195"/>
      <c r="AP48" s="196"/>
      <c r="AQ48" s="196"/>
      <c r="AR48" s="190"/>
    </row>
    <row r="49" spans="1:44" x14ac:dyDescent="0.25">
      <c r="A49" s="186" t="s">
        <v>108</v>
      </c>
      <c r="B49" s="187"/>
      <c r="C49" s="187"/>
      <c r="D49" s="187" t="s">
        <v>43</v>
      </c>
      <c r="E49" s="187"/>
      <c r="F49" s="187"/>
      <c r="G49" s="188"/>
      <c r="H49" s="188" t="s">
        <v>46</v>
      </c>
      <c r="I49" s="188"/>
      <c r="J49" s="189"/>
      <c r="K49" s="189"/>
      <c r="L49" s="189" t="s">
        <v>48</v>
      </c>
      <c r="M49" s="190"/>
      <c r="R49" s="186"/>
      <c r="S49" s="74"/>
      <c r="T49" s="74"/>
      <c r="U49" s="75"/>
      <c r="V49" s="195"/>
      <c r="W49" s="195"/>
      <c r="X49" s="196"/>
      <c r="Y49" s="196"/>
      <c r="Z49" s="196"/>
      <c r="AA49" s="187"/>
      <c r="AB49" s="74"/>
      <c r="AC49" s="74"/>
      <c r="AD49" s="75"/>
      <c r="AE49" s="195"/>
      <c r="AF49" s="195"/>
      <c r="AG49" s="196"/>
      <c r="AH49" s="196"/>
      <c r="AI49" s="196"/>
      <c r="AJ49" s="187"/>
      <c r="AK49" s="74"/>
      <c r="AL49" s="74"/>
      <c r="AM49" s="75"/>
      <c r="AN49" s="195"/>
      <c r="AO49" s="195"/>
      <c r="AP49" s="196"/>
      <c r="AQ49" s="196"/>
      <c r="AR49" s="190"/>
    </row>
    <row r="50" spans="1:44" x14ac:dyDescent="0.25">
      <c r="A50" s="186" t="s">
        <v>47</v>
      </c>
      <c r="B50" s="187" t="s">
        <v>45</v>
      </c>
      <c r="C50" s="187"/>
      <c r="D50" s="187"/>
      <c r="E50" s="187" t="s">
        <v>100</v>
      </c>
      <c r="F50" s="187"/>
      <c r="G50" s="187"/>
      <c r="H50" s="187"/>
      <c r="I50" s="187" t="s">
        <v>100</v>
      </c>
      <c r="J50" s="187"/>
      <c r="K50" s="187"/>
      <c r="L50" s="187"/>
      <c r="M50" s="187" t="s">
        <v>100</v>
      </c>
      <c r="R50" s="186"/>
      <c r="S50" s="74"/>
      <c r="T50" s="74"/>
      <c r="U50" s="75"/>
      <c r="V50" s="195"/>
      <c r="W50" s="195"/>
      <c r="X50" s="196"/>
      <c r="Y50" s="196"/>
      <c r="Z50" s="196"/>
      <c r="AA50" s="187"/>
      <c r="AB50" s="74"/>
      <c r="AC50" s="74"/>
      <c r="AD50" s="75"/>
      <c r="AE50" s="195"/>
      <c r="AF50" s="195"/>
      <c r="AG50" s="196"/>
      <c r="AH50" s="196"/>
      <c r="AI50" s="196"/>
      <c r="AJ50" s="187"/>
      <c r="AK50" s="74"/>
      <c r="AL50" s="74"/>
      <c r="AM50" s="75"/>
      <c r="AN50" s="195"/>
      <c r="AO50" s="195"/>
      <c r="AP50" s="196"/>
      <c r="AQ50" s="196"/>
      <c r="AR50" s="190"/>
    </row>
    <row r="51" spans="1:44" x14ac:dyDescent="0.25">
      <c r="A51" s="186"/>
      <c r="B51" s="187"/>
      <c r="C51" s="187" t="s">
        <v>98</v>
      </c>
      <c r="D51" s="187" t="s">
        <v>99</v>
      </c>
      <c r="E51" s="187" t="s">
        <v>44</v>
      </c>
      <c r="F51" s="187"/>
      <c r="G51" s="187" t="s">
        <v>98</v>
      </c>
      <c r="H51" s="187" t="s">
        <v>99</v>
      </c>
      <c r="I51" s="187" t="s">
        <v>44</v>
      </c>
      <c r="J51" s="187"/>
      <c r="K51" s="187" t="s">
        <v>98</v>
      </c>
      <c r="L51" s="187" t="s">
        <v>99</v>
      </c>
      <c r="M51" s="187" t="s">
        <v>44</v>
      </c>
      <c r="R51" s="186"/>
      <c r="S51" s="74"/>
      <c r="T51" s="74"/>
      <c r="U51" s="75"/>
      <c r="V51" s="195"/>
      <c r="W51" s="195"/>
      <c r="X51" s="196"/>
      <c r="Y51" s="196"/>
      <c r="Z51" s="196"/>
      <c r="AA51" s="187"/>
      <c r="AB51" s="74"/>
      <c r="AC51" s="74"/>
      <c r="AD51" s="75"/>
      <c r="AE51" s="195"/>
      <c r="AF51" s="195"/>
      <c r="AG51" s="196"/>
      <c r="AH51" s="196"/>
      <c r="AI51" s="196"/>
      <c r="AJ51" s="187"/>
      <c r="AK51" s="74"/>
      <c r="AL51" s="74"/>
      <c r="AM51" s="75"/>
      <c r="AN51" s="195"/>
      <c r="AO51" s="195"/>
      <c r="AP51" s="196"/>
      <c r="AQ51" s="196"/>
      <c r="AR51" s="190"/>
    </row>
    <row r="52" spans="1:44" x14ac:dyDescent="0.25">
      <c r="A52" s="186"/>
      <c r="B52" s="69">
        <v>2009</v>
      </c>
      <c r="C52" s="189">
        <f>E11</f>
        <v>0.59962049335863377</v>
      </c>
      <c r="D52" s="189">
        <f>J38</f>
        <v>0.63619999999999999</v>
      </c>
      <c r="E52" s="189">
        <f t="shared" ref="E52:E55" si="48">C52-D52</f>
        <v>-3.6579506641366222E-2</v>
      </c>
      <c r="F52" s="187"/>
      <c r="G52" s="189">
        <f>F11</f>
        <v>0.990506329113924</v>
      </c>
      <c r="H52" s="189">
        <f>L38</f>
        <v>0.94479999999999997</v>
      </c>
      <c r="I52" s="189">
        <f t="shared" ref="I52:I55" si="49">G52-H52</f>
        <v>4.5706329113924027E-2</v>
      </c>
      <c r="J52" s="187"/>
      <c r="K52" s="189">
        <f>G11</f>
        <v>0.59392789373814037</v>
      </c>
      <c r="L52" s="189">
        <f>K38</f>
        <v>0.60109999999999997</v>
      </c>
      <c r="M52" s="191">
        <f t="shared" ref="M52:M55" si="50">K52-L52</f>
        <v>-7.172106261859601E-3</v>
      </c>
    </row>
    <row r="53" spans="1:44" x14ac:dyDescent="0.25">
      <c r="A53" s="186"/>
      <c r="B53" s="69">
        <v>2010</v>
      </c>
      <c r="C53" s="189">
        <f>E12</f>
        <v>0.71243709561466573</v>
      </c>
      <c r="D53" s="189">
        <f>J39</f>
        <v>0.70479999999999998</v>
      </c>
      <c r="E53" s="189">
        <f t="shared" si="48"/>
        <v>7.6370956146657454E-3</v>
      </c>
      <c r="F53" s="187"/>
      <c r="G53" s="189">
        <f>F12</f>
        <v>0.98284561049444996</v>
      </c>
      <c r="H53" s="189">
        <f>L39</f>
        <v>0.91690000000000005</v>
      </c>
      <c r="I53" s="189">
        <f t="shared" si="49"/>
        <v>6.5945610494449913E-2</v>
      </c>
      <c r="J53" s="187"/>
      <c r="K53" s="189">
        <f>G12</f>
        <v>0.70021567217828895</v>
      </c>
      <c r="L53" s="189">
        <f>K39</f>
        <v>0.64629999999999999</v>
      </c>
      <c r="M53" s="191">
        <f t="shared" si="50"/>
        <v>5.3915672178288965E-2</v>
      </c>
    </row>
    <row r="54" spans="1:44" x14ac:dyDescent="0.25">
      <c r="A54" s="186"/>
      <c r="B54" s="69">
        <v>2011</v>
      </c>
      <c r="C54" s="189">
        <f>E13</f>
        <v>0.65915852103697403</v>
      </c>
      <c r="D54" s="189">
        <f>J40</f>
        <v>0.65449999999999997</v>
      </c>
      <c r="E54" s="189">
        <f t="shared" si="48"/>
        <v>4.6585210369740615E-3</v>
      </c>
      <c r="F54" s="187"/>
      <c r="G54" s="189">
        <f>F13</f>
        <v>0.94777562862669262</v>
      </c>
      <c r="H54" s="189">
        <f>L40</f>
        <v>0.91830000000000001</v>
      </c>
      <c r="I54" s="189">
        <f t="shared" si="49"/>
        <v>2.9475628626692618E-2</v>
      </c>
      <c r="J54" s="187"/>
      <c r="K54" s="189">
        <f>G13</f>
        <v>0.62473438164045902</v>
      </c>
      <c r="L54" s="189">
        <f>K40</f>
        <v>0.60099999999999998</v>
      </c>
      <c r="M54" s="191">
        <f t="shared" si="50"/>
        <v>2.3734381640459046E-2</v>
      </c>
    </row>
    <row r="55" spans="1:44" x14ac:dyDescent="0.25">
      <c r="A55" s="186"/>
      <c r="B55" s="69">
        <v>2012</v>
      </c>
      <c r="C55" s="189">
        <f>E14</f>
        <v>0.80205761316872426</v>
      </c>
      <c r="D55" s="189">
        <f>J41</f>
        <v>0.79979999999999996</v>
      </c>
      <c r="E55" s="189">
        <f t="shared" si="48"/>
        <v>2.257613168724304E-3</v>
      </c>
      <c r="F55" s="187"/>
      <c r="G55" s="189">
        <f>F14</f>
        <v>0.96203181118522318</v>
      </c>
      <c r="H55" s="189">
        <f>L41</f>
        <v>0.91590000000000005</v>
      </c>
      <c r="I55" s="189">
        <f t="shared" si="49"/>
        <v>4.6131811185223137E-2</v>
      </c>
      <c r="J55" s="187"/>
      <c r="K55" s="189">
        <f>G14</f>
        <v>0.77160493827160492</v>
      </c>
      <c r="L55" s="189">
        <f>K41</f>
        <v>0.73250000000000004</v>
      </c>
      <c r="M55" s="191">
        <f t="shared" si="50"/>
        <v>3.9104938271604883E-2</v>
      </c>
    </row>
    <row r="56" spans="1:44" ht="26.25" x14ac:dyDescent="0.25">
      <c r="A56" s="186"/>
      <c r="B56" s="71" t="s">
        <v>42</v>
      </c>
      <c r="C56" s="189"/>
      <c r="D56" s="187"/>
      <c r="E56" s="187"/>
      <c r="F56" s="187"/>
      <c r="G56" s="187"/>
      <c r="H56" s="187"/>
      <c r="I56" s="187"/>
      <c r="J56" s="187"/>
      <c r="K56" s="187"/>
      <c r="L56" s="187"/>
      <c r="M56" s="190"/>
    </row>
    <row r="57" spans="1:44" x14ac:dyDescent="0.25">
      <c r="A57" s="186"/>
      <c r="B57" s="187"/>
      <c r="C57" s="189"/>
      <c r="D57" s="187"/>
      <c r="E57" s="187"/>
      <c r="F57" s="187"/>
      <c r="G57" s="187"/>
      <c r="H57" s="187"/>
      <c r="I57" s="187"/>
      <c r="J57" s="187"/>
      <c r="K57" s="187"/>
      <c r="L57" s="187"/>
      <c r="M57" s="190"/>
    </row>
    <row r="58" spans="1:44" x14ac:dyDescent="0.25">
      <c r="A58" s="186" t="s">
        <v>49</v>
      </c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90"/>
    </row>
    <row r="59" spans="1:44" x14ac:dyDescent="0.25">
      <c r="A59" s="186"/>
      <c r="B59" s="187"/>
      <c r="C59" s="187"/>
      <c r="D59" s="187"/>
      <c r="E59" s="187" t="s">
        <v>100</v>
      </c>
      <c r="F59" s="187"/>
      <c r="G59" s="187"/>
      <c r="H59" s="187"/>
      <c r="I59" s="187" t="s">
        <v>100</v>
      </c>
      <c r="J59" s="187"/>
      <c r="K59" s="187"/>
      <c r="L59" s="187"/>
      <c r="M59" s="187" t="s">
        <v>100</v>
      </c>
    </row>
    <row r="60" spans="1:44" x14ac:dyDescent="0.25">
      <c r="A60" s="186"/>
      <c r="B60" s="187"/>
      <c r="C60" s="187" t="s">
        <v>98</v>
      </c>
      <c r="D60" s="187" t="s">
        <v>99</v>
      </c>
      <c r="E60" s="187" t="s">
        <v>44</v>
      </c>
      <c r="F60" s="187"/>
      <c r="G60" s="187" t="s">
        <v>98</v>
      </c>
      <c r="H60" s="187" t="s">
        <v>99</v>
      </c>
      <c r="I60" s="187" t="s">
        <v>44</v>
      </c>
      <c r="J60" s="187"/>
      <c r="K60" s="187" t="s">
        <v>98</v>
      </c>
      <c r="L60" s="187" t="s">
        <v>99</v>
      </c>
      <c r="M60" s="187" t="s">
        <v>44</v>
      </c>
    </row>
    <row r="61" spans="1:44" x14ac:dyDescent="0.25">
      <c r="A61" s="186"/>
      <c r="B61" s="69">
        <v>2009</v>
      </c>
      <c r="C61" s="189">
        <f>E28</f>
        <v>0.71739130434782605</v>
      </c>
      <c r="D61" s="189">
        <f>J44</f>
        <v>0.63239999999999996</v>
      </c>
      <c r="E61" s="192">
        <f t="shared" ref="E61:E64" si="51">C61-D61</f>
        <v>8.4991304347826091E-2</v>
      </c>
      <c r="F61" s="187"/>
      <c r="G61" s="189">
        <f>F28</f>
        <v>0.81818181818181834</v>
      </c>
      <c r="H61" s="189">
        <f>L44</f>
        <v>0.8488</v>
      </c>
      <c r="I61" s="189">
        <f t="shared" ref="I61:I64" si="52">G61-H61</f>
        <v>-3.0618181818181656E-2</v>
      </c>
      <c r="J61" s="187"/>
      <c r="K61" s="189">
        <f>G28</f>
        <v>0.58695652173913049</v>
      </c>
      <c r="L61" s="189">
        <f>K44</f>
        <v>0.53680000000000005</v>
      </c>
      <c r="M61" s="191">
        <f t="shared" ref="M61:M64" si="53">K61-L61</f>
        <v>5.0156521739130433E-2</v>
      </c>
    </row>
    <row r="62" spans="1:44" x14ac:dyDescent="0.25">
      <c r="A62" s="186"/>
      <c r="B62" s="69">
        <v>2010</v>
      </c>
      <c r="C62" s="189">
        <f>E29</f>
        <v>0.7109335996005991</v>
      </c>
      <c r="D62" s="189">
        <f>J45</f>
        <v>0.67689999999999995</v>
      </c>
      <c r="E62" s="192">
        <f t="shared" si="51"/>
        <v>3.4033599600599151E-2</v>
      </c>
      <c r="F62" s="187"/>
      <c r="G62" s="189">
        <f>F29</f>
        <v>0.9389044943820225</v>
      </c>
      <c r="H62" s="189">
        <f>L45</f>
        <v>0.91069999999999995</v>
      </c>
      <c r="I62" s="189">
        <f t="shared" si="52"/>
        <v>2.8204494382022549E-2</v>
      </c>
      <c r="J62" s="187"/>
      <c r="K62" s="189">
        <f>G29</f>
        <v>0.66749875187219176</v>
      </c>
      <c r="L62" s="189">
        <f>K45</f>
        <v>0.61650000000000005</v>
      </c>
      <c r="M62" s="191">
        <f t="shared" si="53"/>
        <v>5.0998751872191717E-2</v>
      </c>
    </row>
    <row r="63" spans="1:44" x14ac:dyDescent="0.25">
      <c r="A63" s="186"/>
      <c r="B63" s="69">
        <v>2011</v>
      </c>
      <c r="C63" s="189">
        <f>E30</f>
        <v>0.76595744680851063</v>
      </c>
      <c r="D63" s="189">
        <f>J46</f>
        <v>0.5575</v>
      </c>
      <c r="E63" s="192">
        <f t="shared" si="51"/>
        <v>0.20845744680851064</v>
      </c>
      <c r="F63" s="187"/>
      <c r="G63" s="189">
        <f>F30</f>
        <v>0.79722222222222228</v>
      </c>
      <c r="H63" s="189">
        <f>L46</f>
        <v>0.86839999999999995</v>
      </c>
      <c r="I63" s="189">
        <f t="shared" si="52"/>
        <v>-7.1177777777777673E-2</v>
      </c>
      <c r="J63" s="187"/>
      <c r="K63" s="189">
        <f>G30</f>
        <v>0.61063829787234047</v>
      </c>
      <c r="L63" s="189">
        <f>K46</f>
        <v>0.48409999999999997</v>
      </c>
      <c r="M63" s="191">
        <f t="shared" si="53"/>
        <v>0.1265382978723405</v>
      </c>
    </row>
    <row r="64" spans="1:44" x14ac:dyDescent="0.25">
      <c r="A64" s="186"/>
      <c r="B64" s="69">
        <v>2012</v>
      </c>
      <c r="C64" s="189">
        <f>E31</f>
        <v>0.76400000000000001</v>
      </c>
      <c r="D64" s="189">
        <f>J47</f>
        <v>0.75900000000000001</v>
      </c>
      <c r="E64" s="192">
        <f t="shared" si="51"/>
        <v>5.0000000000000044E-3</v>
      </c>
      <c r="F64" s="187"/>
      <c r="G64" s="189">
        <f>F31</f>
        <v>0.78795811518324599</v>
      </c>
      <c r="H64" s="189">
        <f>L47</f>
        <v>0.78569999999999995</v>
      </c>
      <c r="I64" s="189">
        <f t="shared" si="52"/>
        <v>2.2581151832460344E-3</v>
      </c>
      <c r="J64" s="187"/>
      <c r="K64" s="189">
        <f>G31</f>
        <v>0.60199999999999998</v>
      </c>
      <c r="L64" s="189">
        <f>K47</f>
        <v>0.59640000000000004</v>
      </c>
      <c r="M64" s="191">
        <f t="shared" si="53"/>
        <v>5.5999999999999384E-3</v>
      </c>
    </row>
    <row r="65" spans="1:43" x14ac:dyDescent="0.25">
      <c r="A65" s="186"/>
      <c r="B65" s="187"/>
      <c r="C65" s="189"/>
      <c r="D65" s="187"/>
      <c r="E65" s="187"/>
      <c r="F65" s="187"/>
      <c r="G65" s="187"/>
      <c r="H65" s="187"/>
      <c r="I65" s="187"/>
      <c r="J65" s="187"/>
      <c r="K65" s="187"/>
      <c r="L65" s="187"/>
      <c r="M65" s="190"/>
    </row>
    <row r="66" spans="1:43" x14ac:dyDescent="0.25">
      <c r="A66" s="186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90"/>
    </row>
    <row r="67" spans="1:43" x14ac:dyDescent="0.25">
      <c r="A67" s="186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90"/>
    </row>
    <row r="68" spans="1:43" x14ac:dyDescent="0.25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90"/>
    </row>
    <row r="69" spans="1:43" x14ac:dyDescent="0.25">
      <c r="A69" s="186"/>
      <c r="B69" s="187" t="s">
        <v>89</v>
      </c>
      <c r="C69" s="189"/>
      <c r="D69" s="193"/>
      <c r="E69" s="189"/>
      <c r="F69" s="187"/>
      <c r="G69" s="193"/>
      <c r="H69" s="193"/>
      <c r="I69" s="193"/>
      <c r="J69" s="187"/>
      <c r="K69" s="187"/>
      <c r="L69" s="187"/>
      <c r="M69" s="194"/>
    </row>
    <row r="70" spans="1:43" x14ac:dyDescent="0.25">
      <c r="A70" s="186"/>
      <c r="B70" s="187"/>
      <c r="C70" s="189"/>
      <c r="D70" s="193"/>
      <c r="E70" s="189"/>
      <c r="F70" s="187"/>
      <c r="G70" s="193"/>
      <c r="H70" s="193"/>
      <c r="I70" s="193"/>
      <c r="J70" s="187"/>
      <c r="K70" s="187"/>
      <c r="L70" s="187"/>
      <c r="M70" s="194"/>
    </row>
    <row r="71" spans="1:43" x14ac:dyDescent="0.25">
      <c r="A71" s="186"/>
      <c r="B71" s="69">
        <v>2009</v>
      </c>
      <c r="C71" s="189">
        <f>SUM(C11,C28)/SUM(B28,B11)</f>
        <v>0.63009845288326305</v>
      </c>
      <c r="D71" s="193">
        <f>(H38+H44)/(G38+G44)</f>
        <v>0.63546099290780145</v>
      </c>
      <c r="E71" s="193">
        <f t="shared" ref="E71:E74" si="54">C71-D71</f>
        <v>-5.3625400245383981E-3</v>
      </c>
      <c r="F71" s="187"/>
      <c r="G71" s="193">
        <f>SUM(D11,D28)/SUM(C11,C28)</f>
        <v>0.9397321428571429</v>
      </c>
      <c r="H71" s="193">
        <f>SUM(I38,I44)/SUM(H38,H44)</f>
        <v>0.9263392857142857</v>
      </c>
      <c r="I71" s="193">
        <f t="shared" ref="I71:I74" si="55">G71-H71</f>
        <v>1.3392857142857206E-2</v>
      </c>
      <c r="J71" s="187"/>
      <c r="K71" s="193">
        <f>SUM(D11,D28)/SUM(B11,B28)</f>
        <v>0.59212376933895916</v>
      </c>
      <c r="L71" s="193">
        <f>SUM(I38,I44)/SUM(G38,G44)</f>
        <v>0.58865248226950351</v>
      </c>
      <c r="M71" s="194">
        <f t="shared" ref="M71:M74" si="56">K71-L71</f>
        <v>3.471287069455653E-3</v>
      </c>
    </row>
    <row r="72" spans="1:43" x14ac:dyDescent="0.25">
      <c r="A72" s="186"/>
      <c r="B72" s="69">
        <v>2010</v>
      </c>
      <c r="C72" s="189">
        <f>SUM(C12,C29)/SUM(B29,B12)</f>
        <v>0.71154979375368299</v>
      </c>
      <c r="D72" s="193">
        <f>(H39+H45)/(G39+G45)</f>
        <v>0.69886812319031322</v>
      </c>
      <c r="E72" s="193">
        <f t="shared" si="54"/>
        <v>1.2681670563369773E-2</v>
      </c>
      <c r="F72" s="187"/>
      <c r="G72" s="193">
        <f>SUM(D12,D29)/SUM(C12,C29)</f>
        <v>0.95693581780538306</v>
      </c>
      <c r="H72" s="193">
        <f>SUM(I39,I45)/SUM(H39,H45)</f>
        <v>0.91563088512241053</v>
      </c>
      <c r="I72" s="193">
        <f t="shared" si="55"/>
        <v>4.1304932682972528E-2</v>
      </c>
      <c r="J72" s="187"/>
      <c r="K72" s="193">
        <f>SUM(D12,D29)/SUM(B12,B29)</f>
        <v>0.68090748379493227</v>
      </c>
      <c r="L72" s="193">
        <f>SUM(I39,I45)/SUM(G39,G45)</f>
        <v>0.63990523822058432</v>
      </c>
      <c r="M72" s="194">
        <f t="shared" si="56"/>
        <v>4.1002245574347951E-2</v>
      </c>
    </row>
    <row r="73" spans="1:43" x14ac:dyDescent="0.25">
      <c r="A73" s="186"/>
      <c r="B73" s="69">
        <v>2011</v>
      </c>
      <c r="C73" s="189">
        <f>SUM(C13,C30)/SUM(B30,B13)</f>
        <v>0.67693942614240166</v>
      </c>
      <c r="D73" s="193">
        <f>(H40+H46)/(G40+G46)</f>
        <v>0.63676929941990179</v>
      </c>
      <c r="E73" s="193">
        <f t="shared" si="54"/>
        <v>4.0170126722499866E-2</v>
      </c>
      <c r="F73" s="187"/>
      <c r="G73" s="193">
        <f>SUM(D13,D30)/SUM(C13,C30)</f>
        <v>0.91941391941391937</v>
      </c>
      <c r="H73" s="193">
        <f>SUM(I40,I46)/SUM(H40,H46)</f>
        <v>0.91030133146461112</v>
      </c>
      <c r="I73" s="193">
        <f t="shared" si="55"/>
        <v>9.1125879493082484E-3</v>
      </c>
      <c r="J73" s="187"/>
      <c r="K73" s="193">
        <f>SUM(D13,D30)/SUM(B13,B30)</f>
        <v>0.62238753099539501</v>
      </c>
      <c r="L73" s="193">
        <f>SUM(I40,I46)/SUM(G40,G46)</f>
        <v>0.57965194109772422</v>
      </c>
      <c r="M73" s="194">
        <f t="shared" si="56"/>
        <v>4.2735589897670789E-2</v>
      </c>
    </row>
    <row r="74" spans="1:43" x14ac:dyDescent="0.25">
      <c r="A74" s="186"/>
      <c r="B74" s="69">
        <v>2012</v>
      </c>
      <c r="C74" s="189">
        <f>SUM(C14,C31)/SUM(B31,B14)</f>
        <v>0.79556313993174066</v>
      </c>
      <c r="D74" s="193">
        <f>(H41+H47)/(G41+G47)</f>
        <v>0.79329073482428114</v>
      </c>
      <c r="E74" s="193">
        <f t="shared" si="54"/>
        <v>2.2724051074595186E-3</v>
      </c>
      <c r="F74" s="187"/>
      <c r="G74" s="193">
        <f>SUM(D14,D31)/SUM(C14,C31)</f>
        <v>0.93350493350493347</v>
      </c>
      <c r="H74" s="193">
        <f>SUM(I41,I47)/SUM(H41,H47)</f>
        <v>0.89609343536045105</v>
      </c>
      <c r="I74" s="193">
        <f t="shared" si="55"/>
        <v>3.7411498144482414E-2</v>
      </c>
      <c r="J74" s="187"/>
      <c r="K74" s="193">
        <f>SUM(D14,D31)/SUM(B14,B31)</f>
        <v>0.74266211604095567</v>
      </c>
      <c r="L74" s="193">
        <f>SUM(I41,I47)/SUM(G41,G47)</f>
        <v>0.71086261980830667</v>
      </c>
      <c r="M74" s="194">
        <f t="shared" si="56"/>
        <v>3.1799496232648994E-2</v>
      </c>
    </row>
    <row r="75" spans="1:43" x14ac:dyDescent="0.25">
      <c r="A75" s="186"/>
      <c r="B75" s="69"/>
      <c r="C75" s="189"/>
      <c r="D75" s="193"/>
      <c r="E75" s="189"/>
      <c r="F75" s="187"/>
      <c r="G75" s="193"/>
      <c r="H75" s="193"/>
      <c r="I75" s="193"/>
      <c r="J75" s="187"/>
      <c r="K75" s="187"/>
      <c r="L75" s="187"/>
      <c r="M75" s="194"/>
    </row>
    <row r="76" spans="1:43" x14ac:dyDescent="0.25">
      <c r="A76" s="186"/>
      <c r="B76" s="69"/>
      <c r="C76" s="189"/>
      <c r="D76" s="193"/>
      <c r="E76" s="189"/>
      <c r="F76" s="187"/>
      <c r="G76" s="193"/>
      <c r="H76" s="193"/>
      <c r="I76" s="193"/>
      <c r="J76" s="187"/>
      <c r="K76" s="187"/>
      <c r="L76" s="187"/>
      <c r="M76" s="194"/>
    </row>
    <row r="77" spans="1:43" x14ac:dyDescent="0.25">
      <c r="A77" s="186"/>
      <c r="B77" s="69"/>
      <c r="C77" s="189"/>
      <c r="D77" s="193"/>
      <c r="E77" s="189"/>
      <c r="F77" s="187"/>
      <c r="G77" s="193"/>
      <c r="H77" s="193"/>
      <c r="I77" s="193"/>
      <c r="J77" s="187"/>
      <c r="K77" s="187"/>
      <c r="L77" s="187"/>
      <c r="M77" s="194"/>
    </row>
    <row r="78" spans="1:43" x14ac:dyDescent="0.25">
      <c r="A78" t="s">
        <v>87</v>
      </c>
      <c r="S78" s="234" t="s">
        <v>50</v>
      </c>
      <c r="T78" s="4" t="s">
        <v>51</v>
      </c>
      <c r="U78" s="5" t="s">
        <v>52</v>
      </c>
      <c r="V78" s="72" t="s">
        <v>53</v>
      </c>
      <c r="W78" s="73" t="s">
        <v>54</v>
      </c>
      <c r="X78" s="73" t="s">
        <v>55</v>
      </c>
      <c r="Y78" s="73" t="s">
        <v>56</v>
      </c>
      <c r="Z78" s="78" t="s">
        <v>60</v>
      </c>
      <c r="AA78" s="187"/>
      <c r="AB78" s="4" t="s">
        <v>57</v>
      </c>
      <c r="AC78" s="4" t="s">
        <v>58</v>
      </c>
      <c r="AD78" s="5" t="s">
        <v>52</v>
      </c>
      <c r="AE78" s="72" t="s">
        <v>53</v>
      </c>
      <c r="AF78" s="73" t="s">
        <v>54</v>
      </c>
      <c r="AG78" s="73" t="s">
        <v>55</v>
      </c>
      <c r="AH78" s="73" t="s">
        <v>56</v>
      </c>
      <c r="AI78" s="78" t="s">
        <v>60</v>
      </c>
      <c r="AJ78" s="187"/>
      <c r="AK78" s="4" t="s">
        <v>59</v>
      </c>
      <c r="AL78" s="4" t="s">
        <v>58</v>
      </c>
      <c r="AM78" s="5" t="s">
        <v>52</v>
      </c>
      <c r="AN78" s="72" t="s">
        <v>53</v>
      </c>
      <c r="AO78" s="73" t="s">
        <v>54</v>
      </c>
      <c r="AP78" s="73" t="s">
        <v>55</v>
      </c>
      <c r="AQ78" s="240" t="s">
        <v>56</v>
      </c>
    </row>
    <row r="79" spans="1:43" x14ac:dyDescent="0.25">
      <c r="A79" s="142">
        <v>2002</v>
      </c>
      <c r="B79" s="142">
        <f>SUM(B4,B21)</f>
        <v>52</v>
      </c>
      <c r="C79" s="142">
        <f t="shared" ref="C79:D79" si="57">SUM(C4,C21)</f>
        <v>32</v>
      </c>
      <c r="D79" s="142">
        <f t="shared" si="57"/>
        <v>31</v>
      </c>
      <c r="E79" s="271">
        <f t="shared" ref="E79:E89" si="58">C79/B79</f>
        <v>0.61538461538461542</v>
      </c>
      <c r="F79" s="272">
        <f t="shared" ref="F79:F89" si="59">G79/E79</f>
        <v>0.96874999999999989</v>
      </c>
      <c r="G79" s="273">
        <f t="shared" ref="G79:G89" si="60">D79/B79</f>
        <v>0.59615384615384615</v>
      </c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214">
        <f>B79</f>
        <v>52</v>
      </c>
      <c r="T79" s="74">
        <f>C79</f>
        <v>32</v>
      </c>
      <c r="U79" s="75">
        <f>T79/S79</f>
        <v>0.61538461538461542</v>
      </c>
      <c r="V79" s="195">
        <f>_xlfn.F.INV(0.05/2, 2*T79, 2*(S79-T79+1))</f>
        <v>0.58238948609756302</v>
      </c>
      <c r="W79" s="195">
        <f>_xlfn.F.INV(1-0.05/2, 2*(T79+1), 2*(S79-T79))</f>
        <v>1.7889953881349185</v>
      </c>
      <c r="X79" s="196">
        <f>IF(T79=0, 0, 1/(1 +(S79-T79+1)/(T79*V79)))</f>
        <v>0.47018482184225346</v>
      </c>
      <c r="Y79" s="196">
        <f>IF(T79=S79, 1, 1/(1 + (S79-T79)/(W79*(T79+1))))</f>
        <v>0.74695347101303333</v>
      </c>
      <c r="Z79" s="196">
        <f>Y79-X79</f>
        <v>0.27676864917077987</v>
      </c>
      <c r="AA79" s="187"/>
      <c r="AB79" s="74">
        <f>C79</f>
        <v>32</v>
      </c>
      <c r="AC79" s="74">
        <f>D79</f>
        <v>31</v>
      </c>
      <c r="AD79" s="75">
        <f>AC79/AB79</f>
        <v>0.96875</v>
      </c>
      <c r="AE79" s="195">
        <f>_xlfn.F.INV(0.05/2, 2*AC79, 2*(AB79-AC79+1))</f>
        <v>0.33331166599283563</v>
      </c>
      <c r="AF79" s="195">
        <f>_xlfn.F.INV(1-0.05/2, 2*(AC79+1), 2*(AB79-AC79))</f>
        <v>39.482267265575643</v>
      </c>
      <c r="AG79" s="196">
        <f>IF(AC79=0, 0, 1/(1 +(AB79-AC79+1)/(AC79*AE79)))</f>
        <v>0.83782900581848829</v>
      </c>
      <c r="AH79" s="196">
        <f>IF(AC79=AB79, 1, 1/(1 + (AB79-AC79)/(AF79*(AC79+1))))</f>
        <v>0.99920913140204737</v>
      </c>
      <c r="AI79" s="196">
        <f>AH79-AG79</f>
        <v>0.16138012558355908</v>
      </c>
      <c r="AJ79" s="187"/>
      <c r="AK79" s="74">
        <f>B79</f>
        <v>52</v>
      </c>
      <c r="AL79" s="74">
        <f>D79</f>
        <v>31</v>
      </c>
      <c r="AM79" s="75">
        <f>AL79/AK79</f>
        <v>0.59615384615384615</v>
      </c>
      <c r="AN79" s="195">
        <f>_xlfn.F.INV(0.05/2, 2*AL79, 2*(AK79-AL79+1))</f>
        <v>0.58303260939162782</v>
      </c>
      <c r="AO79" s="195">
        <f>_xlfn.F.INV(1-0.05/2, 2*(AL79+1), 2*(AK79-AL79))</f>
        <v>1.7737678952708837</v>
      </c>
      <c r="AP79" s="196">
        <f>IF(AL79=0, 0, 1/(1 +(AK79-AL79+1)/(AL79*AN79)))</f>
        <v>0.45101577030155116</v>
      </c>
      <c r="AQ79" s="215">
        <f>IF(AL79=AK79, 1, 1/(1 + (AK79-AL79)/(AO79*(AL79+1))))</f>
        <v>0.72994026040831061</v>
      </c>
    </row>
    <row r="80" spans="1:43" x14ac:dyDescent="0.25">
      <c r="A80">
        <v>2003</v>
      </c>
      <c r="B80">
        <f t="shared" ref="B80:D89" si="61">SUM(B5,B22)</f>
        <v>163</v>
      </c>
      <c r="C80">
        <f t="shared" si="61"/>
        <v>142</v>
      </c>
      <c r="D80">
        <f t="shared" si="61"/>
        <v>133</v>
      </c>
      <c r="E80" s="111">
        <f t="shared" si="58"/>
        <v>0.87116564417177911</v>
      </c>
      <c r="F80" s="112">
        <f t="shared" si="59"/>
        <v>0.93661971830985913</v>
      </c>
      <c r="G80" s="113">
        <f t="shared" si="60"/>
        <v>0.81595092024539873</v>
      </c>
      <c r="S80" s="214">
        <f t="shared" ref="S80:T89" si="62">B80</f>
        <v>163</v>
      </c>
      <c r="T80" s="74">
        <f t="shared" si="62"/>
        <v>142</v>
      </c>
      <c r="U80" s="75">
        <f t="shared" ref="U80:U89" si="63">T80/S80</f>
        <v>0.87116564417177911</v>
      </c>
      <c r="V80" s="195">
        <f t="shared" ref="V80:V89" si="64">_xlfn.F.INV(0.05/2, 2*T80, 2*(S80-T80+1))</f>
        <v>0.65974785966642746</v>
      </c>
      <c r="W80" s="195">
        <f t="shared" ref="W80:W89" si="65">_xlfn.F.INV(1-0.05/2, 2*(T80+1), 2*(S80-T80))</f>
        <v>1.6538959365823749</v>
      </c>
      <c r="X80" s="196">
        <f t="shared" ref="X80:X89" si="66">IF(T80=0, 0, 1/(1 +(S80-T80+1)/(T80*V80)))</f>
        <v>0.80982709179923562</v>
      </c>
      <c r="Y80" s="196">
        <f t="shared" ref="Y80:Y89" si="67">IF(T80=S80, 1, 1/(1 + (S80-T80)/(W80*(T80+1))))</f>
        <v>0.91844885653198494</v>
      </c>
      <c r="Z80" s="196">
        <f t="shared" ref="Z80:Z89" si="68">Y80-X80</f>
        <v>0.10862176473274932</v>
      </c>
      <c r="AA80" s="187"/>
      <c r="AB80" s="74">
        <f t="shared" ref="AB80:AC89" si="69">C80</f>
        <v>142</v>
      </c>
      <c r="AC80" s="74">
        <f t="shared" si="69"/>
        <v>133</v>
      </c>
      <c r="AD80" s="75">
        <f t="shared" ref="AD80:AD89" si="70">AC80/AB80</f>
        <v>0.93661971830985913</v>
      </c>
      <c r="AE80" s="195">
        <f t="shared" ref="AE80:AE89" si="71">_xlfn.F.INV(0.05/2, 2*AC80, 2*(AB80-AC80+1))</f>
        <v>0.56796696701896565</v>
      </c>
      <c r="AF80" s="195">
        <f t="shared" ref="AF80:AF89" si="72">_xlfn.F.INV(1-0.05/2, 2*(AC80+1), 2*(AB80-AC80))</f>
        <v>2.2182315498621548</v>
      </c>
      <c r="AG80" s="196">
        <f t="shared" ref="AG80:AG89" si="73">IF(AC80=0, 0, 1/(1 +(AB80-AC80+1)/(AC80*AE80)))</f>
        <v>0.88309509014717436</v>
      </c>
      <c r="AH80" s="196">
        <f t="shared" ref="AH80:AH89" si="74">IF(AC80=AB80, 1, 1/(1 + (AB80-AC80)/(AF80*(AC80+1))))</f>
        <v>0.97061157581892976</v>
      </c>
      <c r="AI80" s="196">
        <f t="shared" ref="AI80:AI89" si="75">AH80-AG80</f>
        <v>8.7516485671755406E-2</v>
      </c>
      <c r="AJ80" s="187"/>
      <c r="AK80" s="74">
        <f t="shared" ref="AK80:AK89" si="76">B80</f>
        <v>163</v>
      </c>
      <c r="AL80" s="74">
        <f t="shared" ref="AL80:AL89" si="77">D80</f>
        <v>133</v>
      </c>
      <c r="AM80" s="75">
        <f t="shared" ref="AM80:AM89" si="78">AL80/AK80</f>
        <v>0.81595092024539873</v>
      </c>
      <c r="AN80" s="195">
        <f t="shared" ref="AN80:AN89" si="79">_xlfn.F.INV(0.05/2, 2*AL80, 2*(AK80-AL80+1))</f>
        <v>0.69112674344855529</v>
      </c>
      <c r="AO80" s="195">
        <f t="shared" ref="AO80:AO89" si="80">_xlfn.F.INV(1-0.05/2, 2*(AL80+1), 2*(AK80-AL80))</f>
        <v>1.5285170841096836</v>
      </c>
      <c r="AP80" s="196">
        <f t="shared" ref="AP80:AP89" si="81">IF(AL80=0, 0, 1/(1 +(AK80-AL80+1)/(AL80*AN80)))</f>
        <v>0.74780315575373546</v>
      </c>
      <c r="AQ80" s="215">
        <f t="shared" ref="AQ80:AQ89" si="82">IF(AL80=AK80, 1, 1/(1 + (AK80-AL80)/(AO80*(AL80+1))))</f>
        <v>0.87224327021977743</v>
      </c>
    </row>
    <row r="81" spans="1:43" x14ac:dyDescent="0.25">
      <c r="A81">
        <v>2004</v>
      </c>
      <c r="B81">
        <f t="shared" si="61"/>
        <v>373</v>
      </c>
      <c r="C81">
        <f t="shared" si="61"/>
        <v>309</v>
      </c>
      <c r="D81">
        <f t="shared" si="61"/>
        <v>290</v>
      </c>
      <c r="E81" s="111">
        <f t="shared" si="58"/>
        <v>0.82841823056300268</v>
      </c>
      <c r="F81" s="112">
        <f t="shared" si="59"/>
        <v>0.93851132686084138</v>
      </c>
      <c r="G81" s="113">
        <f t="shared" si="60"/>
        <v>0.77747989276139406</v>
      </c>
      <c r="S81" s="214">
        <f t="shared" si="62"/>
        <v>373</v>
      </c>
      <c r="T81" s="74">
        <f t="shared" si="62"/>
        <v>309</v>
      </c>
      <c r="U81" s="75">
        <f t="shared" si="63"/>
        <v>0.82841823056300268</v>
      </c>
      <c r="V81" s="195">
        <f t="shared" si="64"/>
        <v>0.77375230849301746</v>
      </c>
      <c r="W81" s="195">
        <f t="shared" si="65"/>
        <v>1.3260146529968142</v>
      </c>
      <c r="X81" s="196">
        <f t="shared" si="66"/>
        <v>0.78624711527518165</v>
      </c>
      <c r="Y81" s="196">
        <f t="shared" si="67"/>
        <v>0.86528146328756306</v>
      </c>
      <c r="Z81" s="196">
        <f t="shared" si="68"/>
        <v>7.9034348012381406E-2</v>
      </c>
      <c r="AA81" s="187"/>
      <c r="AB81" s="74">
        <f t="shared" si="69"/>
        <v>309</v>
      </c>
      <c r="AC81" s="74">
        <f t="shared" si="69"/>
        <v>290</v>
      </c>
      <c r="AD81" s="75">
        <f t="shared" si="70"/>
        <v>0.93851132686084138</v>
      </c>
      <c r="AE81" s="195">
        <f t="shared" si="71"/>
        <v>0.66191886287978541</v>
      </c>
      <c r="AF81" s="195">
        <f t="shared" si="72"/>
        <v>1.6794316496199106</v>
      </c>
      <c r="AG81" s="196">
        <f t="shared" si="73"/>
        <v>0.9056410027124312</v>
      </c>
      <c r="AH81" s="196">
        <f t="shared" si="74"/>
        <v>0.96257740150805238</v>
      </c>
      <c r="AI81" s="196">
        <f t="shared" si="75"/>
        <v>5.6936398795621179E-2</v>
      </c>
      <c r="AJ81" s="187"/>
      <c r="AK81" s="74">
        <f t="shared" si="76"/>
        <v>373</v>
      </c>
      <c r="AL81" s="74">
        <f t="shared" si="77"/>
        <v>290</v>
      </c>
      <c r="AM81" s="75">
        <f t="shared" si="78"/>
        <v>0.77747989276139406</v>
      </c>
      <c r="AN81" s="195">
        <f t="shared" si="79"/>
        <v>0.79038144668040522</v>
      </c>
      <c r="AO81" s="195">
        <f t="shared" si="80"/>
        <v>1.2878423311072063</v>
      </c>
      <c r="AP81" s="196">
        <f t="shared" si="81"/>
        <v>0.73180985969094248</v>
      </c>
      <c r="AQ81" s="215">
        <f t="shared" si="82"/>
        <v>0.81868311799417903</v>
      </c>
    </row>
    <row r="82" spans="1:43" x14ac:dyDescent="0.25">
      <c r="A82">
        <v>2005</v>
      </c>
      <c r="B82">
        <f t="shared" si="61"/>
        <v>318</v>
      </c>
      <c r="C82">
        <f t="shared" si="61"/>
        <v>217</v>
      </c>
      <c r="D82">
        <f t="shared" si="61"/>
        <v>182</v>
      </c>
      <c r="E82" s="111">
        <f t="shared" si="58"/>
        <v>0.6823899371069182</v>
      </c>
      <c r="F82" s="112">
        <f t="shared" si="59"/>
        <v>0.83870967741935487</v>
      </c>
      <c r="G82" s="113">
        <f t="shared" si="60"/>
        <v>0.57232704402515722</v>
      </c>
      <c r="S82" s="214">
        <f t="shared" si="62"/>
        <v>318</v>
      </c>
      <c r="T82" s="74">
        <f t="shared" si="62"/>
        <v>217</v>
      </c>
      <c r="U82" s="75">
        <f t="shared" si="63"/>
        <v>0.6823899371069182</v>
      </c>
      <c r="V82" s="195">
        <f t="shared" si="64"/>
        <v>0.79393879246683063</v>
      </c>
      <c r="W82" s="195">
        <f t="shared" si="65"/>
        <v>1.273337753953973</v>
      </c>
      <c r="X82" s="196">
        <f t="shared" si="66"/>
        <v>0.62812364918958663</v>
      </c>
      <c r="Y82" s="196">
        <f t="shared" si="67"/>
        <v>0.73321896464648273</v>
      </c>
      <c r="Z82" s="196">
        <f t="shared" si="68"/>
        <v>0.1050953154568961</v>
      </c>
      <c r="AA82" s="187"/>
      <c r="AB82" s="74">
        <f t="shared" si="69"/>
        <v>217</v>
      </c>
      <c r="AC82" s="74">
        <f t="shared" si="69"/>
        <v>182</v>
      </c>
      <c r="AD82" s="75">
        <f t="shared" si="70"/>
        <v>0.83870967741935487</v>
      </c>
      <c r="AE82" s="195">
        <f t="shared" si="71"/>
        <v>0.71326791142577617</v>
      </c>
      <c r="AF82" s="195">
        <f t="shared" si="72"/>
        <v>1.471999780373521</v>
      </c>
      <c r="AG82" s="196">
        <f t="shared" si="73"/>
        <v>0.78289025641526955</v>
      </c>
      <c r="AH82" s="196">
        <f t="shared" si="74"/>
        <v>0.88501062954499687</v>
      </c>
      <c r="AI82" s="196">
        <f t="shared" si="75"/>
        <v>0.10212037312972733</v>
      </c>
      <c r="AJ82" s="187"/>
      <c r="AK82" s="74">
        <f t="shared" si="76"/>
        <v>318</v>
      </c>
      <c r="AL82" s="74">
        <f t="shared" si="77"/>
        <v>182</v>
      </c>
      <c r="AM82" s="75">
        <f t="shared" si="78"/>
        <v>0.57232704402515722</v>
      </c>
      <c r="AN82" s="195">
        <f t="shared" si="79"/>
        <v>0.8022470342213055</v>
      </c>
      <c r="AO82" s="195">
        <f t="shared" si="80"/>
        <v>1.2512612931018867</v>
      </c>
      <c r="AP82" s="196">
        <f t="shared" si="81"/>
        <v>0.51591638692465935</v>
      </c>
      <c r="AQ82" s="215">
        <f t="shared" si="82"/>
        <v>0.62737767630395369</v>
      </c>
    </row>
    <row r="83" spans="1:43" x14ac:dyDescent="0.25">
      <c r="A83">
        <v>2006</v>
      </c>
      <c r="B83">
        <f t="shared" si="61"/>
        <v>216</v>
      </c>
      <c r="C83">
        <f t="shared" si="61"/>
        <v>111</v>
      </c>
      <c r="D83">
        <f t="shared" si="61"/>
        <v>98</v>
      </c>
      <c r="E83" s="111">
        <f t="shared" si="58"/>
        <v>0.51388888888888884</v>
      </c>
      <c r="F83" s="112">
        <f t="shared" si="59"/>
        <v>0.88288288288288297</v>
      </c>
      <c r="G83" s="113">
        <f t="shared" si="60"/>
        <v>0.45370370370370372</v>
      </c>
      <c r="S83" s="214">
        <f t="shared" si="62"/>
        <v>216</v>
      </c>
      <c r="T83" s="74">
        <f t="shared" si="62"/>
        <v>111</v>
      </c>
      <c r="U83" s="75">
        <f t="shared" si="63"/>
        <v>0.51388888888888884</v>
      </c>
      <c r="V83" s="195">
        <f t="shared" si="64"/>
        <v>0.76608792908740042</v>
      </c>
      <c r="W83" s="195">
        <f t="shared" si="65"/>
        <v>1.3067259682376553</v>
      </c>
      <c r="X83" s="196">
        <f t="shared" si="66"/>
        <v>0.44513006398075711</v>
      </c>
      <c r="Y83" s="196">
        <f t="shared" si="67"/>
        <v>0.58226131714526075</v>
      </c>
      <c r="Z83" s="196">
        <f t="shared" si="68"/>
        <v>0.13713125316450364</v>
      </c>
      <c r="AA83" s="187"/>
      <c r="AB83" s="74">
        <f t="shared" si="69"/>
        <v>111</v>
      </c>
      <c r="AC83" s="74">
        <f t="shared" si="69"/>
        <v>98</v>
      </c>
      <c r="AD83" s="75">
        <f t="shared" si="70"/>
        <v>0.88288288288288286</v>
      </c>
      <c r="AE83" s="195">
        <f t="shared" si="71"/>
        <v>0.60140377683875934</v>
      </c>
      <c r="AF83" s="195">
        <f t="shared" si="72"/>
        <v>1.9250797941722424</v>
      </c>
      <c r="AG83" s="196">
        <f t="shared" si="73"/>
        <v>0.80805502603104185</v>
      </c>
      <c r="AH83" s="196">
        <f t="shared" si="74"/>
        <v>0.93614394910343435</v>
      </c>
      <c r="AI83" s="196">
        <f t="shared" si="75"/>
        <v>0.1280889230723925</v>
      </c>
      <c r="AJ83" s="187"/>
      <c r="AK83" s="74">
        <f t="shared" si="76"/>
        <v>216</v>
      </c>
      <c r="AL83" s="74">
        <f t="shared" si="77"/>
        <v>98</v>
      </c>
      <c r="AM83" s="75">
        <f t="shared" si="78"/>
        <v>0.45370370370370372</v>
      </c>
      <c r="AN83" s="195">
        <f t="shared" si="79"/>
        <v>0.76350680127730564</v>
      </c>
      <c r="AO83" s="195">
        <f t="shared" si="80"/>
        <v>1.3050609601839807</v>
      </c>
      <c r="AP83" s="196">
        <f t="shared" si="81"/>
        <v>0.38603988804152062</v>
      </c>
      <c r="AQ83" s="215">
        <f t="shared" si="82"/>
        <v>0.52265572038477981</v>
      </c>
    </row>
    <row r="84" spans="1:43" x14ac:dyDescent="0.25">
      <c r="A84">
        <v>2007</v>
      </c>
      <c r="B84">
        <f t="shared" si="61"/>
        <v>275</v>
      </c>
      <c r="C84">
        <f t="shared" si="61"/>
        <v>194</v>
      </c>
      <c r="D84">
        <f t="shared" si="61"/>
        <v>180</v>
      </c>
      <c r="E84" s="111">
        <f t="shared" si="58"/>
        <v>0.70545454545454545</v>
      </c>
      <c r="F84" s="112">
        <f t="shared" si="59"/>
        <v>0.92783505154639179</v>
      </c>
      <c r="G84" s="113">
        <f t="shared" si="60"/>
        <v>0.65454545454545454</v>
      </c>
      <c r="S84" s="214">
        <f t="shared" si="62"/>
        <v>275</v>
      </c>
      <c r="T84" s="74">
        <f t="shared" si="62"/>
        <v>194</v>
      </c>
      <c r="U84" s="75">
        <f t="shared" si="63"/>
        <v>0.70545454545454545</v>
      </c>
      <c r="V84" s="195">
        <f t="shared" si="64"/>
        <v>0.77724790451725856</v>
      </c>
      <c r="W84" s="195">
        <f t="shared" si="65"/>
        <v>1.3058686256706327</v>
      </c>
      <c r="X84" s="196">
        <f t="shared" si="66"/>
        <v>0.64774528076209392</v>
      </c>
      <c r="Y84" s="196">
        <f t="shared" si="67"/>
        <v>0.75867315425941872</v>
      </c>
      <c r="Z84" s="196">
        <f t="shared" si="68"/>
        <v>0.1109278734973248</v>
      </c>
      <c r="AA84" s="187"/>
      <c r="AB84" s="74">
        <f t="shared" si="69"/>
        <v>194</v>
      </c>
      <c r="AC84" s="74">
        <f t="shared" si="69"/>
        <v>180</v>
      </c>
      <c r="AD84" s="75">
        <f t="shared" si="70"/>
        <v>0.92783505154639179</v>
      </c>
      <c r="AE84" s="195">
        <f t="shared" si="71"/>
        <v>0.6221823462410605</v>
      </c>
      <c r="AF84" s="195">
        <f t="shared" si="72"/>
        <v>1.8557400512662006</v>
      </c>
      <c r="AG84" s="196">
        <f t="shared" si="73"/>
        <v>0.88188308814964322</v>
      </c>
      <c r="AH84" s="196">
        <f t="shared" si="74"/>
        <v>0.95998730446091018</v>
      </c>
      <c r="AI84" s="196">
        <f t="shared" si="75"/>
        <v>7.8104216311266961E-2</v>
      </c>
      <c r="AJ84" s="187"/>
      <c r="AK84" s="74">
        <f t="shared" si="76"/>
        <v>275</v>
      </c>
      <c r="AL84" s="74">
        <f t="shared" si="77"/>
        <v>180</v>
      </c>
      <c r="AM84" s="75">
        <f t="shared" si="78"/>
        <v>0.65454545454545454</v>
      </c>
      <c r="AN84" s="195">
        <f t="shared" si="79"/>
        <v>0.78383692375834035</v>
      </c>
      <c r="AO84" s="195">
        <f t="shared" si="80"/>
        <v>1.2889290279788976</v>
      </c>
      <c r="AP84" s="196">
        <f t="shared" si="81"/>
        <v>0.59509157570036608</v>
      </c>
      <c r="AQ84" s="215">
        <f t="shared" si="82"/>
        <v>0.71062713094888119</v>
      </c>
    </row>
    <row r="85" spans="1:43" x14ac:dyDescent="0.25">
      <c r="A85">
        <v>2008</v>
      </c>
      <c r="B85">
        <f t="shared" si="61"/>
        <v>1288</v>
      </c>
      <c r="C85">
        <f t="shared" si="61"/>
        <v>905</v>
      </c>
      <c r="D85">
        <f t="shared" si="61"/>
        <v>859</v>
      </c>
      <c r="E85" s="111">
        <f t="shared" si="58"/>
        <v>0.70263975155279501</v>
      </c>
      <c r="F85" s="112">
        <f t="shared" si="59"/>
        <v>0.94917127071823204</v>
      </c>
      <c r="G85" s="113">
        <f t="shared" si="60"/>
        <v>0.66692546583850931</v>
      </c>
      <c r="S85" s="214">
        <f t="shared" si="62"/>
        <v>1288</v>
      </c>
      <c r="T85" s="74">
        <f t="shared" si="62"/>
        <v>905</v>
      </c>
      <c r="U85" s="75">
        <f t="shared" si="63"/>
        <v>0.70263975155279501</v>
      </c>
      <c r="V85" s="195">
        <f t="shared" si="64"/>
        <v>0.88871667805726406</v>
      </c>
      <c r="W85" s="195">
        <f t="shared" si="65"/>
        <v>1.1286208231307806</v>
      </c>
      <c r="X85" s="196">
        <f t="shared" si="66"/>
        <v>0.67684617856750551</v>
      </c>
      <c r="Y85" s="196">
        <f t="shared" si="67"/>
        <v>0.72750501726487937</v>
      </c>
      <c r="Z85" s="196">
        <f t="shared" si="68"/>
        <v>5.0658838697373865E-2</v>
      </c>
      <c r="AA85" s="187"/>
      <c r="AB85" s="74">
        <f t="shared" si="69"/>
        <v>905</v>
      </c>
      <c r="AC85" s="74">
        <f t="shared" si="69"/>
        <v>859</v>
      </c>
      <c r="AD85" s="75">
        <f t="shared" si="70"/>
        <v>0.94917127071823204</v>
      </c>
      <c r="AE85" s="195">
        <f t="shared" si="71"/>
        <v>0.75925970293662137</v>
      </c>
      <c r="AF85" s="195">
        <f t="shared" si="72"/>
        <v>1.3747747358661369</v>
      </c>
      <c r="AG85" s="196">
        <f t="shared" si="73"/>
        <v>0.9327807130704513</v>
      </c>
      <c r="AH85" s="196">
        <f t="shared" si="74"/>
        <v>0.96255005692231832</v>
      </c>
      <c r="AI85" s="196">
        <f t="shared" si="75"/>
        <v>2.9769343851867025E-2</v>
      </c>
      <c r="AJ85" s="187"/>
      <c r="AK85" s="74">
        <f t="shared" si="76"/>
        <v>1288</v>
      </c>
      <c r="AL85" s="74">
        <f t="shared" si="77"/>
        <v>859</v>
      </c>
      <c r="AM85" s="75">
        <f t="shared" si="78"/>
        <v>0.66692546583850931</v>
      </c>
      <c r="AN85" s="195">
        <f t="shared" si="79"/>
        <v>0.89162179564197097</v>
      </c>
      <c r="AO85" s="195">
        <f t="shared" si="80"/>
        <v>1.124176608229047</v>
      </c>
      <c r="AP85" s="196">
        <f t="shared" si="81"/>
        <v>0.64043910252800784</v>
      </c>
      <c r="AQ85" s="215">
        <f t="shared" si="82"/>
        <v>0.69264758937107251</v>
      </c>
    </row>
    <row r="86" spans="1:43" x14ac:dyDescent="0.25">
      <c r="A86">
        <v>2009</v>
      </c>
      <c r="B86">
        <f t="shared" si="61"/>
        <v>711</v>
      </c>
      <c r="C86">
        <f t="shared" si="61"/>
        <v>448</v>
      </c>
      <c r="D86">
        <f t="shared" si="61"/>
        <v>421</v>
      </c>
      <c r="E86" s="111">
        <f t="shared" si="58"/>
        <v>0.63009845288326305</v>
      </c>
      <c r="F86" s="112">
        <f t="shared" si="59"/>
        <v>0.93973214285714268</v>
      </c>
      <c r="G86" s="113">
        <f t="shared" si="60"/>
        <v>0.59212376933895916</v>
      </c>
      <c r="S86" s="214">
        <f t="shared" si="62"/>
        <v>711</v>
      </c>
      <c r="T86" s="74">
        <f t="shared" si="62"/>
        <v>448</v>
      </c>
      <c r="U86" s="75">
        <f t="shared" si="63"/>
        <v>0.63009845288326305</v>
      </c>
      <c r="V86" s="195">
        <f t="shared" si="64"/>
        <v>0.86011320696455362</v>
      </c>
      <c r="W86" s="195">
        <f t="shared" si="65"/>
        <v>1.1663315668702012</v>
      </c>
      <c r="X86" s="196">
        <f t="shared" si="66"/>
        <v>0.59342751974909036</v>
      </c>
      <c r="Y86" s="196">
        <f t="shared" si="67"/>
        <v>0.66568485364168073</v>
      </c>
      <c r="Z86" s="196">
        <f t="shared" si="68"/>
        <v>7.225733389259037E-2</v>
      </c>
      <c r="AA86" s="187"/>
      <c r="AB86" s="74">
        <f t="shared" si="69"/>
        <v>448</v>
      </c>
      <c r="AC86" s="74">
        <f t="shared" si="69"/>
        <v>421</v>
      </c>
      <c r="AD86" s="75">
        <f t="shared" si="70"/>
        <v>0.9397321428571429</v>
      </c>
      <c r="AE86" s="195">
        <f t="shared" si="71"/>
        <v>0.7025695234395215</v>
      </c>
      <c r="AF86" s="195">
        <f t="shared" si="72"/>
        <v>1.5319992783050957</v>
      </c>
      <c r="AG86" s="196">
        <f t="shared" si="73"/>
        <v>0.91352199954107738</v>
      </c>
      <c r="AH86" s="196">
        <f t="shared" si="74"/>
        <v>0.95991113310496312</v>
      </c>
      <c r="AI86" s="196">
        <f t="shared" si="75"/>
        <v>4.6389133563885743E-2</v>
      </c>
      <c r="AJ86" s="187"/>
      <c r="AK86" s="74">
        <f t="shared" si="76"/>
        <v>711</v>
      </c>
      <c r="AL86" s="74">
        <f t="shared" si="77"/>
        <v>421</v>
      </c>
      <c r="AM86" s="75">
        <f t="shared" si="78"/>
        <v>0.59212376933895916</v>
      </c>
      <c r="AN86" s="195">
        <f t="shared" si="79"/>
        <v>0.86199186168664099</v>
      </c>
      <c r="AO86" s="195">
        <f t="shared" si="80"/>
        <v>1.1626197478666358</v>
      </c>
      <c r="AP86" s="196">
        <f t="shared" si="81"/>
        <v>0.5549768547097006</v>
      </c>
      <c r="AQ86" s="215">
        <f t="shared" si="82"/>
        <v>0.62850305618019586</v>
      </c>
    </row>
    <row r="87" spans="1:43" x14ac:dyDescent="0.25">
      <c r="A87">
        <v>2010</v>
      </c>
      <c r="B87">
        <f t="shared" si="61"/>
        <v>3394</v>
      </c>
      <c r="C87">
        <f t="shared" si="61"/>
        <v>2415</v>
      </c>
      <c r="D87">
        <f t="shared" si="61"/>
        <v>2311</v>
      </c>
      <c r="E87" s="111">
        <f t="shared" si="58"/>
        <v>0.71154979375368299</v>
      </c>
      <c r="F87" s="112">
        <f t="shared" si="59"/>
        <v>0.95693581780538306</v>
      </c>
      <c r="G87" s="113">
        <f t="shared" si="60"/>
        <v>0.68090748379493227</v>
      </c>
      <c r="S87" s="214">
        <f t="shared" si="62"/>
        <v>3394</v>
      </c>
      <c r="T87" s="74">
        <f t="shared" si="62"/>
        <v>2415</v>
      </c>
      <c r="U87" s="75">
        <f t="shared" si="63"/>
        <v>0.71154979375368299</v>
      </c>
      <c r="V87" s="195">
        <f t="shared" si="64"/>
        <v>0.92898794388741046</v>
      </c>
      <c r="W87" s="195">
        <f t="shared" si="65"/>
        <v>1.077737871338182</v>
      </c>
      <c r="X87" s="196">
        <f t="shared" si="66"/>
        <v>0.69598318256036706</v>
      </c>
      <c r="Y87" s="196">
        <f t="shared" si="67"/>
        <v>0.72675114881661995</v>
      </c>
      <c r="Z87" s="196">
        <f t="shared" si="68"/>
        <v>3.0767966256252888E-2</v>
      </c>
      <c r="AA87" s="187"/>
      <c r="AB87" s="74">
        <f t="shared" si="69"/>
        <v>2415</v>
      </c>
      <c r="AC87" s="74">
        <f t="shared" si="69"/>
        <v>2311</v>
      </c>
      <c r="AD87" s="75">
        <f t="shared" si="70"/>
        <v>0.95693581780538306</v>
      </c>
      <c r="AE87" s="195">
        <f t="shared" si="71"/>
        <v>0.82932465117798082</v>
      </c>
      <c r="AF87" s="195">
        <f t="shared" si="72"/>
        <v>1.2286045343269745</v>
      </c>
      <c r="AG87" s="196">
        <f t="shared" si="73"/>
        <v>0.94806015227043305</v>
      </c>
      <c r="AH87" s="196">
        <f t="shared" si="74"/>
        <v>0.96468031573638324</v>
      </c>
      <c r="AI87" s="196">
        <f t="shared" si="75"/>
        <v>1.6620163465950188E-2</v>
      </c>
      <c r="AJ87" s="187"/>
      <c r="AK87" s="74">
        <f t="shared" si="76"/>
        <v>3394</v>
      </c>
      <c r="AL87" s="74">
        <f t="shared" si="77"/>
        <v>2311</v>
      </c>
      <c r="AM87" s="75">
        <f t="shared" si="78"/>
        <v>0.68090748379493227</v>
      </c>
      <c r="AN87" s="195">
        <f t="shared" si="79"/>
        <v>0.93081840587409159</v>
      </c>
      <c r="AO87" s="195">
        <f t="shared" si="80"/>
        <v>1.0753689538109916</v>
      </c>
      <c r="AP87" s="196">
        <f t="shared" si="81"/>
        <v>0.66492755992000663</v>
      </c>
      <c r="AQ87" s="215">
        <f t="shared" si="82"/>
        <v>0.6965751675311187</v>
      </c>
    </row>
    <row r="88" spans="1:43" x14ac:dyDescent="0.25">
      <c r="A88">
        <v>2011</v>
      </c>
      <c r="B88">
        <f t="shared" si="61"/>
        <v>2823</v>
      </c>
      <c r="C88">
        <f t="shared" si="61"/>
        <v>1911</v>
      </c>
      <c r="D88">
        <f t="shared" si="61"/>
        <v>1757</v>
      </c>
      <c r="E88" s="111">
        <f t="shared" si="58"/>
        <v>0.67693942614240166</v>
      </c>
      <c r="F88" s="112">
        <f t="shared" si="59"/>
        <v>0.91941391941391948</v>
      </c>
      <c r="G88" s="113">
        <f t="shared" si="60"/>
        <v>0.62238753099539501</v>
      </c>
      <c r="S88" s="214">
        <f t="shared" si="62"/>
        <v>2823</v>
      </c>
      <c r="T88" s="74">
        <f t="shared" si="62"/>
        <v>1911</v>
      </c>
      <c r="U88" s="75">
        <f t="shared" si="63"/>
        <v>0.67693942614240166</v>
      </c>
      <c r="V88" s="195">
        <f t="shared" si="64"/>
        <v>0.92467302611350255</v>
      </c>
      <c r="W88" s="195">
        <f t="shared" si="65"/>
        <v>1.0826950540679046</v>
      </c>
      <c r="X88" s="196">
        <f t="shared" si="66"/>
        <v>0.65933473334031401</v>
      </c>
      <c r="Y88" s="196">
        <f t="shared" si="67"/>
        <v>0.69417657301504498</v>
      </c>
      <c r="Z88" s="196">
        <f t="shared" si="68"/>
        <v>3.4841839674730979E-2</v>
      </c>
      <c r="AA88" s="187"/>
      <c r="AB88" s="74">
        <f t="shared" si="69"/>
        <v>1911</v>
      </c>
      <c r="AC88" s="74">
        <f t="shared" si="69"/>
        <v>1757</v>
      </c>
      <c r="AD88" s="75">
        <f t="shared" si="70"/>
        <v>0.91941391941391937</v>
      </c>
      <c r="AE88" s="195">
        <f t="shared" si="71"/>
        <v>0.85322091270178901</v>
      </c>
      <c r="AF88" s="195">
        <f t="shared" si="72"/>
        <v>1.1861813401628016</v>
      </c>
      <c r="AG88" s="196">
        <f t="shared" si="73"/>
        <v>0.90629397062574646</v>
      </c>
      <c r="AH88" s="196">
        <f t="shared" si="74"/>
        <v>0.93122871762160575</v>
      </c>
      <c r="AI88" s="196">
        <f t="shared" si="75"/>
        <v>2.4934746995859292E-2</v>
      </c>
      <c r="AJ88" s="187"/>
      <c r="AK88" s="74">
        <f t="shared" si="76"/>
        <v>2823</v>
      </c>
      <c r="AL88" s="74">
        <f t="shared" si="77"/>
        <v>1757</v>
      </c>
      <c r="AM88" s="75">
        <f t="shared" si="78"/>
        <v>0.62238753099539501</v>
      </c>
      <c r="AN88" s="195">
        <f t="shared" si="79"/>
        <v>0.92706797257818296</v>
      </c>
      <c r="AO88" s="195">
        <f t="shared" si="80"/>
        <v>1.0794595757178906</v>
      </c>
      <c r="AP88" s="196">
        <f t="shared" si="81"/>
        <v>0.60420770282700653</v>
      </c>
      <c r="AQ88" s="215">
        <f t="shared" si="82"/>
        <v>0.64031325013782747</v>
      </c>
    </row>
    <row r="89" spans="1:43" x14ac:dyDescent="0.25">
      <c r="A89">
        <v>2012</v>
      </c>
      <c r="B89">
        <f t="shared" si="61"/>
        <v>2930</v>
      </c>
      <c r="C89">
        <f t="shared" si="61"/>
        <v>2331</v>
      </c>
      <c r="D89">
        <f t="shared" si="61"/>
        <v>2176</v>
      </c>
      <c r="E89" s="111">
        <f t="shared" si="58"/>
        <v>0.79556313993174066</v>
      </c>
      <c r="F89" s="112">
        <f t="shared" si="59"/>
        <v>0.93350493350493347</v>
      </c>
      <c r="G89" s="113">
        <f t="shared" si="60"/>
        <v>0.74266211604095567</v>
      </c>
      <c r="S89" s="214">
        <f t="shared" si="62"/>
        <v>2930</v>
      </c>
      <c r="T89" s="74">
        <f t="shared" si="62"/>
        <v>2331</v>
      </c>
      <c r="U89" s="75">
        <f t="shared" si="63"/>
        <v>0.79556313993174066</v>
      </c>
      <c r="V89" s="195">
        <f t="shared" si="64"/>
        <v>0.9152554054428208</v>
      </c>
      <c r="W89" s="195">
        <f t="shared" si="65"/>
        <v>1.095292933456786</v>
      </c>
      <c r="X89" s="196">
        <f t="shared" si="66"/>
        <v>0.78049800503568456</v>
      </c>
      <c r="Y89" s="196">
        <f t="shared" si="67"/>
        <v>0.81003564383227133</v>
      </c>
      <c r="Z89" s="196">
        <f t="shared" si="68"/>
        <v>2.9537638796586774E-2</v>
      </c>
      <c r="AA89" s="187"/>
      <c r="AB89" s="74">
        <f t="shared" si="69"/>
        <v>2331</v>
      </c>
      <c r="AC89" s="74">
        <f t="shared" si="69"/>
        <v>2176</v>
      </c>
      <c r="AD89" s="75">
        <f t="shared" si="70"/>
        <v>0.93350493350493347</v>
      </c>
      <c r="AE89" s="195">
        <f t="shared" si="71"/>
        <v>0.85479550626401568</v>
      </c>
      <c r="AF89" s="195">
        <f t="shared" si="72"/>
        <v>1.1841529096250671</v>
      </c>
      <c r="AG89" s="196">
        <f t="shared" si="73"/>
        <v>0.92262039184526035</v>
      </c>
      <c r="AH89" s="196">
        <f t="shared" si="74"/>
        <v>0.94328370966796948</v>
      </c>
      <c r="AI89" s="196">
        <f t="shared" si="75"/>
        <v>2.0663317822709137E-2</v>
      </c>
      <c r="AJ89" s="187"/>
      <c r="AK89" s="74">
        <f t="shared" si="76"/>
        <v>2930</v>
      </c>
      <c r="AL89" s="74">
        <f t="shared" si="77"/>
        <v>2176</v>
      </c>
      <c r="AM89" s="75">
        <f t="shared" si="78"/>
        <v>0.74266211604095567</v>
      </c>
      <c r="AN89" s="195">
        <f t="shared" si="79"/>
        <v>0.92130194562093803</v>
      </c>
      <c r="AO89" s="195">
        <f t="shared" si="80"/>
        <v>1.0872919671818877</v>
      </c>
      <c r="AP89" s="196">
        <f t="shared" si="81"/>
        <v>0.72642479570149754</v>
      </c>
      <c r="AQ89" s="215">
        <f t="shared" si="82"/>
        <v>0.75841344502656649</v>
      </c>
    </row>
  </sheetData>
  <sortState ref="B39:M60">
    <sortCondition ref="G39:G60"/>
    <sortCondition ref="D39:D60"/>
  </sortState>
  <mergeCells count="8">
    <mergeCell ref="A48:M48"/>
    <mergeCell ref="R2:AR2"/>
    <mergeCell ref="K19:M19"/>
    <mergeCell ref="N19:P19"/>
    <mergeCell ref="B18:P18"/>
    <mergeCell ref="B19:D19"/>
    <mergeCell ref="E19:G19"/>
    <mergeCell ref="H19:J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topLeftCell="A16" zoomScaleNormal="100" workbookViewId="0">
      <selection activeCell="G85" sqref="G85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4" ht="16.5" thickBot="1" x14ac:dyDescent="0.3">
      <c r="A1" t="s">
        <v>106</v>
      </c>
    </row>
    <row r="2" spans="1:44" ht="16.5" thickBot="1" x14ac:dyDescent="0.3">
      <c r="A2" t="s">
        <v>107</v>
      </c>
      <c r="C2" t="s">
        <v>113</v>
      </c>
      <c r="S2" s="297" t="s">
        <v>61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9"/>
      <c r="AR2" t="s">
        <v>62</v>
      </c>
    </row>
    <row r="3" spans="1:44" ht="51" x14ac:dyDescent="0.25">
      <c r="A3" s="133" t="s">
        <v>64</v>
      </c>
      <c r="B3" s="134" t="s">
        <v>29</v>
      </c>
      <c r="C3" s="135" t="s">
        <v>30</v>
      </c>
      <c r="D3" s="136" t="s">
        <v>31</v>
      </c>
      <c r="E3" s="134" t="s">
        <v>32</v>
      </c>
      <c r="F3" s="135" t="s">
        <v>33</v>
      </c>
      <c r="G3" s="136" t="s">
        <v>34</v>
      </c>
      <c r="H3" s="134" t="s">
        <v>35</v>
      </c>
      <c r="I3" s="137" t="s">
        <v>36</v>
      </c>
      <c r="J3" s="136" t="s">
        <v>37</v>
      </c>
      <c r="K3" s="134" t="s">
        <v>32</v>
      </c>
      <c r="L3" s="135" t="s">
        <v>33</v>
      </c>
      <c r="M3" s="135" t="s">
        <v>34</v>
      </c>
      <c r="N3" s="134" t="s">
        <v>38</v>
      </c>
      <c r="O3" s="135" t="s">
        <v>39</v>
      </c>
      <c r="P3" s="138" t="s">
        <v>40</v>
      </c>
      <c r="S3" s="197" t="s">
        <v>50</v>
      </c>
      <c r="T3" s="197" t="s">
        <v>51</v>
      </c>
      <c r="U3" s="198" t="s">
        <v>52</v>
      </c>
      <c r="V3" s="72" t="s">
        <v>53</v>
      </c>
      <c r="W3" s="73" t="s">
        <v>54</v>
      </c>
      <c r="X3" s="73" t="s">
        <v>55</v>
      </c>
      <c r="Y3" s="73" t="s">
        <v>56</v>
      </c>
      <c r="Z3" s="78" t="s">
        <v>60</v>
      </c>
      <c r="AA3" s="187"/>
      <c r="AB3" s="197" t="s">
        <v>57</v>
      </c>
      <c r="AC3" s="197" t="s">
        <v>58</v>
      </c>
      <c r="AD3" s="198" t="s">
        <v>52</v>
      </c>
      <c r="AE3" s="72" t="s">
        <v>53</v>
      </c>
      <c r="AF3" s="73" t="s">
        <v>54</v>
      </c>
      <c r="AG3" s="73" t="s">
        <v>55</v>
      </c>
      <c r="AH3" s="73" t="s">
        <v>56</v>
      </c>
      <c r="AI3" s="78" t="s">
        <v>60</v>
      </c>
      <c r="AJ3" s="187"/>
      <c r="AK3" s="197" t="s">
        <v>59</v>
      </c>
      <c r="AL3" s="197" t="s">
        <v>58</v>
      </c>
      <c r="AM3" s="198" t="s">
        <v>52</v>
      </c>
      <c r="AN3" s="72" t="s">
        <v>53</v>
      </c>
      <c r="AO3" s="73" t="s">
        <v>54</v>
      </c>
      <c r="AP3" s="73" t="s">
        <v>55</v>
      </c>
      <c r="AQ3" s="73" t="s">
        <v>56</v>
      </c>
    </row>
    <row r="4" spans="1:44" x14ac:dyDescent="0.25">
      <c r="A4" s="248" t="s">
        <v>41</v>
      </c>
      <c r="B4" s="85"/>
      <c r="C4" s="88"/>
      <c r="D4" s="86"/>
      <c r="E4" s="93"/>
      <c r="F4" s="91"/>
      <c r="G4" s="90"/>
      <c r="H4" s="108"/>
      <c r="I4" s="107"/>
      <c r="J4" s="90"/>
      <c r="K4" s="91"/>
      <c r="L4" s="91"/>
      <c r="M4" s="91"/>
      <c r="N4" s="93"/>
      <c r="O4" s="91"/>
      <c r="P4" s="92"/>
      <c r="S4" s="214">
        <f>B4</f>
        <v>0</v>
      </c>
      <c r="T4" s="74">
        <f>C4</f>
        <v>0</v>
      </c>
      <c r="U4" s="75" t="e">
        <f>T4/S4</f>
        <v>#DIV/0!</v>
      </c>
      <c r="V4" s="195" t="e">
        <f>_xlfn.F.INV(0.05/2, 2*T4, 2*(S4-T4+1))</f>
        <v>#NUM!</v>
      </c>
      <c r="W4" s="195" t="e">
        <f>_xlfn.F.INV(1-0.05/2, 2*(T4+1), 2*(S4-T4))</f>
        <v>#NUM!</v>
      </c>
      <c r="X4" s="196">
        <f>IF(T4=0, 0, 1/(1 +(S4-T4+1)/(T4*V4)))</f>
        <v>0</v>
      </c>
      <c r="Y4" s="196">
        <f>IF(T4=S4, 1, 1/(1 + (S4-T4)/(W4*(T4+1))))</f>
        <v>1</v>
      </c>
      <c r="Z4" s="196">
        <f>Y4-X4</f>
        <v>1</v>
      </c>
      <c r="AA4" s="187"/>
      <c r="AB4" s="74">
        <f>C4</f>
        <v>0</v>
      </c>
      <c r="AC4" s="74">
        <f>D4</f>
        <v>0</v>
      </c>
      <c r="AD4" s="75" t="e">
        <f>AC4/AB4</f>
        <v>#DIV/0!</v>
      </c>
      <c r="AE4" s="195" t="e">
        <f>_xlfn.F.INV(0.05/2, 2*AC4, 2*(AB4-AC4+1))</f>
        <v>#NUM!</v>
      </c>
      <c r="AF4" s="195" t="e">
        <f>_xlfn.F.INV(1-0.05/2, 2*(AC4+1), 2*(AB4-AC4))</f>
        <v>#NUM!</v>
      </c>
      <c r="AG4" s="196">
        <f>IF(AC4=0, 0, 1/(1 +(AB4-AC4+1)/(AC4*AE4)))</f>
        <v>0</v>
      </c>
      <c r="AH4" s="196">
        <f>IF(AC4=AB4, 1, 1/(1 + (AB4-AC4)/(AF4*(AC4+1))))</f>
        <v>1</v>
      </c>
      <c r="AI4" s="196">
        <f>AH4-AG4</f>
        <v>1</v>
      </c>
      <c r="AJ4" s="187"/>
      <c r="AK4" s="74">
        <f>B4</f>
        <v>0</v>
      </c>
      <c r="AL4" s="74">
        <f>D4</f>
        <v>0</v>
      </c>
      <c r="AM4" s="75" t="e">
        <f>AL4/AK4</f>
        <v>#DIV/0!</v>
      </c>
      <c r="AN4" s="195" t="e">
        <f>_xlfn.F.INV(0.05/2, 2*AL4, 2*(AK4-AL4+1))</f>
        <v>#NUM!</v>
      </c>
      <c r="AO4" s="195" t="e">
        <f>_xlfn.F.INV(1-0.05/2, 2*(AL4+1), 2*(AK4-AL4))</f>
        <v>#NUM!</v>
      </c>
      <c r="AP4" s="196">
        <f>IF(AL4=0, 0, 1/(1 +(AK4-AL4+1)/(AL4*AN4)))</f>
        <v>0</v>
      </c>
      <c r="AQ4" s="215">
        <f>IF(AL4=AK4, 1, 1/(1 + (AK4-AL4)/(AO4*(AL4+1))))</f>
        <v>1</v>
      </c>
    </row>
    <row r="5" spans="1:44" x14ac:dyDescent="0.25">
      <c r="A5" s="249">
        <v>2003</v>
      </c>
      <c r="B5" s="87"/>
      <c r="C5" s="89"/>
      <c r="D5" s="118"/>
      <c r="E5" s="93"/>
      <c r="F5" s="91"/>
      <c r="G5" s="90"/>
      <c r="H5" s="108"/>
      <c r="I5" s="98"/>
      <c r="J5" s="90"/>
      <c r="K5" s="93"/>
      <c r="L5" s="91"/>
      <c r="M5" s="91"/>
      <c r="N5" s="93"/>
      <c r="O5" s="91"/>
      <c r="P5" s="92"/>
      <c r="S5" s="214">
        <f t="shared" ref="S5:T13" si="0">B5</f>
        <v>0</v>
      </c>
      <c r="T5" s="74">
        <f t="shared" si="0"/>
        <v>0</v>
      </c>
      <c r="U5" s="75" t="e">
        <f t="shared" ref="U5:U13" si="1">T5/S5</f>
        <v>#DIV/0!</v>
      </c>
      <c r="V5" s="195" t="e">
        <f t="shared" ref="V5:V13" si="2">_xlfn.F.INV(0.05/2, 2*T5, 2*(S5-T5+1))</f>
        <v>#NUM!</v>
      </c>
      <c r="W5" s="195" t="e">
        <f t="shared" ref="W5:W13" si="3">_xlfn.F.INV(1-0.05/2, 2*(T5+1), 2*(S5-T5))</f>
        <v>#NUM!</v>
      </c>
      <c r="X5" s="196">
        <f t="shared" ref="X5:X13" si="4">IF(T5=0, 0, 1/(1 +(S5-T5+1)/(T5*V5)))</f>
        <v>0</v>
      </c>
      <c r="Y5" s="196">
        <f t="shared" ref="Y5:Y13" si="5">IF(T5=S5, 1, 1/(1 + (S5-T5)/(W5*(T5+1))))</f>
        <v>1</v>
      </c>
      <c r="Z5" s="196">
        <f t="shared" ref="Z5:Z13" si="6">Y5-X5</f>
        <v>1</v>
      </c>
      <c r="AA5" s="187"/>
      <c r="AB5" s="74">
        <f t="shared" ref="AB5:AC13" si="7">C5</f>
        <v>0</v>
      </c>
      <c r="AC5" s="74">
        <f t="shared" si="7"/>
        <v>0</v>
      </c>
      <c r="AD5" s="75" t="e">
        <f t="shared" ref="AD5:AD13" si="8">AC5/AB5</f>
        <v>#DIV/0!</v>
      </c>
      <c r="AE5" s="195" t="e">
        <f t="shared" ref="AE5:AE13" si="9">_xlfn.F.INV(0.05/2, 2*AC5, 2*(AB5-AC5+1))</f>
        <v>#NUM!</v>
      </c>
      <c r="AF5" s="195" t="e">
        <f t="shared" ref="AF5:AF13" si="10">_xlfn.F.INV(1-0.05/2, 2*(AC5+1), 2*(AB5-AC5))</f>
        <v>#NUM!</v>
      </c>
      <c r="AG5" s="196">
        <f t="shared" ref="AG5:AG13" si="11">IF(AC5=0, 0, 1/(1 +(AB5-AC5+1)/(AC5*AE5)))</f>
        <v>0</v>
      </c>
      <c r="AH5" s="196">
        <f t="shared" ref="AH5:AH13" si="12">IF(AC5=AB5, 1, 1/(1 + (AB5-AC5)/(AF5*(AC5+1))))</f>
        <v>1</v>
      </c>
      <c r="AI5" s="196">
        <f t="shared" ref="AI5:AI13" si="13">AH5-AG5</f>
        <v>1</v>
      </c>
      <c r="AJ5" s="187"/>
      <c r="AK5" s="74">
        <f t="shared" ref="AK5:AK13" si="14">B5</f>
        <v>0</v>
      </c>
      <c r="AL5" s="74">
        <f t="shared" ref="AL5:AL13" si="15">D5</f>
        <v>0</v>
      </c>
      <c r="AM5" s="75" t="e">
        <f t="shared" ref="AM5:AM13" si="16">AL5/AK5</f>
        <v>#DIV/0!</v>
      </c>
      <c r="AN5" s="195" t="e">
        <f t="shared" ref="AN5:AN13" si="17">_xlfn.F.INV(0.05/2, 2*AL5, 2*(AK5-AL5+1))</f>
        <v>#NUM!</v>
      </c>
      <c r="AO5" s="195" t="e">
        <f t="shared" ref="AO5:AO13" si="18">_xlfn.F.INV(1-0.05/2, 2*(AL5+1), 2*(AK5-AL5))</f>
        <v>#NUM!</v>
      </c>
      <c r="AP5" s="196">
        <f t="shared" ref="AP5:AP13" si="19">IF(AL5=0, 0, 1/(1 +(AK5-AL5+1)/(AL5*AN5)))</f>
        <v>0</v>
      </c>
      <c r="AQ5" s="215">
        <f t="shared" ref="AQ5:AQ13" si="20">IF(AL5=AK5, 1, 1/(1 + (AK5-AL5)/(AO5*(AL5+1))))</f>
        <v>1</v>
      </c>
    </row>
    <row r="6" spans="1:44" x14ac:dyDescent="0.25">
      <c r="A6" s="249">
        <v>2004</v>
      </c>
      <c r="B6" s="87"/>
      <c r="C6" s="89"/>
      <c r="D6" s="118"/>
      <c r="E6" s="93"/>
      <c r="F6" s="91"/>
      <c r="G6" s="90"/>
      <c r="H6" s="108"/>
      <c r="I6" s="98"/>
      <c r="J6" s="90"/>
      <c r="K6" s="93"/>
      <c r="L6" s="91"/>
      <c r="M6" s="91"/>
      <c r="N6" s="93"/>
      <c r="O6" s="91"/>
      <c r="P6" s="92"/>
      <c r="S6" s="214">
        <f t="shared" si="0"/>
        <v>0</v>
      </c>
      <c r="T6" s="74">
        <f t="shared" si="0"/>
        <v>0</v>
      </c>
      <c r="U6" s="75" t="e">
        <f t="shared" si="1"/>
        <v>#DIV/0!</v>
      </c>
      <c r="V6" s="195" t="e">
        <f t="shared" si="2"/>
        <v>#NUM!</v>
      </c>
      <c r="W6" s="195" t="e">
        <f t="shared" si="3"/>
        <v>#NUM!</v>
      </c>
      <c r="X6" s="196">
        <f t="shared" si="4"/>
        <v>0</v>
      </c>
      <c r="Y6" s="196">
        <f t="shared" si="5"/>
        <v>1</v>
      </c>
      <c r="Z6" s="196">
        <f t="shared" si="6"/>
        <v>1</v>
      </c>
      <c r="AA6" s="187"/>
      <c r="AB6" s="74">
        <f t="shared" si="7"/>
        <v>0</v>
      </c>
      <c r="AC6" s="74">
        <f t="shared" si="7"/>
        <v>0</v>
      </c>
      <c r="AD6" s="75" t="e">
        <f t="shared" si="8"/>
        <v>#DIV/0!</v>
      </c>
      <c r="AE6" s="195" t="e">
        <f t="shared" si="9"/>
        <v>#NUM!</v>
      </c>
      <c r="AF6" s="195" t="e">
        <f t="shared" si="10"/>
        <v>#NUM!</v>
      </c>
      <c r="AG6" s="196">
        <f t="shared" si="11"/>
        <v>0</v>
      </c>
      <c r="AH6" s="196">
        <f t="shared" si="12"/>
        <v>1</v>
      </c>
      <c r="AI6" s="196">
        <f t="shared" si="13"/>
        <v>1</v>
      </c>
      <c r="AJ6" s="187"/>
      <c r="AK6" s="74">
        <f t="shared" si="14"/>
        <v>0</v>
      </c>
      <c r="AL6" s="74">
        <f t="shared" si="15"/>
        <v>0</v>
      </c>
      <c r="AM6" s="75" t="e">
        <f t="shared" si="16"/>
        <v>#DIV/0!</v>
      </c>
      <c r="AN6" s="195" t="e">
        <f t="shared" si="17"/>
        <v>#NUM!</v>
      </c>
      <c r="AO6" s="195" t="e">
        <f t="shared" si="18"/>
        <v>#NUM!</v>
      </c>
      <c r="AP6" s="196">
        <f t="shared" si="19"/>
        <v>0</v>
      </c>
      <c r="AQ6" s="215">
        <f t="shared" si="20"/>
        <v>1</v>
      </c>
    </row>
    <row r="7" spans="1:44" x14ac:dyDescent="0.25">
      <c r="A7" s="249">
        <v>2005</v>
      </c>
      <c r="B7" s="87"/>
      <c r="C7" s="89"/>
      <c r="D7" s="118"/>
      <c r="E7" s="93"/>
      <c r="F7" s="91"/>
      <c r="G7" s="90"/>
      <c r="H7" s="108"/>
      <c r="I7" s="98"/>
      <c r="J7" s="90"/>
      <c r="K7" s="93"/>
      <c r="L7" s="91"/>
      <c r="M7" s="91"/>
      <c r="N7" s="93"/>
      <c r="O7" s="91"/>
      <c r="P7" s="92"/>
      <c r="S7" s="214">
        <f t="shared" si="0"/>
        <v>0</v>
      </c>
      <c r="T7" s="74">
        <f t="shared" si="0"/>
        <v>0</v>
      </c>
      <c r="U7" s="75" t="e">
        <f t="shared" si="1"/>
        <v>#DIV/0!</v>
      </c>
      <c r="V7" s="195" t="e">
        <f t="shared" si="2"/>
        <v>#NUM!</v>
      </c>
      <c r="W7" s="195" t="e">
        <f t="shared" si="3"/>
        <v>#NUM!</v>
      </c>
      <c r="X7" s="196">
        <f t="shared" si="4"/>
        <v>0</v>
      </c>
      <c r="Y7" s="196">
        <f t="shared" si="5"/>
        <v>1</v>
      </c>
      <c r="Z7" s="196">
        <f t="shared" si="6"/>
        <v>1</v>
      </c>
      <c r="AA7" s="187"/>
      <c r="AB7" s="74">
        <f t="shared" si="7"/>
        <v>0</v>
      </c>
      <c r="AC7" s="74">
        <f t="shared" si="7"/>
        <v>0</v>
      </c>
      <c r="AD7" s="75" t="e">
        <f t="shared" si="8"/>
        <v>#DIV/0!</v>
      </c>
      <c r="AE7" s="195" t="e">
        <f t="shared" si="9"/>
        <v>#NUM!</v>
      </c>
      <c r="AF7" s="195" t="e">
        <f t="shared" si="10"/>
        <v>#NUM!</v>
      </c>
      <c r="AG7" s="196">
        <f t="shared" si="11"/>
        <v>0</v>
      </c>
      <c r="AH7" s="196">
        <f t="shared" si="12"/>
        <v>1</v>
      </c>
      <c r="AI7" s="196">
        <f t="shared" si="13"/>
        <v>1</v>
      </c>
      <c r="AJ7" s="187"/>
      <c r="AK7" s="74">
        <f t="shared" si="14"/>
        <v>0</v>
      </c>
      <c r="AL7" s="74">
        <f t="shared" si="15"/>
        <v>0</v>
      </c>
      <c r="AM7" s="75" t="e">
        <f t="shared" si="16"/>
        <v>#DIV/0!</v>
      </c>
      <c r="AN7" s="195" t="e">
        <f t="shared" si="17"/>
        <v>#NUM!</v>
      </c>
      <c r="AO7" s="195" t="e">
        <f t="shared" si="18"/>
        <v>#NUM!</v>
      </c>
      <c r="AP7" s="196">
        <f t="shared" si="19"/>
        <v>0</v>
      </c>
      <c r="AQ7" s="215">
        <f t="shared" si="20"/>
        <v>1</v>
      </c>
    </row>
    <row r="8" spans="1:44" x14ac:dyDescent="0.25">
      <c r="A8" s="249">
        <v>2006</v>
      </c>
      <c r="B8" s="87">
        <v>493</v>
      </c>
      <c r="C8" s="89">
        <v>436</v>
      </c>
      <c r="D8" s="118"/>
      <c r="E8" s="93">
        <v>0.88438133874239355</v>
      </c>
      <c r="F8" s="91"/>
      <c r="G8" s="90"/>
      <c r="H8" s="108"/>
      <c r="I8" s="98"/>
      <c r="J8" s="90"/>
      <c r="K8" s="93"/>
      <c r="L8" s="91"/>
      <c r="M8" s="91"/>
      <c r="N8" s="93"/>
      <c r="O8" s="91"/>
      <c r="P8" s="92"/>
      <c r="S8" s="214">
        <f t="shared" si="0"/>
        <v>493</v>
      </c>
      <c r="T8" s="74">
        <f t="shared" si="0"/>
        <v>436</v>
      </c>
      <c r="U8" s="75">
        <f t="shared" si="1"/>
        <v>0.88438133874239355</v>
      </c>
      <c r="V8" s="195">
        <f t="shared" si="2"/>
        <v>0.77073779817130206</v>
      </c>
      <c r="W8" s="195">
        <f t="shared" si="3"/>
        <v>1.3391781419890807</v>
      </c>
      <c r="X8" s="196">
        <f t="shared" si="4"/>
        <v>0.85280744920282447</v>
      </c>
      <c r="Y8" s="196">
        <f t="shared" si="5"/>
        <v>0.91124548483105172</v>
      </c>
      <c r="Z8" s="196">
        <f t="shared" si="6"/>
        <v>5.8438035628227247E-2</v>
      </c>
      <c r="AA8" s="187"/>
      <c r="AB8" s="74">
        <f t="shared" si="7"/>
        <v>436</v>
      </c>
      <c r="AC8" s="74">
        <f t="shared" si="7"/>
        <v>0</v>
      </c>
      <c r="AD8" s="75">
        <f t="shared" si="8"/>
        <v>0</v>
      </c>
      <c r="AE8" s="195" t="e">
        <f t="shared" si="9"/>
        <v>#NUM!</v>
      </c>
      <c r="AF8" s="195">
        <f t="shared" si="10"/>
        <v>3.7045288696511256</v>
      </c>
      <c r="AG8" s="196">
        <f t="shared" si="11"/>
        <v>0</v>
      </c>
      <c r="AH8" s="196">
        <f t="shared" si="12"/>
        <v>8.4250414230991923E-3</v>
      </c>
      <c r="AI8" s="196">
        <f t="shared" si="13"/>
        <v>8.4250414230991923E-3</v>
      </c>
      <c r="AJ8" s="187"/>
      <c r="AK8" s="74">
        <f t="shared" si="14"/>
        <v>493</v>
      </c>
      <c r="AL8" s="74">
        <f t="shared" si="15"/>
        <v>0</v>
      </c>
      <c r="AM8" s="75">
        <f t="shared" si="16"/>
        <v>0</v>
      </c>
      <c r="AN8" s="195" t="e">
        <f t="shared" si="17"/>
        <v>#NUM!</v>
      </c>
      <c r="AO8" s="195">
        <f t="shared" si="18"/>
        <v>3.70271498705084</v>
      </c>
      <c r="AP8" s="196">
        <f t="shared" si="19"/>
        <v>0</v>
      </c>
      <c r="AQ8" s="215">
        <f t="shared" si="20"/>
        <v>7.4545897884761327E-3</v>
      </c>
    </row>
    <row r="9" spans="1:44" x14ac:dyDescent="0.25">
      <c r="A9" s="249">
        <v>2007</v>
      </c>
      <c r="B9" s="87">
        <v>456</v>
      </c>
      <c r="C9" s="89">
        <v>390</v>
      </c>
      <c r="D9" s="118"/>
      <c r="E9" s="93">
        <v>0.85526315789473684</v>
      </c>
      <c r="F9" s="91"/>
      <c r="G9" s="90"/>
      <c r="H9" s="108"/>
      <c r="I9" s="98"/>
      <c r="J9" s="90"/>
      <c r="K9" s="93"/>
      <c r="L9" s="91"/>
      <c r="M9" s="91"/>
      <c r="N9" s="93"/>
      <c r="O9" s="91"/>
      <c r="P9" s="92"/>
      <c r="S9" s="214">
        <f t="shared" si="0"/>
        <v>456</v>
      </c>
      <c r="T9" s="74">
        <f t="shared" si="0"/>
        <v>390</v>
      </c>
      <c r="U9" s="75">
        <f t="shared" si="1"/>
        <v>0.85526315789473684</v>
      </c>
      <c r="V9" s="195">
        <f t="shared" si="2"/>
        <v>0.78036204542968912</v>
      </c>
      <c r="W9" s="195">
        <f t="shared" si="3"/>
        <v>1.3152647356740352</v>
      </c>
      <c r="X9" s="196">
        <f t="shared" si="4"/>
        <v>0.81957294151090543</v>
      </c>
      <c r="Y9" s="196">
        <f t="shared" si="5"/>
        <v>0.88625955281892943</v>
      </c>
      <c r="Z9" s="196">
        <f t="shared" si="6"/>
        <v>6.6686611308024002E-2</v>
      </c>
      <c r="AA9" s="187"/>
      <c r="AB9" s="74">
        <f t="shared" si="7"/>
        <v>390</v>
      </c>
      <c r="AC9" s="74">
        <f t="shared" si="7"/>
        <v>0</v>
      </c>
      <c r="AD9" s="75">
        <f t="shared" si="8"/>
        <v>0</v>
      </c>
      <c r="AE9" s="195" t="e">
        <f t="shared" si="9"/>
        <v>#NUM!</v>
      </c>
      <c r="AF9" s="195">
        <f t="shared" si="10"/>
        <v>3.7063805275082502</v>
      </c>
      <c r="AG9" s="196">
        <f t="shared" si="11"/>
        <v>0</v>
      </c>
      <c r="AH9" s="196">
        <f t="shared" si="12"/>
        <v>9.4140727984703965E-3</v>
      </c>
      <c r="AI9" s="196">
        <f t="shared" si="13"/>
        <v>9.4140727984703965E-3</v>
      </c>
      <c r="AJ9" s="187"/>
      <c r="AK9" s="74">
        <f t="shared" si="14"/>
        <v>456</v>
      </c>
      <c r="AL9" s="74">
        <f t="shared" si="15"/>
        <v>0</v>
      </c>
      <c r="AM9" s="75">
        <f t="shared" si="16"/>
        <v>0</v>
      </c>
      <c r="AN9" s="195" t="e">
        <f t="shared" si="17"/>
        <v>#NUM!</v>
      </c>
      <c r="AO9" s="195">
        <f t="shared" si="18"/>
        <v>3.7038406384855662</v>
      </c>
      <c r="AP9" s="196">
        <f t="shared" si="19"/>
        <v>0</v>
      </c>
      <c r="AQ9" s="215">
        <f t="shared" si="20"/>
        <v>8.0570147800838009E-3</v>
      </c>
    </row>
    <row r="10" spans="1:44" s="80" customFormat="1" x14ac:dyDescent="0.25">
      <c r="A10" s="178">
        <v>2008</v>
      </c>
      <c r="B10" s="179">
        <v>1183</v>
      </c>
      <c r="C10" s="179">
        <v>1001</v>
      </c>
      <c r="D10" s="179"/>
      <c r="E10" s="180">
        <v>0.84615384615384615</v>
      </c>
      <c r="F10" s="181"/>
      <c r="G10" s="182"/>
      <c r="H10" s="180"/>
      <c r="I10" s="181"/>
      <c r="J10" s="182"/>
      <c r="K10" s="180"/>
      <c r="L10" s="181"/>
      <c r="M10" s="181"/>
      <c r="N10" s="180"/>
      <c r="O10" s="181"/>
      <c r="P10" s="183"/>
      <c r="S10" s="216">
        <f t="shared" si="0"/>
        <v>1183</v>
      </c>
      <c r="T10" s="175">
        <f t="shared" si="0"/>
        <v>1001</v>
      </c>
      <c r="U10" s="176">
        <f t="shared" si="1"/>
        <v>0.84615384615384615</v>
      </c>
      <c r="V10" s="217">
        <f t="shared" si="2"/>
        <v>0.85777450799229904</v>
      </c>
      <c r="W10" s="217">
        <f t="shared" si="3"/>
        <v>1.1764575353541369</v>
      </c>
      <c r="X10" s="217">
        <f t="shared" si="4"/>
        <v>0.82431420082264117</v>
      </c>
      <c r="Y10" s="217">
        <f t="shared" si="5"/>
        <v>0.86625617113450326</v>
      </c>
      <c r="Z10" s="217">
        <f t="shared" si="6"/>
        <v>4.1941970311862087E-2</v>
      </c>
      <c r="AA10" s="218"/>
      <c r="AB10" s="175">
        <f t="shared" si="7"/>
        <v>1001</v>
      </c>
      <c r="AC10" s="175">
        <f t="shared" si="7"/>
        <v>0</v>
      </c>
      <c r="AD10" s="176">
        <f t="shared" si="8"/>
        <v>0</v>
      </c>
      <c r="AE10" s="217" t="e">
        <f t="shared" si="9"/>
        <v>#NUM!</v>
      </c>
      <c r="AF10" s="217">
        <f t="shared" si="10"/>
        <v>3.6956849300744845</v>
      </c>
      <c r="AG10" s="217">
        <f t="shared" si="11"/>
        <v>0</v>
      </c>
      <c r="AH10" s="217">
        <f t="shared" si="12"/>
        <v>3.6784122650349582E-3</v>
      </c>
      <c r="AI10" s="217">
        <f t="shared" si="13"/>
        <v>3.6784122650349582E-3</v>
      </c>
      <c r="AJ10" s="218"/>
      <c r="AK10" s="175">
        <f t="shared" si="14"/>
        <v>1183</v>
      </c>
      <c r="AL10" s="175">
        <f t="shared" si="15"/>
        <v>0</v>
      </c>
      <c r="AM10" s="176">
        <f t="shared" si="16"/>
        <v>0</v>
      </c>
      <c r="AN10" s="217" t="e">
        <f t="shared" si="17"/>
        <v>#NUM!</v>
      </c>
      <c r="AO10" s="217">
        <f t="shared" si="18"/>
        <v>3.6946368449962494</v>
      </c>
      <c r="AP10" s="217">
        <f t="shared" si="19"/>
        <v>0</v>
      </c>
      <c r="AQ10" s="219">
        <f t="shared" si="20"/>
        <v>3.1133846318029965E-3</v>
      </c>
    </row>
    <row r="11" spans="1:44" x14ac:dyDescent="0.25">
      <c r="A11" s="120">
        <v>2009</v>
      </c>
      <c r="B11" s="119">
        <v>1152</v>
      </c>
      <c r="C11" s="119">
        <v>959</v>
      </c>
      <c r="D11" s="119"/>
      <c r="E11" s="91">
        <v>0.83246527777777779</v>
      </c>
      <c r="F11" s="91"/>
      <c r="G11" s="91"/>
      <c r="H11" s="97"/>
      <c r="I11" s="97"/>
      <c r="J11" s="91"/>
      <c r="K11" s="101"/>
      <c r="L11" s="99"/>
      <c r="M11" s="99"/>
      <c r="N11" s="101"/>
      <c r="O11" s="99"/>
      <c r="P11" s="109"/>
      <c r="S11" s="214">
        <f t="shared" si="0"/>
        <v>1152</v>
      </c>
      <c r="T11" s="74">
        <f t="shared" si="0"/>
        <v>959</v>
      </c>
      <c r="U11" s="75">
        <f t="shared" si="1"/>
        <v>0.83246527777777779</v>
      </c>
      <c r="V11" s="195">
        <f t="shared" si="2"/>
        <v>0.86030709551163387</v>
      </c>
      <c r="W11" s="195">
        <f t="shared" si="3"/>
        <v>1.1721403240759016</v>
      </c>
      <c r="X11" s="196">
        <f t="shared" si="4"/>
        <v>0.80962371821062395</v>
      </c>
      <c r="Y11" s="196">
        <f t="shared" si="5"/>
        <v>0.8535943028513282</v>
      </c>
      <c r="Z11" s="196">
        <f t="shared" si="6"/>
        <v>4.3970584640704247E-2</v>
      </c>
      <c r="AA11" s="187"/>
      <c r="AB11" s="74">
        <f t="shared" si="7"/>
        <v>959</v>
      </c>
      <c r="AC11" s="74">
        <f t="shared" si="7"/>
        <v>0</v>
      </c>
      <c r="AD11" s="75">
        <f t="shared" si="8"/>
        <v>0</v>
      </c>
      <c r="AE11" s="195" t="e">
        <f t="shared" si="9"/>
        <v>#NUM!</v>
      </c>
      <c r="AF11" s="195">
        <f t="shared" si="10"/>
        <v>3.6959833625255056</v>
      </c>
      <c r="AG11" s="196">
        <f t="shared" si="11"/>
        <v>0</v>
      </c>
      <c r="AH11" s="196">
        <f t="shared" si="12"/>
        <v>3.8392009797486581E-3</v>
      </c>
      <c r="AI11" s="196">
        <f t="shared" si="13"/>
        <v>3.8392009797486581E-3</v>
      </c>
      <c r="AJ11" s="187"/>
      <c r="AK11" s="74">
        <f t="shared" si="14"/>
        <v>1152</v>
      </c>
      <c r="AL11" s="74">
        <f t="shared" si="15"/>
        <v>0</v>
      </c>
      <c r="AM11" s="75">
        <f t="shared" si="16"/>
        <v>0</v>
      </c>
      <c r="AN11" s="195" t="e">
        <f t="shared" si="17"/>
        <v>#NUM!</v>
      </c>
      <c r="AO11" s="195">
        <f t="shared" si="18"/>
        <v>3.6947919402446825</v>
      </c>
      <c r="AP11" s="196">
        <f t="shared" si="19"/>
        <v>0</v>
      </c>
      <c r="AQ11" s="215">
        <f t="shared" si="20"/>
        <v>3.197030882212128E-3</v>
      </c>
    </row>
    <row r="12" spans="1:44" x14ac:dyDescent="0.25">
      <c r="A12" s="121" t="s">
        <v>67</v>
      </c>
      <c r="B12" s="122">
        <v>40</v>
      </c>
      <c r="C12" s="122">
        <v>34</v>
      </c>
      <c r="D12" s="122">
        <v>31</v>
      </c>
      <c r="E12" s="99">
        <v>0.85</v>
      </c>
      <c r="F12" s="99">
        <v>0.91176470588235292</v>
      </c>
      <c r="G12" s="99">
        <v>0.77500000000000002</v>
      </c>
      <c r="H12" s="117"/>
      <c r="I12" s="123"/>
      <c r="J12" s="91"/>
      <c r="K12" s="99"/>
      <c r="L12" s="99"/>
      <c r="M12" s="99"/>
      <c r="N12" s="101"/>
      <c r="O12" s="99"/>
      <c r="P12" s="100"/>
      <c r="S12" s="214">
        <f t="shared" si="0"/>
        <v>40</v>
      </c>
      <c r="T12" s="74">
        <f t="shared" si="0"/>
        <v>34</v>
      </c>
      <c r="U12" s="75">
        <f t="shared" si="1"/>
        <v>0.85</v>
      </c>
      <c r="V12" s="195">
        <f t="shared" si="2"/>
        <v>0.48418137305822573</v>
      </c>
      <c r="W12" s="195">
        <f t="shared" si="3"/>
        <v>2.830704390890781</v>
      </c>
      <c r="X12" s="196">
        <f t="shared" si="4"/>
        <v>0.70164733316042349</v>
      </c>
      <c r="Y12" s="196">
        <f t="shared" si="5"/>
        <v>0.94289774184547415</v>
      </c>
      <c r="Z12" s="196">
        <f t="shared" si="6"/>
        <v>0.24125040868505065</v>
      </c>
      <c r="AA12" s="187"/>
      <c r="AB12" s="74">
        <f t="shared" si="7"/>
        <v>34</v>
      </c>
      <c r="AC12" s="74">
        <f t="shared" si="7"/>
        <v>31</v>
      </c>
      <c r="AD12" s="75">
        <f t="shared" si="8"/>
        <v>0.91176470588235292</v>
      </c>
      <c r="AE12" s="195">
        <f t="shared" si="9"/>
        <v>0.4159243825860085</v>
      </c>
      <c r="AF12" s="195">
        <f t="shared" si="10"/>
        <v>4.952132969828166</v>
      </c>
      <c r="AG12" s="196">
        <f t="shared" si="11"/>
        <v>0.76322472571306232</v>
      </c>
      <c r="AH12" s="196">
        <f t="shared" si="12"/>
        <v>0.98142049655915964</v>
      </c>
      <c r="AI12" s="196">
        <f t="shared" si="13"/>
        <v>0.21819577084609731</v>
      </c>
      <c r="AJ12" s="187"/>
      <c r="AK12" s="74">
        <f t="shared" si="14"/>
        <v>40</v>
      </c>
      <c r="AL12" s="74">
        <f t="shared" si="15"/>
        <v>31</v>
      </c>
      <c r="AM12" s="75">
        <f t="shared" si="16"/>
        <v>0.77500000000000002</v>
      </c>
      <c r="AN12" s="195">
        <f t="shared" si="17"/>
        <v>0.51635524210108308</v>
      </c>
      <c r="AO12" s="195">
        <f t="shared" si="18"/>
        <v>2.3133876440816348</v>
      </c>
      <c r="AP12" s="196">
        <f t="shared" si="19"/>
        <v>0.61548832269657738</v>
      </c>
      <c r="AQ12" s="215">
        <f t="shared" si="20"/>
        <v>0.89160336101592808</v>
      </c>
    </row>
    <row r="13" spans="1:44" x14ac:dyDescent="0.25">
      <c r="A13" s="121" t="s">
        <v>68</v>
      </c>
      <c r="B13" s="122">
        <v>516</v>
      </c>
      <c r="C13" s="122">
        <v>355.59633027522938</v>
      </c>
      <c r="D13" s="122">
        <v>342.59633027522938</v>
      </c>
      <c r="E13" s="99">
        <v>0.68914017495199487</v>
      </c>
      <c r="F13" s="99">
        <v>0.96344169246646028</v>
      </c>
      <c r="G13" s="99">
        <v>0.66394637650238253</v>
      </c>
      <c r="H13" s="117"/>
      <c r="I13" s="123"/>
      <c r="J13" s="91"/>
      <c r="K13" s="99"/>
      <c r="L13" s="99"/>
      <c r="M13" s="99"/>
      <c r="N13" s="101"/>
      <c r="O13" s="99"/>
      <c r="P13" s="100"/>
      <c r="S13" s="214">
        <f t="shared" si="0"/>
        <v>516</v>
      </c>
      <c r="T13" s="74">
        <f t="shared" si="0"/>
        <v>355.59633027522938</v>
      </c>
      <c r="U13" s="75">
        <f t="shared" si="1"/>
        <v>0.68914017495199487</v>
      </c>
      <c r="V13" s="195">
        <f t="shared" si="2"/>
        <v>0.83265484881618312</v>
      </c>
      <c r="W13" s="195">
        <f t="shared" si="3"/>
        <v>1.2094114258990389</v>
      </c>
      <c r="X13" s="196">
        <f t="shared" si="4"/>
        <v>0.64719944741628666</v>
      </c>
      <c r="Y13" s="196">
        <f t="shared" si="5"/>
        <v>0.72889918295397949</v>
      </c>
      <c r="Z13" s="196">
        <f t="shared" si="6"/>
        <v>8.169973553769283E-2</v>
      </c>
      <c r="AA13" s="187"/>
      <c r="AB13" s="74">
        <f t="shared" si="7"/>
        <v>355.59633027522938</v>
      </c>
      <c r="AC13" s="74">
        <f t="shared" si="7"/>
        <v>342.59633027522938</v>
      </c>
      <c r="AD13" s="75">
        <f t="shared" si="8"/>
        <v>0.96344169246646028</v>
      </c>
      <c r="AE13" s="195">
        <f t="shared" si="9"/>
        <v>0.62139294787177468</v>
      </c>
      <c r="AF13" s="195">
        <f t="shared" si="10"/>
        <v>1.8918637043220325</v>
      </c>
      <c r="AG13" s="196">
        <f t="shared" si="11"/>
        <v>0.93829525940154734</v>
      </c>
      <c r="AH13" s="196">
        <f t="shared" si="12"/>
        <v>0.98039326365816026</v>
      </c>
      <c r="AI13" s="196">
        <f t="shared" si="13"/>
        <v>4.209800425661292E-2</v>
      </c>
      <c r="AJ13" s="187"/>
      <c r="AK13" s="74">
        <f t="shared" si="14"/>
        <v>516</v>
      </c>
      <c r="AL13" s="74">
        <f t="shared" si="15"/>
        <v>342.59633027522938</v>
      </c>
      <c r="AM13" s="75">
        <f t="shared" si="16"/>
        <v>0.66394637650238253</v>
      </c>
      <c r="AN13" s="195">
        <f t="shared" si="17"/>
        <v>0.83531287746862659</v>
      </c>
      <c r="AO13" s="195">
        <f t="shared" si="18"/>
        <v>1.2041431298109209</v>
      </c>
      <c r="AP13" s="196">
        <f t="shared" si="19"/>
        <v>0.62133803993511416</v>
      </c>
      <c r="AQ13" s="215">
        <f t="shared" si="20"/>
        <v>0.70466526918198824</v>
      </c>
    </row>
    <row r="14" spans="1:44" x14ac:dyDescent="0.25">
      <c r="A14" s="121" t="s">
        <v>69</v>
      </c>
      <c r="B14" s="122">
        <v>123</v>
      </c>
      <c r="C14" s="122">
        <v>70</v>
      </c>
      <c r="D14" s="122">
        <v>64</v>
      </c>
      <c r="E14" s="99">
        <v>0.56910569105691056</v>
      </c>
      <c r="F14" s="99">
        <v>0.91428571428571426</v>
      </c>
      <c r="G14" s="99">
        <v>0.52032520325203258</v>
      </c>
      <c r="H14" s="117"/>
      <c r="I14" s="123"/>
      <c r="J14" s="91"/>
      <c r="K14" s="99"/>
      <c r="L14" s="99"/>
      <c r="M14" s="99"/>
      <c r="N14" s="101"/>
      <c r="O14" s="99"/>
      <c r="P14" s="100"/>
      <c r="S14" s="214">
        <f t="shared" ref="S14" si="21">B14</f>
        <v>123</v>
      </c>
      <c r="T14" s="74">
        <f t="shared" ref="T14" si="22">C14</f>
        <v>70</v>
      </c>
      <c r="U14" s="75">
        <f t="shared" ref="U14" si="23">T14/S14</f>
        <v>0.56910569105691056</v>
      </c>
      <c r="V14" s="195">
        <f t="shared" ref="V14" si="24">_xlfn.F.INV(0.05/2, 2*T14, 2*(S14-T14+1))</f>
        <v>0.70291550999273511</v>
      </c>
      <c r="W14" s="195">
        <f t="shared" ref="W14" si="25">_xlfn.F.INV(1-0.05/2, 2*(T14+1), 2*(S14-T14))</f>
        <v>1.4364649725949632</v>
      </c>
      <c r="X14" s="196">
        <f t="shared" ref="X14" si="26">IF(T14=0, 0, 1/(1 +(S14-T14+1)/(T14*V14)))</f>
        <v>0.47676490098234464</v>
      </c>
      <c r="Y14" s="196">
        <f t="shared" ref="Y14" si="27">IF(T14=S14, 1, 1/(1 + (S14-T14)/(W14*(T14+1))))</f>
        <v>0.65804027681980737</v>
      </c>
      <c r="Z14" s="196">
        <f t="shared" ref="Z14" si="28">Y14-X14</f>
        <v>0.18127537583746273</v>
      </c>
      <c r="AA14" s="187"/>
      <c r="AB14" s="74">
        <f t="shared" ref="AB14" si="29">C14</f>
        <v>70</v>
      </c>
      <c r="AC14" s="74">
        <f t="shared" ref="AC14" si="30">D14</f>
        <v>64</v>
      </c>
      <c r="AD14" s="75">
        <f t="shared" ref="AD14" si="31">AC14/AB14</f>
        <v>0.91428571428571426</v>
      </c>
      <c r="AE14" s="195">
        <f t="shared" ref="AE14" si="32">_xlfn.F.INV(0.05/2, 2*AC14, 2*(AB14-AC14+1))</f>
        <v>0.50756626954345629</v>
      </c>
      <c r="AF14" s="195">
        <f t="shared" ref="AF14" si="33">_xlfn.F.INV(1-0.05/2, 2*(AC14+1), 2*(AB14-AC14))</f>
        <v>2.7826374409956944</v>
      </c>
      <c r="AG14" s="196">
        <f t="shared" ref="AG14" si="34">IF(AC14=0, 0, 1/(1 +(AB14-AC14+1)/(AC14*AE14)))</f>
        <v>0.82271408090280806</v>
      </c>
      <c r="AH14" s="196">
        <f t="shared" ref="AH14" si="35">IF(AC14=AB14, 1, 1/(1 + (AB14-AC14)/(AF14*(AC14+1))))</f>
        <v>0.96789236384430455</v>
      </c>
      <c r="AI14" s="196">
        <f t="shared" ref="AI14" si="36">AH14-AG14</f>
        <v>0.14517828294149648</v>
      </c>
      <c r="AJ14" s="187"/>
      <c r="AK14" s="74">
        <f t="shared" ref="AK14" si="37">B14</f>
        <v>123</v>
      </c>
      <c r="AL14" s="74">
        <f t="shared" ref="AL14" si="38">D14</f>
        <v>64</v>
      </c>
      <c r="AM14" s="75">
        <f t="shared" ref="AM14" si="39">AL14/AK14</f>
        <v>0.52032520325203258</v>
      </c>
      <c r="AN14" s="195">
        <f t="shared" ref="AN14" si="40">_xlfn.F.INV(0.05/2, 2*AL14, 2*(AK14-AL14+1))</f>
        <v>0.7027118385859481</v>
      </c>
      <c r="AO14" s="195">
        <f t="shared" ref="AO14" si="41">_xlfn.F.INV(1-0.05/2, 2*(AL14+1), 2*(AK14-AL14))</f>
        <v>1.4270367712575251</v>
      </c>
      <c r="AP14" s="196">
        <f t="shared" ref="AP14" si="42">IF(AL14=0, 0, 1/(1 +(AK14-AL14+1)/(AL14*AN14)))</f>
        <v>0.42842748848329665</v>
      </c>
      <c r="AQ14" s="215">
        <f t="shared" ref="AQ14" si="43">IF(AL14=AK14, 1, 1/(1 + (AK14-AL14)/(AO14*(AL14+1))))</f>
        <v>0.61122156918498227</v>
      </c>
    </row>
    <row r="15" spans="1:44" ht="26.25" x14ac:dyDescent="0.25">
      <c r="A15" s="124" t="s">
        <v>42</v>
      </c>
      <c r="B15" s="87"/>
      <c r="C15" s="89"/>
      <c r="D15" s="118"/>
      <c r="E15" s="94">
        <f>AVERAGE(E10:E14)</f>
        <v>0.75737299798810587</v>
      </c>
      <c r="F15" s="94">
        <f t="shared" ref="F15:P15" si="44">AVERAGE(F10:F14)</f>
        <v>0.92983070421150915</v>
      </c>
      <c r="G15" s="94">
        <f t="shared" si="44"/>
        <v>0.65309052658480515</v>
      </c>
      <c r="H15" s="94" t="e">
        <f t="shared" si="44"/>
        <v>#DIV/0!</v>
      </c>
      <c r="I15" s="94" t="e">
        <f t="shared" si="44"/>
        <v>#DIV/0!</v>
      </c>
      <c r="J15" s="94" t="e">
        <f t="shared" si="44"/>
        <v>#DIV/0!</v>
      </c>
      <c r="K15" s="94" t="e">
        <f t="shared" si="44"/>
        <v>#DIV/0!</v>
      </c>
      <c r="L15" s="94" t="e">
        <f t="shared" si="44"/>
        <v>#DIV/0!</v>
      </c>
      <c r="M15" s="94" t="e">
        <f t="shared" si="44"/>
        <v>#DIV/0!</v>
      </c>
      <c r="N15" s="94" t="e">
        <f t="shared" si="44"/>
        <v>#DIV/0!</v>
      </c>
      <c r="O15" s="94" t="e">
        <f t="shared" si="44"/>
        <v>#DIV/0!</v>
      </c>
      <c r="P15" s="94" t="e">
        <f t="shared" si="44"/>
        <v>#DIV/0!</v>
      </c>
      <c r="S15" s="214"/>
      <c r="T15" s="74"/>
      <c r="U15" s="75"/>
      <c r="V15" s="195"/>
      <c r="W15" s="195"/>
      <c r="X15" s="196"/>
      <c r="Y15" s="196"/>
      <c r="Z15" s="196"/>
      <c r="AA15" s="187"/>
      <c r="AB15" s="74"/>
      <c r="AC15" s="74"/>
      <c r="AD15" s="75"/>
      <c r="AE15" s="195"/>
      <c r="AF15" s="195"/>
      <c r="AG15" s="196"/>
      <c r="AH15" s="196"/>
      <c r="AI15" s="196"/>
      <c r="AJ15" s="187"/>
      <c r="AK15" s="74"/>
      <c r="AL15" s="74"/>
      <c r="AM15" s="75"/>
      <c r="AN15" s="195"/>
      <c r="AO15" s="195"/>
      <c r="AP15" s="196"/>
      <c r="AQ15" s="215"/>
    </row>
    <row r="16" spans="1:44" ht="16.5" thickBot="1" x14ac:dyDescent="0.3">
      <c r="A16" s="125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10" t="e">
        <f>O15^7</f>
        <v>#DIV/0!</v>
      </c>
      <c r="N16" s="126"/>
      <c r="O16" s="126"/>
      <c r="P16" s="127"/>
      <c r="S16" s="214"/>
      <c r="T16" s="74"/>
      <c r="U16" s="75"/>
      <c r="V16" s="195"/>
      <c r="W16" s="195"/>
      <c r="X16" s="196"/>
      <c r="Y16" s="196"/>
      <c r="Z16" s="196"/>
      <c r="AA16" s="187"/>
      <c r="AB16" s="74"/>
      <c r="AC16" s="74"/>
      <c r="AD16" s="75"/>
      <c r="AE16" s="195"/>
      <c r="AF16" s="195"/>
      <c r="AG16" s="196"/>
      <c r="AH16" s="196"/>
      <c r="AI16" s="196"/>
      <c r="AJ16" s="187"/>
      <c r="AK16" s="74"/>
      <c r="AL16" s="74"/>
      <c r="AM16" s="75"/>
      <c r="AN16" s="195"/>
      <c r="AO16" s="195"/>
      <c r="AP16" s="196"/>
      <c r="AQ16" s="215"/>
    </row>
    <row r="17" spans="1:43" x14ac:dyDescent="0.25">
      <c r="S17" s="214"/>
      <c r="T17" s="74"/>
      <c r="U17" s="75"/>
      <c r="V17" s="195"/>
      <c r="W17" s="195"/>
      <c r="X17" s="196"/>
      <c r="Y17" s="196"/>
      <c r="Z17" s="196"/>
      <c r="AA17" s="187"/>
      <c r="AB17" s="74"/>
      <c r="AC17" s="74"/>
      <c r="AD17" s="75"/>
      <c r="AE17" s="195"/>
      <c r="AF17" s="195"/>
      <c r="AG17" s="196"/>
      <c r="AH17" s="196"/>
      <c r="AI17" s="196"/>
      <c r="AJ17" s="187"/>
      <c r="AK17" s="74"/>
      <c r="AL17" s="74"/>
      <c r="AM17" s="75"/>
      <c r="AN17" s="195"/>
      <c r="AO17" s="195"/>
      <c r="AP17" s="196"/>
      <c r="AQ17" s="215"/>
    </row>
    <row r="18" spans="1:43" x14ac:dyDescent="0.25">
      <c r="A18" t="s">
        <v>99</v>
      </c>
      <c r="S18" s="214"/>
      <c r="T18" s="74"/>
      <c r="U18" s="75"/>
      <c r="V18" s="195"/>
      <c r="W18" s="195"/>
      <c r="X18" s="196"/>
      <c r="Y18" s="196"/>
      <c r="Z18" s="196"/>
      <c r="AA18" s="187"/>
      <c r="AB18" s="74"/>
      <c r="AC18" s="74"/>
      <c r="AD18" s="75"/>
      <c r="AE18" s="195"/>
      <c r="AF18" s="195"/>
      <c r="AG18" s="196"/>
      <c r="AH18" s="196"/>
      <c r="AI18" s="196"/>
      <c r="AJ18" s="187"/>
      <c r="AK18" s="74"/>
      <c r="AL18" s="74"/>
      <c r="AM18" s="75"/>
      <c r="AN18" s="195"/>
      <c r="AO18" s="195"/>
      <c r="AP18" s="196"/>
      <c r="AQ18" s="215"/>
    </row>
    <row r="19" spans="1:43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s="1" t="s">
        <v>6</v>
      </c>
      <c r="H19" s="1" t="s">
        <v>7</v>
      </c>
      <c r="I19" s="1" t="s">
        <v>8</v>
      </c>
      <c r="J19" s="2" t="s">
        <v>9</v>
      </c>
      <c r="K19" s="2" t="s">
        <v>10</v>
      </c>
      <c r="L19" s="2" t="s">
        <v>11</v>
      </c>
      <c r="S19" s="214"/>
      <c r="T19" s="74"/>
      <c r="U19" s="75"/>
      <c r="V19" s="195"/>
      <c r="W19" s="195"/>
      <c r="X19" s="196"/>
      <c r="Y19" s="196"/>
      <c r="Z19" s="196"/>
      <c r="AA19" s="187"/>
      <c r="AB19" s="74"/>
      <c r="AC19" s="74"/>
      <c r="AD19" s="75"/>
      <c r="AE19" s="195"/>
      <c r="AF19" s="195"/>
      <c r="AG19" s="196"/>
      <c r="AH19" s="196"/>
      <c r="AI19" s="196"/>
      <c r="AJ19" s="187"/>
      <c r="AK19" s="74"/>
      <c r="AL19" s="74"/>
      <c r="AM19" s="75"/>
      <c r="AN19" s="195"/>
      <c r="AO19" s="195"/>
      <c r="AP19" s="196"/>
      <c r="AQ19" s="215"/>
    </row>
    <row r="20" spans="1:43" x14ac:dyDescent="0.25">
      <c r="A20" s="81"/>
      <c r="B20" s="81"/>
      <c r="C20" s="81"/>
      <c r="D20" s="81"/>
      <c r="E20" s="81"/>
      <c r="F20" s="81"/>
      <c r="G20" s="82"/>
      <c r="H20" s="82"/>
      <c r="I20" s="82"/>
      <c r="J20" s="83"/>
      <c r="K20" s="83"/>
      <c r="L20" s="83"/>
      <c r="M20" s="81"/>
      <c r="N20" s="81"/>
      <c r="S20" s="220">
        <f>G20</f>
        <v>0</v>
      </c>
      <c r="T20" s="79">
        <f>H20</f>
        <v>0</v>
      </c>
      <c r="U20" s="75" t="e">
        <f t="shared" ref="U20:U30" si="45">T20/S20</f>
        <v>#DIV/0!</v>
      </c>
      <c r="V20" s="195" t="e">
        <f t="shared" ref="V20:V30" si="46">_xlfn.F.INV(0.05/2, 2*T20, 2*(S20-T20+1))</f>
        <v>#NUM!</v>
      </c>
      <c r="W20" s="195" t="e">
        <f t="shared" ref="W20:W30" si="47">_xlfn.F.INV(1-0.05/2, 2*(T20+1), 2*(S20-T20))</f>
        <v>#NUM!</v>
      </c>
      <c r="X20" s="196">
        <f t="shared" ref="X20:X30" si="48">IF(T20=0, 0, 1/(1 +(S20-T20+1)/(T20*V20)))</f>
        <v>0</v>
      </c>
      <c r="Y20" s="196">
        <f t="shared" ref="Y20:Y30" si="49">IF(T20=S20, 1, 1/(1 + (S20-T20)/(W20*(T20+1))))</f>
        <v>1</v>
      </c>
      <c r="Z20" s="196">
        <f t="shared" ref="Z20:Z30" si="50">Y20-X20</f>
        <v>1</v>
      </c>
      <c r="AA20" s="187"/>
      <c r="AB20" s="79">
        <f>H20</f>
        <v>0</v>
      </c>
      <c r="AC20" s="79">
        <f>I20</f>
        <v>0</v>
      </c>
      <c r="AD20" s="75" t="e">
        <f t="shared" ref="AD20:AD30" si="51">AC20/AB20</f>
        <v>#DIV/0!</v>
      </c>
      <c r="AE20" s="195" t="e">
        <f t="shared" ref="AE20:AE30" si="52">_xlfn.F.INV(0.05/2, 2*AC20, 2*(AB20-AC20+1))</f>
        <v>#NUM!</v>
      </c>
      <c r="AF20" s="195" t="e">
        <f t="shared" ref="AF20:AF30" si="53">_xlfn.F.INV(1-0.05/2, 2*(AC20+1), 2*(AB20-AC20))</f>
        <v>#NUM!</v>
      </c>
      <c r="AG20" s="196">
        <f t="shared" ref="AG20:AG30" si="54">IF(AC20=0, 0, 1/(1 +(AB20-AC20+1)/(AC20*AE20)))</f>
        <v>0</v>
      </c>
      <c r="AH20" s="196">
        <f t="shared" ref="AH20:AH30" si="55">IF(AC20=AB20, 1, 1/(1 + (AB20-AC20)/(AF20*(AC20+1))))</f>
        <v>1</v>
      </c>
      <c r="AI20" s="196">
        <f t="shared" ref="AI20:AI30" si="56">AH20-AG20</f>
        <v>1</v>
      </c>
      <c r="AJ20" s="187"/>
      <c r="AK20" s="79">
        <f>G20</f>
        <v>0</v>
      </c>
      <c r="AL20" s="79">
        <f>I20</f>
        <v>0</v>
      </c>
      <c r="AM20" s="75" t="e">
        <f t="shared" ref="AM20:AM30" si="57">AL20/AK20</f>
        <v>#DIV/0!</v>
      </c>
      <c r="AN20" s="195" t="e">
        <f t="shared" ref="AN20:AN30" si="58">_xlfn.F.INV(0.05/2, 2*AL20, 2*(AK20-AL20+1))</f>
        <v>#NUM!</v>
      </c>
      <c r="AO20" s="195" t="e">
        <f t="shared" ref="AO20:AO30" si="59">_xlfn.F.INV(1-0.05/2, 2*(AL20+1), 2*(AK20-AL20))</f>
        <v>#NUM!</v>
      </c>
      <c r="AP20" s="196">
        <f t="shared" ref="AP20:AP30" si="60">IF(AL20=0, 0, 1/(1 +(AK20-AL20+1)/(AL20*AN20)))</f>
        <v>0</v>
      </c>
      <c r="AQ20" s="215">
        <f t="shared" ref="AQ20:AQ30" si="61">IF(AL20=AK20, 1, 1/(1 + (AK20-AL20)/(AO20*(AL20+1))))</f>
        <v>1</v>
      </c>
    </row>
    <row r="21" spans="1:43" x14ac:dyDescent="0.25">
      <c r="A21" s="81"/>
      <c r="B21" s="81"/>
      <c r="C21" s="81"/>
      <c r="D21" s="81"/>
      <c r="E21" s="81"/>
      <c r="F21" s="81"/>
      <c r="G21" s="82"/>
      <c r="H21" s="82"/>
      <c r="I21" s="82"/>
      <c r="J21" s="83"/>
      <c r="K21" s="83"/>
      <c r="L21" s="83"/>
      <c r="M21" s="81"/>
      <c r="N21" s="81"/>
      <c r="S21" s="220">
        <f t="shared" ref="S21:T30" si="62">G21</f>
        <v>0</v>
      </c>
      <c r="T21" s="79">
        <f t="shared" si="62"/>
        <v>0</v>
      </c>
      <c r="U21" s="75" t="e">
        <f t="shared" si="45"/>
        <v>#DIV/0!</v>
      </c>
      <c r="V21" s="195" t="e">
        <f t="shared" si="46"/>
        <v>#NUM!</v>
      </c>
      <c r="W21" s="195" t="e">
        <f t="shared" si="47"/>
        <v>#NUM!</v>
      </c>
      <c r="X21" s="196">
        <f t="shared" si="48"/>
        <v>0</v>
      </c>
      <c r="Y21" s="196">
        <f t="shared" si="49"/>
        <v>1</v>
      </c>
      <c r="Z21" s="196">
        <f t="shared" si="50"/>
        <v>1</v>
      </c>
      <c r="AA21" s="187"/>
      <c r="AB21" s="79">
        <f t="shared" ref="AB21:AC30" si="63">H21</f>
        <v>0</v>
      </c>
      <c r="AC21" s="79">
        <f t="shared" si="63"/>
        <v>0</v>
      </c>
      <c r="AD21" s="75" t="e">
        <f t="shared" si="51"/>
        <v>#DIV/0!</v>
      </c>
      <c r="AE21" s="195" t="e">
        <f t="shared" si="52"/>
        <v>#NUM!</v>
      </c>
      <c r="AF21" s="195" t="e">
        <f t="shared" si="53"/>
        <v>#NUM!</v>
      </c>
      <c r="AG21" s="196">
        <f t="shared" si="54"/>
        <v>0</v>
      </c>
      <c r="AH21" s="196">
        <f t="shared" si="55"/>
        <v>1</v>
      </c>
      <c r="AI21" s="196">
        <f t="shared" si="56"/>
        <v>1</v>
      </c>
      <c r="AJ21" s="187"/>
      <c r="AK21" s="79">
        <f t="shared" ref="AK21:AK30" si="64">G21</f>
        <v>0</v>
      </c>
      <c r="AL21" s="79">
        <f t="shared" ref="AL21:AL30" si="65">I21</f>
        <v>0</v>
      </c>
      <c r="AM21" s="75" t="e">
        <f t="shared" si="57"/>
        <v>#DIV/0!</v>
      </c>
      <c r="AN21" s="195" t="e">
        <f t="shared" si="58"/>
        <v>#NUM!</v>
      </c>
      <c r="AO21" s="195" t="e">
        <f t="shared" si="59"/>
        <v>#NUM!</v>
      </c>
      <c r="AP21" s="196">
        <f t="shared" si="60"/>
        <v>0</v>
      </c>
      <c r="AQ21" s="215">
        <f t="shared" si="61"/>
        <v>1</v>
      </c>
    </row>
    <row r="22" spans="1:43" x14ac:dyDescent="0.25">
      <c r="A22" s="81"/>
      <c r="B22" s="81"/>
      <c r="C22" s="81"/>
      <c r="D22" s="81"/>
      <c r="E22" s="81"/>
      <c r="F22" s="81"/>
      <c r="G22" s="82"/>
      <c r="H22" s="82"/>
      <c r="I22" s="82"/>
      <c r="J22" s="83"/>
      <c r="K22" s="83"/>
      <c r="L22" s="83"/>
      <c r="M22" s="81"/>
      <c r="N22" s="81"/>
      <c r="S22" s="220">
        <f t="shared" si="62"/>
        <v>0</v>
      </c>
      <c r="T22" s="79">
        <f t="shared" si="62"/>
        <v>0</v>
      </c>
      <c r="U22" s="75" t="e">
        <f t="shared" si="45"/>
        <v>#DIV/0!</v>
      </c>
      <c r="V22" s="195" t="e">
        <f t="shared" si="46"/>
        <v>#NUM!</v>
      </c>
      <c r="W22" s="195" t="e">
        <f t="shared" si="47"/>
        <v>#NUM!</v>
      </c>
      <c r="X22" s="196">
        <f t="shared" si="48"/>
        <v>0</v>
      </c>
      <c r="Y22" s="196">
        <f t="shared" si="49"/>
        <v>1</v>
      </c>
      <c r="Z22" s="196">
        <f t="shared" si="50"/>
        <v>1</v>
      </c>
      <c r="AA22" s="187"/>
      <c r="AB22" s="79">
        <f t="shared" si="63"/>
        <v>0</v>
      </c>
      <c r="AC22" s="79">
        <f t="shared" si="63"/>
        <v>0</v>
      </c>
      <c r="AD22" s="75" t="e">
        <f t="shared" si="51"/>
        <v>#DIV/0!</v>
      </c>
      <c r="AE22" s="195" t="e">
        <f t="shared" si="52"/>
        <v>#NUM!</v>
      </c>
      <c r="AF22" s="195" t="e">
        <f t="shared" si="53"/>
        <v>#NUM!</v>
      </c>
      <c r="AG22" s="196">
        <f t="shared" si="54"/>
        <v>0</v>
      </c>
      <c r="AH22" s="196">
        <f t="shared" si="55"/>
        <v>1</v>
      </c>
      <c r="AI22" s="196">
        <f t="shared" si="56"/>
        <v>1</v>
      </c>
      <c r="AJ22" s="187"/>
      <c r="AK22" s="79">
        <f t="shared" si="64"/>
        <v>0</v>
      </c>
      <c r="AL22" s="79">
        <f t="shared" si="65"/>
        <v>0</v>
      </c>
      <c r="AM22" s="75" t="e">
        <f t="shared" si="57"/>
        <v>#DIV/0!</v>
      </c>
      <c r="AN22" s="195" t="e">
        <f t="shared" si="58"/>
        <v>#NUM!</v>
      </c>
      <c r="AO22" s="195" t="e">
        <f t="shared" si="59"/>
        <v>#NUM!</v>
      </c>
      <c r="AP22" s="196">
        <f t="shared" si="60"/>
        <v>0</v>
      </c>
      <c r="AQ22" s="215">
        <f t="shared" si="61"/>
        <v>1</v>
      </c>
    </row>
    <row r="23" spans="1:43" x14ac:dyDescent="0.25">
      <c r="A23" s="81"/>
      <c r="B23" s="81"/>
      <c r="C23" s="81"/>
      <c r="D23" s="81"/>
      <c r="E23" s="81"/>
      <c r="F23" s="81"/>
      <c r="G23" s="82"/>
      <c r="H23" s="82"/>
      <c r="I23" s="82"/>
      <c r="J23" s="83"/>
      <c r="K23" s="83"/>
      <c r="L23" s="83"/>
      <c r="M23" s="81"/>
      <c r="N23" s="81"/>
      <c r="S23" s="220">
        <f t="shared" si="62"/>
        <v>0</v>
      </c>
      <c r="T23" s="79">
        <f t="shared" si="62"/>
        <v>0</v>
      </c>
      <c r="U23" s="75" t="e">
        <f t="shared" si="45"/>
        <v>#DIV/0!</v>
      </c>
      <c r="V23" s="195" t="e">
        <f t="shared" si="46"/>
        <v>#NUM!</v>
      </c>
      <c r="W23" s="195" t="e">
        <f t="shared" si="47"/>
        <v>#NUM!</v>
      </c>
      <c r="X23" s="196">
        <f t="shared" si="48"/>
        <v>0</v>
      </c>
      <c r="Y23" s="196">
        <f t="shared" si="49"/>
        <v>1</v>
      </c>
      <c r="Z23" s="196">
        <f t="shared" si="50"/>
        <v>1</v>
      </c>
      <c r="AA23" s="187"/>
      <c r="AB23" s="79">
        <f t="shared" si="63"/>
        <v>0</v>
      </c>
      <c r="AC23" s="79">
        <f t="shared" si="63"/>
        <v>0</v>
      </c>
      <c r="AD23" s="75" t="e">
        <f t="shared" si="51"/>
        <v>#DIV/0!</v>
      </c>
      <c r="AE23" s="195" t="e">
        <f t="shared" si="52"/>
        <v>#NUM!</v>
      </c>
      <c r="AF23" s="195" t="e">
        <f t="shared" si="53"/>
        <v>#NUM!</v>
      </c>
      <c r="AG23" s="196">
        <f t="shared" si="54"/>
        <v>0</v>
      </c>
      <c r="AH23" s="196">
        <f t="shared" si="55"/>
        <v>1</v>
      </c>
      <c r="AI23" s="196">
        <f t="shared" si="56"/>
        <v>1</v>
      </c>
      <c r="AJ23" s="187"/>
      <c r="AK23" s="79">
        <f t="shared" si="64"/>
        <v>0</v>
      </c>
      <c r="AL23" s="79">
        <f t="shared" si="65"/>
        <v>0</v>
      </c>
      <c r="AM23" s="75" t="e">
        <f t="shared" si="57"/>
        <v>#DIV/0!</v>
      </c>
      <c r="AN23" s="195" t="e">
        <f t="shared" si="58"/>
        <v>#NUM!</v>
      </c>
      <c r="AO23" s="195" t="e">
        <f t="shared" si="59"/>
        <v>#NUM!</v>
      </c>
      <c r="AP23" s="196">
        <f t="shared" si="60"/>
        <v>0</v>
      </c>
      <c r="AQ23" s="215">
        <f t="shared" si="61"/>
        <v>1</v>
      </c>
    </row>
    <row r="24" spans="1:43" x14ac:dyDescent="0.25">
      <c r="A24" s="81"/>
      <c r="B24" s="81"/>
      <c r="C24" s="81"/>
      <c r="D24" s="81"/>
      <c r="E24" s="81"/>
      <c r="F24" s="81"/>
      <c r="G24" s="82"/>
      <c r="H24" s="82"/>
      <c r="I24" s="82"/>
      <c r="J24" s="83"/>
      <c r="K24" s="83"/>
      <c r="L24" s="83"/>
      <c r="M24" s="81"/>
      <c r="N24" s="81"/>
      <c r="S24" s="220">
        <f t="shared" si="62"/>
        <v>0</v>
      </c>
      <c r="T24" s="79">
        <f t="shared" si="62"/>
        <v>0</v>
      </c>
      <c r="U24" s="75" t="e">
        <f t="shared" si="45"/>
        <v>#DIV/0!</v>
      </c>
      <c r="V24" s="195" t="e">
        <f t="shared" si="46"/>
        <v>#NUM!</v>
      </c>
      <c r="W24" s="195" t="e">
        <f t="shared" si="47"/>
        <v>#NUM!</v>
      </c>
      <c r="X24" s="196">
        <f t="shared" si="48"/>
        <v>0</v>
      </c>
      <c r="Y24" s="196">
        <f t="shared" si="49"/>
        <v>1</v>
      </c>
      <c r="Z24" s="196">
        <f t="shared" si="50"/>
        <v>1</v>
      </c>
      <c r="AA24" s="187"/>
      <c r="AB24" s="79">
        <f t="shared" si="63"/>
        <v>0</v>
      </c>
      <c r="AC24" s="79">
        <f t="shared" si="63"/>
        <v>0</v>
      </c>
      <c r="AD24" s="75" t="e">
        <f t="shared" si="51"/>
        <v>#DIV/0!</v>
      </c>
      <c r="AE24" s="195" t="e">
        <f t="shared" si="52"/>
        <v>#NUM!</v>
      </c>
      <c r="AF24" s="195" t="e">
        <f t="shared" si="53"/>
        <v>#NUM!</v>
      </c>
      <c r="AG24" s="196">
        <f t="shared" si="54"/>
        <v>0</v>
      </c>
      <c r="AH24" s="196">
        <f t="shared" si="55"/>
        <v>1</v>
      </c>
      <c r="AI24" s="196">
        <f t="shared" si="56"/>
        <v>1</v>
      </c>
      <c r="AJ24" s="187"/>
      <c r="AK24" s="79">
        <f t="shared" si="64"/>
        <v>0</v>
      </c>
      <c r="AL24" s="79">
        <f t="shared" si="65"/>
        <v>0</v>
      </c>
      <c r="AM24" s="75" t="e">
        <f t="shared" si="57"/>
        <v>#DIV/0!</v>
      </c>
      <c r="AN24" s="195" t="e">
        <f t="shared" si="58"/>
        <v>#NUM!</v>
      </c>
      <c r="AO24" s="195" t="e">
        <f t="shared" si="59"/>
        <v>#NUM!</v>
      </c>
      <c r="AP24" s="196">
        <f t="shared" si="60"/>
        <v>0</v>
      </c>
      <c r="AQ24" s="215">
        <f t="shared" si="61"/>
        <v>1</v>
      </c>
    </row>
    <row r="25" spans="1:43" x14ac:dyDescent="0.25">
      <c r="A25" s="81"/>
      <c r="B25" s="81"/>
      <c r="C25" s="81"/>
      <c r="D25" s="81"/>
      <c r="E25" s="81"/>
      <c r="F25" s="81"/>
      <c r="G25" s="82"/>
      <c r="H25" s="82"/>
      <c r="I25" s="82"/>
      <c r="J25" s="83"/>
      <c r="K25" s="83"/>
      <c r="L25" s="83"/>
      <c r="M25" s="81"/>
      <c r="N25" s="81"/>
      <c r="S25" s="220">
        <f t="shared" si="62"/>
        <v>0</v>
      </c>
      <c r="T25" s="79">
        <f t="shared" si="62"/>
        <v>0</v>
      </c>
      <c r="U25" s="75" t="e">
        <f t="shared" si="45"/>
        <v>#DIV/0!</v>
      </c>
      <c r="V25" s="195" t="e">
        <f t="shared" si="46"/>
        <v>#NUM!</v>
      </c>
      <c r="W25" s="195" t="e">
        <f t="shared" si="47"/>
        <v>#NUM!</v>
      </c>
      <c r="X25" s="196">
        <f t="shared" si="48"/>
        <v>0</v>
      </c>
      <c r="Y25" s="196">
        <f t="shared" si="49"/>
        <v>1</v>
      </c>
      <c r="Z25" s="196">
        <f t="shared" si="50"/>
        <v>1</v>
      </c>
      <c r="AA25" s="187"/>
      <c r="AB25" s="79">
        <f t="shared" si="63"/>
        <v>0</v>
      </c>
      <c r="AC25" s="79">
        <f t="shared" si="63"/>
        <v>0</v>
      </c>
      <c r="AD25" s="75" t="e">
        <f t="shared" si="51"/>
        <v>#DIV/0!</v>
      </c>
      <c r="AE25" s="195" t="e">
        <f t="shared" si="52"/>
        <v>#NUM!</v>
      </c>
      <c r="AF25" s="195" t="e">
        <f t="shared" si="53"/>
        <v>#NUM!</v>
      </c>
      <c r="AG25" s="196">
        <f t="shared" si="54"/>
        <v>0</v>
      </c>
      <c r="AH25" s="196">
        <f t="shared" si="55"/>
        <v>1</v>
      </c>
      <c r="AI25" s="196">
        <f t="shared" si="56"/>
        <v>1</v>
      </c>
      <c r="AJ25" s="187"/>
      <c r="AK25" s="79">
        <f t="shared" si="64"/>
        <v>0</v>
      </c>
      <c r="AL25" s="79">
        <f t="shared" si="65"/>
        <v>0</v>
      </c>
      <c r="AM25" s="75" t="e">
        <f t="shared" si="57"/>
        <v>#DIV/0!</v>
      </c>
      <c r="AN25" s="195" t="e">
        <f t="shared" si="58"/>
        <v>#NUM!</v>
      </c>
      <c r="AO25" s="195" t="e">
        <f t="shared" si="59"/>
        <v>#NUM!</v>
      </c>
      <c r="AP25" s="196">
        <f t="shared" si="60"/>
        <v>0</v>
      </c>
      <c r="AQ25" s="215">
        <f t="shared" si="61"/>
        <v>1</v>
      </c>
    </row>
    <row r="26" spans="1:43" x14ac:dyDescent="0.25">
      <c r="A26" s="81"/>
      <c r="B26" s="81"/>
      <c r="C26" s="81"/>
      <c r="D26" s="81"/>
      <c r="E26" s="81"/>
      <c r="F26" s="81"/>
      <c r="G26" s="82"/>
      <c r="H26" s="82"/>
      <c r="I26" s="82"/>
      <c r="J26" s="83"/>
      <c r="K26" s="83"/>
      <c r="L26" s="83"/>
      <c r="M26" s="81"/>
      <c r="N26" s="81"/>
      <c r="S26" s="220">
        <f t="shared" si="62"/>
        <v>0</v>
      </c>
      <c r="T26" s="79">
        <f t="shared" si="62"/>
        <v>0</v>
      </c>
      <c r="U26" s="75" t="e">
        <f t="shared" si="45"/>
        <v>#DIV/0!</v>
      </c>
      <c r="V26" s="195" t="e">
        <f t="shared" si="46"/>
        <v>#NUM!</v>
      </c>
      <c r="W26" s="195" t="e">
        <f t="shared" si="47"/>
        <v>#NUM!</v>
      </c>
      <c r="X26" s="196">
        <f t="shared" si="48"/>
        <v>0</v>
      </c>
      <c r="Y26" s="196">
        <f t="shared" si="49"/>
        <v>1</v>
      </c>
      <c r="Z26" s="196">
        <f t="shared" si="50"/>
        <v>1</v>
      </c>
      <c r="AA26" s="187"/>
      <c r="AB26" s="79">
        <f t="shared" si="63"/>
        <v>0</v>
      </c>
      <c r="AC26" s="79">
        <f t="shared" si="63"/>
        <v>0</v>
      </c>
      <c r="AD26" s="75" t="e">
        <f t="shared" si="51"/>
        <v>#DIV/0!</v>
      </c>
      <c r="AE26" s="195" t="e">
        <f t="shared" si="52"/>
        <v>#NUM!</v>
      </c>
      <c r="AF26" s="195" t="e">
        <f t="shared" si="53"/>
        <v>#NUM!</v>
      </c>
      <c r="AG26" s="196">
        <f t="shared" si="54"/>
        <v>0</v>
      </c>
      <c r="AH26" s="196">
        <f t="shared" si="55"/>
        <v>1</v>
      </c>
      <c r="AI26" s="196">
        <f t="shared" si="56"/>
        <v>1</v>
      </c>
      <c r="AJ26" s="187"/>
      <c r="AK26" s="79">
        <f t="shared" si="64"/>
        <v>0</v>
      </c>
      <c r="AL26" s="79">
        <f t="shared" si="65"/>
        <v>0</v>
      </c>
      <c r="AM26" s="75" t="e">
        <f t="shared" si="57"/>
        <v>#DIV/0!</v>
      </c>
      <c r="AN26" s="195" t="e">
        <f t="shared" si="58"/>
        <v>#NUM!</v>
      </c>
      <c r="AO26" s="195" t="e">
        <f t="shared" si="59"/>
        <v>#NUM!</v>
      </c>
      <c r="AP26" s="196">
        <f t="shared" si="60"/>
        <v>0</v>
      </c>
      <c r="AQ26" s="215">
        <f t="shared" si="61"/>
        <v>1</v>
      </c>
    </row>
    <row r="27" spans="1:43" x14ac:dyDescent="0.25">
      <c r="A27" t="s">
        <v>18</v>
      </c>
      <c r="B27" t="s">
        <v>19</v>
      </c>
      <c r="C27">
        <v>2009</v>
      </c>
      <c r="D27" t="s">
        <v>14</v>
      </c>
      <c r="E27" t="s">
        <v>22</v>
      </c>
      <c r="F27" t="s">
        <v>15</v>
      </c>
      <c r="G27" s="1">
        <f>F33+F34</f>
        <v>327</v>
      </c>
      <c r="H27" s="1">
        <f>G33+G34</f>
        <v>240</v>
      </c>
      <c r="I27" s="1"/>
      <c r="J27" s="2">
        <f>H27/G27</f>
        <v>0.73394495412844041</v>
      </c>
      <c r="K27" s="2"/>
      <c r="L27" s="2"/>
      <c r="M27" s="81"/>
      <c r="N27" s="81"/>
      <c r="S27" s="220">
        <f t="shared" si="62"/>
        <v>327</v>
      </c>
      <c r="T27" s="79">
        <f t="shared" si="62"/>
        <v>240</v>
      </c>
      <c r="U27" s="75">
        <f t="shared" si="45"/>
        <v>0.73394495412844041</v>
      </c>
      <c r="V27" s="195">
        <f t="shared" si="46"/>
        <v>0.78832528210083852</v>
      </c>
      <c r="W27" s="195">
        <f t="shared" si="47"/>
        <v>1.2878246963400803</v>
      </c>
      <c r="X27" s="196">
        <f t="shared" si="48"/>
        <v>0.68253746958328354</v>
      </c>
      <c r="Y27" s="196">
        <f t="shared" si="49"/>
        <v>0.78105813195532681</v>
      </c>
      <c r="Z27" s="196">
        <f t="shared" si="50"/>
        <v>9.8520662372043266E-2</v>
      </c>
      <c r="AA27" s="187"/>
      <c r="AB27" s="79">
        <f t="shared" si="63"/>
        <v>240</v>
      </c>
      <c r="AC27" s="79">
        <f t="shared" si="63"/>
        <v>0</v>
      </c>
      <c r="AD27" s="75">
        <f t="shared" si="51"/>
        <v>0</v>
      </c>
      <c r="AE27" s="195" t="e">
        <f t="shared" si="52"/>
        <v>#NUM!</v>
      </c>
      <c r="AF27" s="195">
        <f t="shared" si="53"/>
        <v>3.7173749110150678</v>
      </c>
      <c r="AG27" s="196">
        <f t="shared" si="54"/>
        <v>0</v>
      </c>
      <c r="AH27" s="196">
        <f t="shared" si="55"/>
        <v>1.5252810401278688E-2</v>
      </c>
      <c r="AI27" s="196">
        <f t="shared" si="56"/>
        <v>1.5252810401278688E-2</v>
      </c>
      <c r="AJ27" s="187"/>
      <c r="AK27" s="79">
        <f t="shared" si="64"/>
        <v>327</v>
      </c>
      <c r="AL27" s="79">
        <f t="shared" si="65"/>
        <v>0</v>
      </c>
      <c r="AM27" s="75">
        <f t="shared" si="57"/>
        <v>0</v>
      </c>
      <c r="AN27" s="195" t="e">
        <f t="shared" si="58"/>
        <v>#NUM!</v>
      </c>
      <c r="AO27" s="195">
        <f t="shared" si="59"/>
        <v>3.7097649986750105</v>
      </c>
      <c r="AP27" s="196">
        <f t="shared" si="60"/>
        <v>0</v>
      </c>
      <c r="AQ27" s="215">
        <f t="shared" si="61"/>
        <v>1.1217585300784432E-2</v>
      </c>
    </row>
    <row r="28" spans="1:43" x14ac:dyDescent="0.25">
      <c r="A28" t="s">
        <v>18</v>
      </c>
      <c r="B28" t="s">
        <v>19</v>
      </c>
      <c r="C28">
        <v>2010</v>
      </c>
      <c r="D28" t="s">
        <v>14</v>
      </c>
      <c r="E28" t="s">
        <v>22</v>
      </c>
      <c r="F28" t="s">
        <v>15</v>
      </c>
      <c r="G28" s="1">
        <v>25</v>
      </c>
      <c r="H28" s="1">
        <v>20</v>
      </c>
      <c r="I28" s="1">
        <v>20</v>
      </c>
      <c r="J28" s="2">
        <v>0.8</v>
      </c>
      <c r="K28" s="2">
        <f t="shared" ref="K28:K30" si="66">I28/G28</f>
        <v>0.8</v>
      </c>
      <c r="L28" s="2">
        <f t="shared" ref="L28:L30" si="67">I28/H28</f>
        <v>1</v>
      </c>
      <c r="M28" s="81"/>
      <c r="N28" s="81"/>
      <c r="S28" s="220">
        <f t="shared" si="62"/>
        <v>25</v>
      </c>
      <c r="T28" s="79">
        <f t="shared" si="62"/>
        <v>20</v>
      </c>
      <c r="U28" s="75">
        <f t="shared" si="45"/>
        <v>0.8</v>
      </c>
      <c r="V28" s="195">
        <f t="shared" si="46"/>
        <v>0.43703295129526504</v>
      </c>
      <c r="W28" s="195">
        <f t="shared" si="47"/>
        <v>3.2473407943066719</v>
      </c>
      <c r="X28" s="196">
        <f t="shared" si="48"/>
        <v>0.59296256772132283</v>
      </c>
      <c r="Y28" s="196">
        <f t="shared" si="49"/>
        <v>0.93168853598751611</v>
      </c>
      <c r="Z28" s="196">
        <f t="shared" si="50"/>
        <v>0.33872596826619328</v>
      </c>
      <c r="AA28" s="187"/>
      <c r="AB28" s="79">
        <f t="shared" si="63"/>
        <v>20</v>
      </c>
      <c r="AC28" s="79">
        <f t="shared" si="63"/>
        <v>20</v>
      </c>
      <c r="AD28" s="75">
        <f t="shared" si="51"/>
        <v>1</v>
      </c>
      <c r="AE28" s="195">
        <f t="shared" si="52"/>
        <v>0.24685311184391115</v>
      </c>
      <c r="AF28" s="195" t="e">
        <f t="shared" si="53"/>
        <v>#NUM!</v>
      </c>
      <c r="AG28" s="196">
        <f t="shared" si="54"/>
        <v>0.83156652901691464</v>
      </c>
      <c r="AH28" s="196">
        <f t="shared" si="55"/>
        <v>1</v>
      </c>
      <c r="AI28" s="196">
        <f t="shared" si="56"/>
        <v>0.16843347098308536</v>
      </c>
      <c r="AJ28" s="187"/>
      <c r="AK28" s="79">
        <f t="shared" si="64"/>
        <v>25</v>
      </c>
      <c r="AL28" s="79">
        <f t="shared" si="65"/>
        <v>20</v>
      </c>
      <c r="AM28" s="75">
        <f t="shared" si="57"/>
        <v>0.8</v>
      </c>
      <c r="AN28" s="195">
        <f t="shared" si="58"/>
        <v>0.43703295129526504</v>
      </c>
      <c r="AO28" s="195">
        <f t="shared" si="59"/>
        <v>3.2473407943066719</v>
      </c>
      <c r="AP28" s="196">
        <f t="shared" si="60"/>
        <v>0.59296256772132283</v>
      </c>
      <c r="AQ28" s="215">
        <f t="shared" si="61"/>
        <v>0.93168853598751611</v>
      </c>
    </row>
    <row r="29" spans="1:43" x14ac:dyDescent="0.25">
      <c r="A29" t="s">
        <v>18</v>
      </c>
      <c r="B29" t="s">
        <v>19</v>
      </c>
      <c r="C29">
        <v>2011</v>
      </c>
      <c r="D29" t="s">
        <v>14</v>
      </c>
      <c r="E29" t="s">
        <v>22</v>
      </c>
      <c r="F29" t="s">
        <v>15</v>
      </c>
      <c r="G29" s="1">
        <v>481</v>
      </c>
      <c r="H29" s="1">
        <v>319</v>
      </c>
      <c r="I29" s="1">
        <v>299</v>
      </c>
      <c r="J29" s="2">
        <v>0.66320166320166318</v>
      </c>
      <c r="K29" s="2">
        <f t="shared" si="66"/>
        <v>0.6216216216216216</v>
      </c>
      <c r="L29" s="2">
        <f t="shared" si="67"/>
        <v>0.93730407523510972</v>
      </c>
      <c r="M29" s="81"/>
      <c r="N29" s="81"/>
      <c r="S29" s="220">
        <f t="shared" si="62"/>
        <v>481</v>
      </c>
      <c r="T29" s="79">
        <f t="shared" si="62"/>
        <v>319</v>
      </c>
      <c r="U29" s="75">
        <f t="shared" si="45"/>
        <v>0.66320166320166318</v>
      </c>
      <c r="V29" s="195">
        <f t="shared" si="46"/>
        <v>0.83023577122207837</v>
      </c>
      <c r="W29" s="195">
        <f t="shared" si="47"/>
        <v>1.2119545320774829</v>
      </c>
      <c r="X29" s="196">
        <f t="shared" si="48"/>
        <v>0.61902109500896063</v>
      </c>
      <c r="Y29" s="196">
        <f t="shared" si="49"/>
        <v>0.70536103790397253</v>
      </c>
      <c r="Z29" s="196">
        <f t="shared" si="50"/>
        <v>8.6339942895011901E-2</v>
      </c>
      <c r="AA29" s="187"/>
      <c r="AB29" s="79">
        <f t="shared" si="63"/>
        <v>319</v>
      </c>
      <c r="AC29" s="79">
        <f t="shared" si="63"/>
        <v>299</v>
      </c>
      <c r="AD29" s="75">
        <f t="shared" si="51"/>
        <v>0.93730407523510972</v>
      </c>
      <c r="AE29" s="195">
        <f t="shared" si="52"/>
        <v>0.66774915727705397</v>
      </c>
      <c r="AF29" s="195">
        <f t="shared" si="53"/>
        <v>1.6553920933224218</v>
      </c>
      <c r="AG29" s="196">
        <f t="shared" si="54"/>
        <v>0.9048296669134378</v>
      </c>
      <c r="AH29" s="196">
        <f t="shared" si="55"/>
        <v>0.9612866481588066</v>
      </c>
      <c r="AI29" s="196">
        <f t="shared" si="56"/>
        <v>5.6456981245368798E-2</v>
      </c>
      <c r="AJ29" s="187"/>
      <c r="AK29" s="79">
        <f t="shared" si="64"/>
        <v>481</v>
      </c>
      <c r="AL29" s="79">
        <f t="shared" si="65"/>
        <v>299</v>
      </c>
      <c r="AM29" s="75">
        <f t="shared" si="57"/>
        <v>0.6216216216216216</v>
      </c>
      <c r="AN29" s="195">
        <f t="shared" si="58"/>
        <v>0.83349552213636724</v>
      </c>
      <c r="AO29" s="195">
        <f t="shared" si="59"/>
        <v>1.2050271538295234</v>
      </c>
      <c r="AP29" s="196">
        <f t="shared" si="60"/>
        <v>0.57659976682374836</v>
      </c>
      <c r="AQ29" s="215">
        <f t="shared" si="61"/>
        <v>0.66513841367493787</v>
      </c>
    </row>
    <row r="30" spans="1:43" ht="16.5" thickBot="1" x14ac:dyDescent="0.3">
      <c r="A30" t="s">
        <v>18</v>
      </c>
      <c r="B30" t="s">
        <v>19</v>
      </c>
      <c r="C30">
        <v>2012</v>
      </c>
      <c r="D30" t="s">
        <v>14</v>
      </c>
      <c r="E30" t="s">
        <v>22</v>
      </c>
      <c r="F30" t="s">
        <v>15</v>
      </c>
      <c r="G30" s="1">
        <v>111</v>
      </c>
      <c r="H30" s="1">
        <v>63</v>
      </c>
      <c r="I30" s="1">
        <v>57</v>
      </c>
      <c r="J30" s="2">
        <v>0.56756756756756754</v>
      </c>
      <c r="K30" s="2">
        <f t="shared" si="66"/>
        <v>0.51351351351351349</v>
      </c>
      <c r="L30" s="2">
        <f t="shared" si="67"/>
        <v>0.90476190476190477</v>
      </c>
      <c r="M30" s="81"/>
      <c r="N30" s="81"/>
      <c r="S30" s="221">
        <f t="shared" si="62"/>
        <v>111</v>
      </c>
      <c r="T30" s="222">
        <f t="shared" si="62"/>
        <v>63</v>
      </c>
      <c r="U30" s="223">
        <f t="shared" si="45"/>
        <v>0.56756756756756754</v>
      </c>
      <c r="V30" s="224">
        <f t="shared" si="46"/>
        <v>0.6901604222415787</v>
      </c>
      <c r="W30" s="224">
        <f t="shared" si="47"/>
        <v>1.4642358080807387</v>
      </c>
      <c r="X30" s="225">
        <f t="shared" si="48"/>
        <v>0.47015632009064018</v>
      </c>
      <c r="Y30" s="225">
        <f t="shared" si="49"/>
        <v>0.6612826884729649</v>
      </c>
      <c r="Z30" s="225">
        <f t="shared" si="50"/>
        <v>0.19112636838232472</v>
      </c>
      <c r="AA30" s="206"/>
      <c r="AB30" s="222">
        <f t="shared" si="63"/>
        <v>63</v>
      </c>
      <c r="AC30" s="222">
        <f t="shared" si="63"/>
        <v>57</v>
      </c>
      <c r="AD30" s="223">
        <f t="shared" si="51"/>
        <v>0.90476190476190477</v>
      </c>
      <c r="AE30" s="224">
        <f t="shared" si="52"/>
        <v>0.50422000564343594</v>
      </c>
      <c r="AF30" s="224">
        <f t="shared" si="53"/>
        <v>2.7894805402822564</v>
      </c>
      <c r="AG30" s="225">
        <f t="shared" si="54"/>
        <v>0.80414397944189286</v>
      </c>
      <c r="AH30" s="225">
        <f t="shared" si="55"/>
        <v>0.96424098813466697</v>
      </c>
      <c r="AI30" s="225">
        <f t="shared" si="56"/>
        <v>0.1600970086927741</v>
      </c>
      <c r="AJ30" s="206"/>
      <c r="AK30" s="222">
        <f t="shared" si="64"/>
        <v>111</v>
      </c>
      <c r="AL30" s="222">
        <f t="shared" si="65"/>
        <v>57</v>
      </c>
      <c r="AM30" s="223">
        <f t="shared" si="57"/>
        <v>0.51351351351351349</v>
      </c>
      <c r="AN30" s="224">
        <f t="shared" si="58"/>
        <v>0.68954436801437924</v>
      </c>
      <c r="AO30" s="224">
        <f t="shared" si="59"/>
        <v>1.4532268955272452</v>
      </c>
      <c r="AP30" s="225">
        <f t="shared" si="60"/>
        <v>0.41677995524963979</v>
      </c>
      <c r="AQ30" s="226">
        <f t="shared" si="61"/>
        <v>0.60950821447773651</v>
      </c>
    </row>
    <row r="31" spans="1:43" ht="16.5" thickBot="1" x14ac:dyDescent="0.3">
      <c r="S31" s="205" t="s">
        <v>92</v>
      </c>
      <c r="T31" s="242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77"/>
      <c r="AH31" s="77"/>
      <c r="AI31" s="77"/>
      <c r="AK31" s="212"/>
      <c r="AL31" s="212"/>
      <c r="AM31" s="213"/>
      <c r="AN31" s="76"/>
      <c r="AO31" s="76"/>
      <c r="AP31" s="77"/>
      <c r="AQ31" s="77"/>
    </row>
    <row r="32" spans="1:43" x14ac:dyDescent="0.25">
      <c r="A32" s="84" t="s">
        <v>86</v>
      </c>
      <c r="S32" s="79"/>
      <c r="T32" s="79"/>
      <c r="U32" s="75"/>
      <c r="V32" s="76"/>
      <c r="W32" s="76"/>
      <c r="X32" s="77"/>
      <c r="Y32" s="77"/>
      <c r="Z32" s="77"/>
      <c r="AB32" s="79"/>
      <c r="AC32" s="79"/>
      <c r="AD32" s="75"/>
      <c r="AE32" s="76"/>
      <c r="AF32" s="76"/>
      <c r="AG32" s="77"/>
      <c r="AH32" s="77"/>
      <c r="AI32" s="77"/>
      <c r="AK32" s="79"/>
      <c r="AL32" s="79"/>
      <c r="AM32" s="75"/>
      <c r="AN32" s="76"/>
      <c r="AO32" s="76"/>
      <c r="AP32" s="77"/>
      <c r="AQ32" s="77"/>
    </row>
    <row r="33" spans="1:43" x14ac:dyDescent="0.25">
      <c r="A33" s="81" t="s">
        <v>18</v>
      </c>
      <c r="B33" s="81" t="s">
        <v>21</v>
      </c>
      <c r="C33" s="81">
        <v>2009</v>
      </c>
      <c r="D33" s="81" t="s">
        <v>14</v>
      </c>
      <c r="E33" s="81" t="s">
        <v>22</v>
      </c>
      <c r="F33" s="81">
        <v>308</v>
      </c>
      <c r="G33" s="82">
        <v>227</v>
      </c>
      <c r="H33" s="184"/>
      <c r="I33" s="82"/>
      <c r="J33" s="83"/>
      <c r="K33" s="83"/>
      <c r="L33" s="83"/>
      <c r="S33" s="79"/>
      <c r="T33" s="79"/>
      <c r="U33" s="75"/>
      <c r="V33" s="76"/>
      <c r="W33" s="76"/>
      <c r="X33" s="77"/>
      <c r="Y33" s="77"/>
      <c r="Z33" s="77"/>
      <c r="AB33" s="79"/>
      <c r="AC33" s="79"/>
      <c r="AD33" s="75"/>
      <c r="AE33" s="76"/>
      <c r="AF33" s="76"/>
      <c r="AG33" s="77"/>
      <c r="AH33" s="77"/>
      <c r="AI33" s="77"/>
      <c r="AK33" s="79"/>
      <c r="AL33" s="79"/>
      <c r="AM33" s="75"/>
      <c r="AN33" s="76"/>
      <c r="AO33" s="76"/>
      <c r="AP33" s="77"/>
      <c r="AQ33" s="77"/>
    </row>
    <row r="34" spans="1:43" x14ac:dyDescent="0.25">
      <c r="A34" t="s">
        <v>18</v>
      </c>
      <c r="B34" t="s">
        <v>19</v>
      </c>
      <c r="C34">
        <v>2009</v>
      </c>
      <c r="D34" t="s">
        <v>14</v>
      </c>
      <c r="E34" t="s">
        <v>22</v>
      </c>
      <c r="F34" s="1">
        <v>19</v>
      </c>
      <c r="G34" s="1">
        <v>13</v>
      </c>
      <c r="H34" s="82"/>
      <c r="I34" s="2"/>
      <c r="J34" s="2"/>
      <c r="K34" s="2"/>
      <c r="R34" s="79"/>
      <c r="S34" s="79"/>
      <c r="T34" s="75"/>
      <c r="U34" s="76"/>
      <c r="V34" s="76"/>
      <c r="W34" s="77"/>
      <c r="X34" s="77"/>
      <c r="Y34" s="77"/>
      <c r="AA34" s="79"/>
      <c r="AB34" s="79"/>
      <c r="AC34" s="75"/>
      <c r="AD34" s="76"/>
      <c r="AE34" s="76"/>
      <c r="AF34" s="77"/>
      <c r="AG34" s="77"/>
      <c r="AH34" s="77"/>
      <c r="AJ34" s="79"/>
      <c r="AK34" s="79"/>
      <c r="AL34" s="75"/>
      <c r="AM34" s="76"/>
      <c r="AN34" s="76"/>
      <c r="AO34" s="77"/>
      <c r="AP34" s="77"/>
    </row>
    <row r="35" spans="1:43" x14ac:dyDescent="0.25">
      <c r="A35" s="81"/>
      <c r="B35" s="81"/>
      <c r="C35" s="81"/>
      <c r="D35" s="81"/>
      <c r="E35" s="81"/>
      <c r="F35" s="81"/>
      <c r="G35" s="82"/>
      <c r="H35" s="82"/>
      <c r="I35" s="82"/>
      <c r="J35" s="83"/>
      <c r="K35" s="83"/>
      <c r="L35" s="83"/>
      <c r="S35" s="79"/>
      <c r="T35" s="79"/>
      <c r="U35" s="75"/>
      <c r="V35" s="76"/>
      <c r="W35" s="76"/>
      <c r="X35" s="77"/>
      <c r="Y35" s="77"/>
      <c r="Z35" s="77"/>
      <c r="AB35" s="79"/>
      <c r="AC35" s="79"/>
      <c r="AD35" s="75"/>
      <c r="AE35" s="76"/>
      <c r="AF35" s="76"/>
      <c r="AG35" s="77"/>
      <c r="AH35" s="77"/>
      <c r="AI35" s="77"/>
      <c r="AK35" s="79"/>
      <c r="AL35" s="79"/>
      <c r="AM35" s="75"/>
      <c r="AN35" s="76"/>
      <c r="AO35" s="76"/>
      <c r="AP35" s="77"/>
      <c r="AQ35" s="77"/>
    </row>
    <row r="36" spans="1:43" x14ac:dyDescent="0.25">
      <c r="A36" s="81"/>
      <c r="B36" s="81"/>
      <c r="C36" s="81"/>
      <c r="D36" s="81"/>
      <c r="E36" s="81"/>
      <c r="F36" s="81"/>
      <c r="G36" s="82"/>
      <c r="H36" s="82"/>
      <c r="I36" s="82"/>
      <c r="J36" s="83"/>
      <c r="K36" s="83"/>
      <c r="L36" s="83"/>
      <c r="S36" s="79"/>
      <c r="T36" s="79"/>
      <c r="U36" s="75"/>
      <c r="V36" s="76"/>
      <c r="W36" s="76"/>
      <c r="X36" s="77"/>
      <c r="Y36" s="77"/>
      <c r="Z36" s="77"/>
      <c r="AB36" s="79"/>
      <c r="AC36" s="79"/>
      <c r="AD36" s="75"/>
      <c r="AE36" s="76"/>
      <c r="AF36" s="76"/>
      <c r="AG36" s="77"/>
      <c r="AH36" s="77"/>
      <c r="AI36" s="77"/>
      <c r="AK36" s="79"/>
      <c r="AL36" s="79"/>
      <c r="AM36" s="75"/>
      <c r="AN36" s="76"/>
      <c r="AO36" s="76"/>
      <c r="AP36" s="77"/>
      <c r="AQ36" s="77"/>
    </row>
    <row r="37" spans="1:43" x14ac:dyDescent="0.25">
      <c r="A37" s="81"/>
      <c r="B37" s="81"/>
      <c r="C37" s="81"/>
      <c r="D37" s="81"/>
      <c r="E37" s="81"/>
      <c r="F37" s="81"/>
      <c r="G37" s="82"/>
      <c r="H37" s="82"/>
      <c r="I37" s="82"/>
      <c r="J37" s="83"/>
      <c r="K37" s="83"/>
      <c r="L37" s="83"/>
      <c r="S37" s="79"/>
      <c r="T37" s="79"/>
      <c r="U37" s="75"/>
      <c r="V37" s="76"/>
      <c r="W37" s="76"/>
      <c r="X37" s="77"/>
      <c r="Y37" s="77"/>
      <c r="Z37" s="77"/>
      <c r="AB37" s="79"/>
      <c r="AC37" s="79"/>
      <c r="AD37" s="75"/>
      <c r="AE37" s="76"/>
      <c r="AF37" s="76"/>
      <c r="AG37" s="77"/>
      <c r="AH37" s="77"/>
      <c r="AI37" s="77"/>
      <c r="AK37" s="79"/>
      <c r="AL37" s="79"/>
      <c r="AM37" s="75"/>
      <c r="AN37" s="76"/>
      <c r="AO37" s="76"/>
      <c r="AP37" s="77"/>
      <c r="AQ37" s="77"/>
    </row>
    <row r="38" spans="1:43" x14ac:dyDescent="0.25">
      <c r="A38" s="81"/>
      <c r="B38" s="81"/>
      <c r="C38" s="81"/>
      <c r="D38" s="81"/>
      <c r="E38" s="81"/>
      <c r="F38" s="81"/>
      <c r="G38" s="82"/>
      <c r="H38" s="82"/>
      <c r="I38" s="82"/>
      <c r="J38" s="83"/>
      <c r="K38" s="83"/>
      <c r="L38" s="83"/>
      <c r="S38" s="79"/>
      <c r="T38" s="79"/>
      <c r="U38" s="75"/>
      <c r="V38" s="76"/>
      <c r="W38" s="76"/>
      <c r="X38" s="77"/>
      <c r="Y38" s="77"/>
      <c r="Z38" s="77"/>
      <c r="AB38" s="79"/>
      <c r="AC38" s="79"/>
      <c r="AD38" s="75"/>
      <c r="AE38" s="76"/>
      <c r="AF38" s="76"/>
      <c r="AG38" s="77"/>
      <c r="AH38" s="77"/>
      <c r="AI38" s="77"/>
      <c r="AK38" s="79"/>
      <c r="AL38" s="79"/>
      <c r="AM38" s="75"/>
      <c r="AN38" s="76"/>
      <c r="AO38" s="76"/>
      <c r="AP38" s="77"/>
      <c r="AQ38" s="77"/>
    </row>
    <row r="39" spans="1:43" x14ac:dyDescent="0.25">
      <c r="A39" s="81"/>
      <c r="B39" s="81"/>
      <c r="C39" s="81"/>
      <c r="D39" s="81"/>
      <c r="E39" s="81"/>
      <c r="F39" s="81"/>
      <c r="G39" s="82"/>
      <c r="H39" s="82"/>
      <c r="I39" s="82"/>
      <c r="J39" s="83"/>
      <c r="K39" s="83"/>
      <c r="L39" s="83"/>
      <c r="S39" s="79"/>
      <c r="T39" s="79"/>
      <c r="U39" s="75"/>
      <c r="V39" s="76"/>
      <c r="W39" s="76"/>
      <c r="X39" s="77"/>
      <c r="Y39" s="77"/>
      <c r="Z39" s="77"/>
      <c r="AB39" s="79"/>
      <c r="AC39" s="79"/>
      <c r="AD39" s="75"/>
      <c r="AE39" s="76"/>
      <c r="AF39" s="76"/>
      <c r="AG39" s="77"/>
      <c r="AH39" s="77"/>
      <c r="AI39" s="77"/>
      <c r="AK39" s="79"/>
      <c r="AL39" s="79"/>
      <c r="AM39" s="75"/>
      <c r="AN39" s="76"/>
      <c r="AO39" s="76"/>
      <c r="AP39" s="77"/>
      <c r="AQ39" s="77"/>
    </row>
    <row r="40" spans="1:43" x14ac:dyDescent="0.25">
      <c r="A40" s="81"/>
      <c r="B40" s="81"/>
      <c r="C40" s="81"/>
      <c r="D40" s="81"/>
      <c r="E40" s="81"/>
      <c r="F40" s="81"/>
      <c r="G40" s="82"/>
      <c r="H40" s="82"/>
      <c r="I40" s="82"/>
      <c r="J40" s="83"/>
      <c r="K40" s="83"/>
      <c r="L40" s="83"/>
      <c r="S40" s="79"/>
      <c r="T40" s="79"/>
      <c r="U40" s="75"/>
      <c r="V40" s="76"/>
      <c r="W40" s="76"/>
      <c r="X40" s="77"/>
      <c r="Y40" s="77"/>
      <c r="Z40" s="77"/>
      <c r="AB40" s="79"/>
      <c r="AC40" s="79"/>
      <c r="AD40" s="75"/>
      <c r="AE40" s="76"/>
      <c r="AF40" s="76"/>
      <c r="AG40" s="77"/>
      <c r="AH40" s="77"/>
      <c r="AI40" s="77"/>
      <c r="AK40" s="79"/>
      <c r="AL40" s="79"/>
      <c r="AM40" s="75"/>
      <c r="AN40" s="76"/>
      <c r="AO40" s="76"/>
      <c r="AP40" s="77"/>
      <c r="AQ40" s="77"/>
    </row>
    <row r="41" spans="1:43" ht="16.5" thickBot="1" x14ac:dyDescent="0.3">
      <c r="A41" s="81"/>
      <c r="B41" s="81"/>
      <c r="C41" s="81"/>
      <c r="D41" s="81"/>
      <c r="E41" s="81"/>
      <c r="F41" s="81"/>
      <c r="G41" s="82"/>
      <c r="H41" s="82"/>
      <c r="I41" s="82"/>
      <c r="J41" s="83"/>
      <c r="K41" s="83"/>
      <c r="L41" s="83"/>
      <c r="S41" s="79"/>
      <c r="T41" s="79"/>
      <c r="U41" s="75"/>
      <c r="V41" s="76"/>
      <c r="W41" s="76"/>
      <c r="X41" s="77"/>
      <c r="Y41" s="77"/>
      <c r="Z41" s="77"/>
      <c r="AB41" s="79"/>
      <c r="AC41" s="79"/>
      <c r="AD41" s="75"/>
      <c r="AE41" s="76"/>
      <c r="AF41" s="76"/>
      <c r="AG41" s="77"/>
      <c r="AH41" s="77"/>
      <c r="AI41" s="77"/>
      <c r="AK41" s="79"/>
      <c r="AL41" s="79"/>
      <c r="AM41" s="75"/>
      <c r="AN41" s="76"/>
      <c r="AO41" s="76"/>
      <c r="AP41" s="77"/>
      <c r="AQ41" s="77"/>
    </row>
    <row r="42" spans="1:43" ht="16.5" thickBot="1" x14ac:dyDescent="0.3">
      <c r="A42" s="314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6"/>
      <c r="S42" s="79"/>
      <c r="T42" s="79"/>
      <c r="U42" s="75"/>
      <c r="V42" s="76"/>
      <c r="W42" s="76"/>
      <c r="X42" s="77"/>
      <c r="Y42" s="77"/>
      <c r="Z42" s="77"/>
      <c r="AB42" s="79"/>
      <c r="AC42" s="79"/>
      <c r="AD42" s="75"/>
      <c r="AE42" s="76"/>
      <c r="AF42" s="76"/>
      <c r="AG42" s="77"/>
      <c r="AH42" s="77"/>
      <c r="AI42" s="77"/>
      <c r="AK42" s="79"/>
      <c r="AL42" s="79"/>
      <c r="AM42" s="75"/>
      <c r="AN42" s="76"/>
      <c r="AO42" s="76"/>
      <c r="AP42" s="77"/>
      <c r="AQ42" s="77"/>
    </row>
    <row r="43" spans="1:43" x14ac:dyDescent="0.25">
      <c r="A43" s="199"/>
      <c r="B43" s="200"/>
      <c r="C43" s="200"/>
      <c r="D43" s="200"/>
      <c r="E43" s="200"/>
      <c r="F43" s="200"/>
      <c r="G43" s="201"/>
      <c r="H43" s="188" t="s">
        <v>46</v>
      </c>
      <c r="I43" s="201"/>
      <c r="J43" s="202"/>
      <c r="K43" s="202"/>
      <c r="L43" s="202"/>
      <c r="M43" s="187"/>
      <c r="N43" s="203"/>
      <c r="S43" s="79"/>
      <c r="T43" s="79"/>
      <c r="U43" s="75"/>
      <c r="V43" s="76"/>
      <c r="W43" s="76"/>
      <c r="X43" s="77"/>
      <c r="Y43" s="77"/>
      <c r="Z43" s="77"/>
      <c r="AB43" s="79"/>
      <c r="AC43" s="79"/>
      <c r="AD43" s="75"/>
      <c r="AE43" s="76"/>
      <c r="AF43" s="76"/>
      <c r="AG43" s="77"/>
      <c r="AH43" s="77"/>
      <c r="AI43" s="77"/>
      <c r="AK43" s="79"/>
      <c r="AL43" s="79"/>
      <c r="AM43" s="75"/>
      <c r="AN43" s="76"/>
      <c r="AO43" s="76"/>
      <c r="AP43" s="77"/>
      <c r="AQ43" s="77"/>
    </row>
    <row r="44" spans="1:43" x14ac:dyDescent="0.25">
      <c r="A44" s="204" t="s">
        <v>106</v>
      </c>
      <c r="B44" s="187"/>
      <c r="C44" s="187"/>
      <c r="D44" s="187" t="s">
        <v>43</v>
      </c>
      <c r="E44" s="187"/>
      <c r="F44" s="187"/>
      <c r="G44" s="188"/>
      <c r="H44" s="187"/>
      <c r="I44" s="188"/>
      <c r="J44" s="189"/>
      <c r="K44" s="189"/>
      <c r="L44" s="189" t="s">
        <v>48</v>
      </c>
      <c r="M44" s="187"/>
      <c r="N44" s="203"/>
      <c r="S44" s="74"/>
      <c r="T44" s="74"/>
      <c r="U44" s="75"/>
      <c r="V44" s="76"/>
      <c r="W44" s="76"/>
      <c r="X44" s="77"/>
      <c r="Y44" s="77"/>
      <c r="Z44" s="77"/>
      <c r="AB44" s="74"/>
      <c r="AC44" s="74"/>
      <c r="AD44" s="75"/>
      <c r="AE44" s="76"/>
      <c r="AF44" s="76"/>
      <c r="AG44" s="77"/>
      <c r="AH44" s="77"/>
      <c r="AI44" s="77"/>
      <c r="AK44" s="74"/>
      <c r="AL44" s="74"/>
      <c r="AM44" s="75"/>
      <c r="AN44" s="76"/>
      <c r="AO44" s="76"/>
      <c r="AP44" s="77"/>
      <c r="AQ44" s="77"/>
    </row>
    <row r="45" spans="1:43" x14ac:dyDescent="0.25">
      <c r="A45" s="204" t="s">
        <v>18</v>
      </c>
      <c r="B45" s="187" t="s">
        <v>45</v>
      </c>
      <c r="C45" s="187"/>
      <c r="D45" s="187"/>
      <c r="E45" s="187" t="s">
        <v>100</v>
      </c>
      <c r="F45" s="187"/>
      <c r="G45" s="187"/>
      <c r="H45" s="187"/>
      <c r="I45" s="187" t="s">
        <v>100</v>
      </c>
      <c r="J45" s="187"/>
      <c r="K45" s="187"/>
      <c r="L45" s="187"/>
      <c r="M45" s="187" t="s">
        <v>100</v>
      </c>
      <c r="N45" s="203"/>
      <c r="S45" s="74"/>
      <c r="T45" s="74"/>
      <c r="U45" s="75"/>
      <c r="V45" s="76"/>
      <c r="W45" s="76"/>
      <c r="X45" s="77"/>
      <c r="Y45" s="77"/>
      <c r="Z45" s="77"/>
      <c r="AB45" s="74"/>
      <c r="AC45" s="74"/>
      <c r="AD45" s="75"/>
      <c r="AE45" s="76"/>
      <c r="AF45" s="76"/>
      <c r="AG45" s="77"/>
      <c r="AH45" s="77"/>
      <c r="AI45" s="77"/>
      <c r="AK45" s="74"/>
      <c r="AL45" s="74"/>
      <c r="AM45" s="75"/>
      <c r="AN45" s="76"/>
      <c r="AO45" s="76"/>
      <c r="AP45" s="77"/>
      <c r="AQ45" s="77"/>
    </row>
    <row r="46" spans="1:43" x14ac:dyDescent="0.25">
      <c r="A46" s="204"/>
      <c r="B46" s="187"/>
      <c r="C46" s="187" t="s">
        <v>98</v>
      </c>
      <c r="D46" s="187" t="s">
        <v>99</v>
      </c>
      <c r="E46" s="187" t="s">
        <v>44</v>
      </c>
      <c r="F46" s="187"/>
      <c r="G46" s="187" t="s">
        <v>98</v>
      </c>
      <c r="H46" s="187" t="s">
        <v>99</v>
      </c>
      <c r="I46" s="187" t="s">
        <v>44</v>
      </c>
      <c r="J46" s="187"/>
      <c r="K46" s="187" t="s">
        <v>98</v>
      </c>
      <c r="L46" s="187" t="s">
        <v>99</v>
      </c>
      <c r="M46" s="187" t="s">
        <v>44</v>
      </c>
      <c r="N46" s="203"/>
      <c r="S46" s="74"/>
      <c r="T46" s="74"/>
      <c r="U46" s="75"/>
      <c r="V46" s="76"/>
      <c r="W46" s="76"/>
      <c r="X46" s="77"/>
      <c r="Y46" s="77"/>
      <c r="Z46" s="77"/>
      <c r="AB46" s="74"/>
      <c r="AC46" s="74"/>
      <c r="AD46" s="75"/>
      <c r="AE46" s="76"/>
      <c r="AF46" s="76"/>
      <c r="AG46" s="77"/>
      <c r="AH46" s="77"/>
      <c r="AI46" s="77"/>
      <c r="AK46" s="74"/>
      <c r="AL46" s="74"/>
      <c r="AM46" s="75"/>
      <c r="AN46" s="76"/>
      <c r="AO46" s="76"/>
      <c r="AP46" s="77"/>
      <c r="AQ46" s="77"/>
    </row>
    <row r="47" spans="1:43" x14ac:dyDescent="0.25">
      <c r="A47" s="204" t="s">
        <v>70</v>
      </c>
      <c r="B47" s="69">
        <v>2009</v>
      </c>
      <c r="C47" s="189">
        <f>E11</f>
        <v>0.83246527777777779</v>
      </c>
      <c r="D47" s="189">
        <f>J27</f>
        <v>0.73394495412844041</v>
      </c>
      <c r="E47" s="189">
        <f t="shared" ref="E47:E50" si="68">C47-D47</f>
        <v>9.8520323649337382E-2</v>
      </c>
      <c r="F47" s="187"/>
      <c r="G47" s="189"/>
      <c r="H47" s="189">
        <f>L28</f>
        <v>1</v>
      </c>
      <c r="I47" s="189"/>
      <c r="J47" s="187"/>
      <c r="K47" s="189"/>
      <c r="L47" s="189">
        <f>K27</f>
        <v>0</v>
      </c>
      <c r="M47" s="189"/>
      <c r="N47" s="203"/>
    </row>
    <row r="48" spans="1:43" x14ac:dyDescent="0.25">
      <c r="A48" s="204"/>
      <c r="B48" s="69">
        <v>2010</v>
      </c>
      <c r="C48" s="189">
        <f>E12</f>
        <v>0.85</v>
      </c>
      <c r="D48" s="189">
        <f>J28</f>
        <v>0.8</v>
      </c>
      <c r="E48" s="189">
        <f t="shared" si="68"/>
        <v>4.9999999999999933E-2</v>
      </c>
      <c r="F48" s="187"/>
      <c r="G48" s="189">
        <f>F12</f>
        <v>0.91176470588235292</v>
      </c>
      <c r="H48" s="189">
        <f>L29</f>
        <v>0.93730407523510972</v>
      </c>
      <c r="I48" s="189">
        <f>G48-H47</f>
        <v>-8.8235294117647078E-2</v>
      </c>
      <c r="J48" s="187"/>
      <c r="K48" s="189">
        <f>G12</f>
        <v>0.77500000000000002</v>
      </c>
      <c r="L48" s="189">
        <f>K28</f>
        <v>0.8</v>
      </c>
      <c r="M48" s="189">
        <f t="shared" ref="M48:M50" si="69">K48-L48</f>
        <v>-2.5000000000000022E-2</v>
      </c>
      <c r="N48" s="203"/>
    </row>
    <row r="49" spans="1:16" x14ac:dyDescent="0.25">
      <c r="A49" s="204"/>
      <c r="B49" s="69">
        <v>2011</v>
      </c>
      <c r="C49" s="189">
        <f>E13</f>
        <v>0.68914017495199487</v>
      </c>
      <c r="D49" s="189">
        <f>J29</f>
        <v>0.66320166320166318</v>
      </c>
      <c r="E49" s="189">
        <f t="shared" si="68"/>
        <v>2.5938511750331683E-2</v>
      </c>
      <c r="F49" s="187"/>
      <c r="G49" s="189">
        <f>F13</f>
        <v>0.96344169246646028</v>
      </c>
      <c r="H49" s="189">
        <f>L30</f>
        <v>0.90476190476190477</v>
      </c>
      <c r="I49" s="189">
        <f>G49-H48</f>
        <v>2.6137617231350552E-2</v>
      </c>
      <c r="J49" s="187"/>
      <c r="K49" s="189">
        <f>G13</f>
        <v>0.66394637650238253</v>
      </c>
      <c r="L49" s="189">
        <f>K29</f>
        <v>0.6216216216216216</v>
      </c>
      <c r="M49" s="189">
        <f t="shared" si="69"/>
        <v>4.2324754880760929E-2</v>
      </c>
      <c r="N49" s="203"/>
    </row>
    <row r="50" spans="1:16" x14ac:dyDescent="0.25">
      <c r="A50" s="204"/>
      <c r="B50" s="69">
        <v>2012</v>
      </c>
      <c r="C50" s="189">
        <f>E14</f>
        <v>0.56910569105691056</v>
      </c>
      <c r="D50" s="189">
        <f>J30</f>
        <v>0.56756756756756754</v>
      </c>
      <c r="E50" s="189">
        <f t="shared" si="68"/>
        <v>1.5381234893430129E-3</v>
      </c>
      <c r="F50" s="187"/>
      <c r="G50" s="189">
        <f>F14</f>
        <v>0.91428571428571426</v>
      </c>
      <c r="H50" s="187"/>
      <c r="I50" s="189">
        <f>G50-H49</f>
        <v>9.52380952380949E-3</v>
      </c>
      <c r="J50" s="187"/>
      <c r="K50" s="189">
        <f>G14</f>
        <v>0.52032520325203258</v>
      </c>
      <c r="L50" s="189">
        <f>K30</f>
        <v>0.51351351351351349</v>
      </c>
      <c r="M50" s="189">
        <f t="shared" si="69"/>
        <v>6.8116897385190889E-3</v>
      </c>
      <c r="N50" s="203"/>
    </row>
    <row r="51" spans="1:16" ht="26.25" x14ac:dyDescent="0.25">
      <c r="A51" s="204"/>
      <c r="B51" s="71" t="s">
        <v>42</v>
      </c>
      <c r="C51" s="189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203"/>
    </row>
    <row r="52" spans="1:16" ht="16.5" thickBot="1" x14ac:dyDescent="0.3">
      <c r="A52" s="205"/>
      <c r="B52" s="206"/>
      <c r="C52" s="207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8"/>
    </row>
    <row r="53" spans="1:16" ht="16.5" thickBot="1" x14ac:dyDescent="0.3"/>
    <row r="54" spans="1:16" ht="16.5" thickBot="1" x14ac:dyDescent="0.3">
      <c r="B54" s="317" t="s">
        <v>82</v>
      </c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9"/>
    </row>
    <row r="55" spans="1:16" x14ac:dyDescent="0.25">
      <c r="B55" s="68"/>
      <c r="C55" s="187" t="s">
        <v>91</v>
      </c>
      <c r="E55" s="187"/>
      <c r="F55" s="187"/>
      <c r="G55" s="209"/>
      <c r="H55" s="209"/>
      <c r="I55" s="187"/>
      <c r="J55" s="187"/>
      <c r="K55" s="187"/>
      <c r="L55" s="187"/>
      <c r="M55" s="187"/>
      <c r="N55" s="187"/>
      <c r="O55" s="187"/>
      <c r="P55" s="203"/>
    </row>
    <row r="56" spans="1:16" x14ac:dyDescent="0.25">
      <c r="B56" s="68"/>
      <c r="C56" s="187" t="s">
        <v>52</v>
      </c>
      <c r="D56" s="192"/>
      <c r="E56" s="187"/>
      <c r="F56" s="187"/>
      <c r="G56" s="209"/>
      <c r="H56" s="209"/>
      <c r="I56" s="187"/>
      <c r="J56" s="187"/>
      <c r="K56" s="187"/>
      <c r="L56" s="187"/>
      <c r="M56" s="187"/>
      <c r="N56" s="187"/>
      <c r="O56" s="187"/>
      <c r="P56" s="203"/>
    </row>
    <row r="57" spans="1:16" x14ac:dyDescent="0.25">
      <c r="B57" s="68"/>
      <c r="C57" s="187"/>
      <c r="D57" s="192"/>
      <c r="E57" s="187"/>
      <c r="F57" s="187"/>
      <c r="G57" s="187" t="s">
        <v>71</v>
      </c>
      <c r="H57" s="209" t="s">
        <v>76</v>
      </c>
      <c r="I57" s="187"/>
      <c r="J57" s="187"/>
      <c r="K57" s="187"/>
      <c r="L57" s="187"/>
      <c r="M57" s="187"/>
      <c r="N57" s="187"/>
      <c r="O57" s="187"/>
      <c r="P57" s="203"/>
    </row>
    <row r="58" spans="1:16" x14ac:dyDescent="0.25">
      <c r="B58" s="68"/>
      <c r="C58" s="187" t="s">
        <v>64</v>
      </c>
      <c r="D58" s="192" t="s">
        <v>72</v>
      </c>
      <c r="E58" s="187" t="s">
        <v>73</v>
      </c>
      <c r="F58" s="187" t="s">
        <v>74</v>
      </c>
      <c r="G58" s="187" t="s">
        <v>75</v>
      </c>
      <c r="H58" s="210">
        <v>0.952774258961534</v>
      </c>
      <c r="I58" s="187"/>
      <c r="J58" s="187"/>
      <c r="K58" s="187"/>
      <c r="L58" s="187"/>
      <c r="M58" s="187"/>
      <c r="N58" s="187"/>
      <c r="O58" s="187"/>
      <c r="P58" s="203"/>
    </row>
    <row r="59" spans="1:16" x14ac:dyDescent="0.25">
      <c r="B59" s="68"/>
      <c r="C59" s="187">
        <v>2010</v>
      </c>
      <c r="D59" s="192" t="s">
        <v>77</v>
      </c>
      <c r="E59" s="187">
        <v>0.82930000000000004</v>
      </c>
      <c r="F59" s="187">
        <v>5.8799999999999998E-2</v>
      </c>
      <c r="G59" s="187">
        <v>0.72182732009321204</v>
      </c>
      <c r="H59" s="210">
        <v>1.0441465764227214</v>
      </c>
      <c r="I59" s="187"/>
      <c r="J59" s="187"/>
      <c r="K59" s="187"/>
      <c r="L59" s="187"/>
      <c r="M59" s="187"/>
      <c r="N59" s="187"/>
      <c r="O59" s="187"/>
      <c r="P59" s="203"/>
    </row>
    <row r="60" spans="1:16" x14ac:dyDescent="0.25">
      <c r="B60" s="211"/>
      <c r="C60" s="187">
        <v>2010</v>
      </c>
      <c r="D60" s="192" t="s">
        <v>78</v>
      </c>
      <c r="E60" s="187">
        <v>0.9819</v>
      </c>
      <c r="F60" s="187">
        <v>3.0800000000000001E-2</v>
      </c>
      <c r="G60" s="187">
        <v>0.92336424001228945</v>
      </c>
      <c r="H60" s="210">
        <v>1.0290576909835349</v>
      </c>
      <c r="I60" s="187"/>
      <c r="J60" s="187"/>
      <c r="K60" s="192"/>
      <c r="L60" s="187"/>
      <c r="M60" s="187"/>
      <c r="N60" s="187" t="s">
        <v>71</v>
      </c>
      <c r="O60" s="187"/>
      <c r="P60" s="203"/>
    </row>
    <row r="61" spans="1:16" x14ac:dyDescent="0.25">
      <c r="B61" s="68"/>
      <c r="C61" s="187">
        <v>2010</v>
      </c>
      <c r="D61" s="192" t="s">
        <v>79</v>
      </c>
      <c r="E61" s="187">
        <v>0.92859999999999998</v>
      </c>
      <c r="F61" s="187">
        <v>4.87E-2</v>
      </c>
      <c r="G61" s="187">
        <v>0.83794909416191021</v>
      </c>
      <c r="H61" s="210">
        <v>1.013202239686358</v>
      </c>
      <c r="I61" s="187"/>
      <c r="J61" s="187" t="s">
        <v>83</v>
      </c>
      <c r="K61" s="192" t="s">
        <v>72</v>
      </c>
      <c r="L61" s="187" t="s">
        <v>73</v>
      </c>
      <c r="M61" s="187" t="s">
        <v>74</v>
      </c>
      <c r="N61" s="187" t="s">
        <v>75</v>
      </c>
      <c r="O61" s="187"/>
      <c r="P61" s="203"/>
    </row>
    <row r="62" spans="1:16" x14ac:dyDescent="0.25">
      <c r="B62" s="68"/>
      <c r="C62" s="187">
        <v>2010</v>
      </c>
      <c r="D62" s="192" t="s">
        <v>80</v>
      </c>
      <c r="E62" s="187">
        <v>0.91200000000000003</v>
      </c>
      <c r="F62" s="187">
        <v>4.9000000000000002E-2</v>
      </c>
      <c r="G62" s="187">
        <v>0.82090619959295652</v>
      </c>
      <c r="H62" s="210">
        <v>0.89944020755628951</v>
      </c>
      <c r="I62" s="187"/>
      <c r="J62" s="187"/>
      <c r="K62" s="187"/>
      <c r="L62" s="187"/>
      <c r="M62" s="187"/>
      <c r="N62" s="187"/>
      <c r="O62" s="187"/>
      <c r="P62" s="203"/>
    </row>
    <row r="63" spans="1:16" x14ac:dyDescent="0.25">
      <c r="B63" s="68"/>
      <c r="C63" s="187">
        <v>2010</v>
      </c>
      <c r="D63" s="192" t="s">
        <v>81</v>
      </c>
      <c r="E63" s="187">
        <v>0.75609999999999999</v>
      </c>
      <c r="F63" s="187">
        <v>6.7100000000000007E-2</v>
      </c>
      <c r="G63" s="187">
        <v>0.6356033510590221</v>
      </c>
      <c r="H63" s="210">
        <v>0.7181951140709516</v>
      </c>
      <c r="I63" s="187"/>
      <c r="J63" s="187">
        <v>2002</v>
      </c>
      <c r="K63" s="187"/>
      <c r="L63" s="187"/>
      <c r="M63" s="187"/>
      <c r="N63" s="187"/>
      <c r="O63" s="187"/>
      <c r="P63" s="203"/>
    </row>
    <row r="64" spans="1:16" x14ac:dyDescent="0.25">
      <c r="B64" s="68"/>
      <c r="C64" s="187">
        <v>2011</v>
      </c>
      <c r="D64" s="192" t="s">
        <v>77</v>
      </c>
      <c r="E64" s="187">
        <v>0.67659999999999998</v>
      </c>
      <c r="F64" s="187">
        <v>2.06E-2</v>
      </c>
      <c r="G64" s="187">
        <v>0.63741391584400897</v>
      </c>
      <c r="H64" s="210">
        <v>1.0064264502087141</v>
      </c>
      <c r="I64" s="187"/>
      <c r="J64" s="187">
        <v>2003</v>
      </c>
      <c r="K64" s="187"/>
      <c r="L64" s="187"/>
      <c r="M64" s="187"/>
      <c r="N64" s="187"/>
      <c r="O64" s="187"/>
      <c r="P64" s="203"/>
    </row>
    <row r="65" spans="2:16" x14ac:dyDescent="0.25">
      <c r="B65" s="204"/>
      <c r="C65" s="187">
        <v>2011</v>
      </c>
      <c r="D65" s="187" t="s">
        <v>78</v>
      </c>
      <c r="E65" s="187">
        <v>0.99419999999999997</v>
      </c>
      <c r="F65" s="187">
        <v>6.1999999999999998E-3</v>
      </c>
      <c r="G65" s="187">
        <v>0.98212208134535528</v>
      </c>
      <c r="H65" s="210">
        <v>0.99653609749909422</v>
      </c>
      <c r="I65" s="187"/>
      <c r="J65" s="187">
        <v>2004</v>
      </c>
      <c r="K65" s="187"/>
      <c r="L65" s="187"/>
      <c r="M65" s="187"/>
      <c r="N65" s="187"/>
      <c r="O65" s="187"/>
      <c r="P65" s="203"/>
    </row>
    <row r="66" spans="2:16" x14ac:dyDescent="0.25">
      <c r="B66" s="204"/>
      <c r="C66" s="187">
        <v>2011</v>
      </c>
      <c r="D66" s="187" t="s">
        <v>79</v>
      </c>
      <c r="E66" s="187">
        <v>0.96809999999999996</v>
      </c>
      <c r="F66" s="187">
        <v>1.43E-2</v>
      </c>
      <c r="G66" s="187">
        <v>0.94047532482971774</v>
      </c>
      <c r="H66" s="210">
        <v>0.99083318984437918</v>
      </c>
      <c r="I66" s="187"/>
      <c r="J66" s="187">
        <v>2005</v>
      </c>
      <c r="K66" s="187"/>
      <c r="L66" s="187"/>
      <c r="M66" s="187"/>
      <c r="N66" s="187"/>
      <c r="O66" s="187"/>
      <c r="P66" s="203"/>
    </row>
    <row r="67" spans="2:16" x14ac:dyDescent="0.25">
      <c r="B67" s="204"/>
      <c r="C67" s="187">
        <v>2011</v>
      </c>
      <c r="D67" s="187" t="s">
        <v>80</v>
      </c>
      <c r="E67" s="187">
        <v>0.96299999999999997</v>
      </c>
      <c r="F67" s="187">
        <v>1.4E-2</v>
      </c>
      <c r="G67" s="187">
        <v>0.93594866371568863</v>
      </c>
      <c r="H67" s="210">
        <v>0.69576652307540343</v>
      </c>
      <c r="I67" s="187"/>
      <c r="J67" s="187">
        <v>2006</v>
      </c>
      <c r="K67" s="187"/>
      <c r="L67" s="187"/>
      <c r="M67" s="187"/>
      <c r="N67" s="187"/>
      <c r="O67" s="187"/>
      <c r="P67" s="203"/>
    </row>
    <row r="68" spans="2:16" x14ac:dyDescent="0.25">
      <c r="B68" s="204"/>
      <c r="C68" s="187">
        <v>2011</v>
      </c>
      <c r="D68" s="187" t="s">
        <v>81</v>
      </c>
      <c r="E68" s="187">
        <v>0.6512</v>
      </c>
      <c r="F68" s="187">
        <v>2.1999999999999999E-2</v>
      </c>
      <c r="G68" s="187">
        <v>0.60948813421717696</v>
      </c>
      <c r="H68" s="210">
        <v>0.67689443403730132</v>
      </c>
      <c r="I68" s="187"/>
      <c r="J68" s="187">
        <v>2007</v>
      </c>
      <c r="K68" s="187"/>
      <c r="L68" s="187"/>
      <c r="M68" s="187"/>
      <c r="N68" s="187"/>
      <c r="O68" s="187"/>
      <c r="P68" s="203"/>
    </row>
    <row r="69" spans="2:16" x14ac:dyDescent="0.25">
      <c r="B69" s="204"/>
      <c r="C69" s="187">
        <v>2012</v>
      </c>
      <c r="D69" s="187" t="s">
        <v>77</v>
      </c>
      <c r="E69" s="187">
        <v>0.58250000000000002</v>
      </c>
      <c r="F69" s="187">
        <v>4.4699999999999997E-2</v>
      </c>
      <c r="G69" s="187">
        <v>0.50126907969419354</v>
      </c>
      <c r="H69" s="210">
        <v>1.0172181054224592</v>
      </c>
      <c r="I69" s="187"/>
      <c r="J69" s="187">
        <v>2008</v>
      </c>
      <c r="K69" s="187"/>
      <c r="L69" s="187"/>
      <c r="M69" s="187"/>
      <c r="N69" s="187"/>
      <c r="O69" s="187"/>
      <c r="P69" s="203"/>
    </row>
    <row r="70" spans="2:16" x14ac:dyDescent="0.25">
      <c r="B70" s="204"/>
      <c r="C70" s="187">
        <v>2012</v>
      </c>
      <c r="D70" s="187" t="s">
        <v>78</v>
      </c>
      <c r="E70" s="187">
        <v>0.97599999999999998</v>
      </c>
      <c r="F70" s="187">
        <v>2.06E-2</v>
      </c>
      <c r="G70" s="187">
        <v>0.93645206954351956</v>
      </c>
      <c r="H70" s="210">
        <v>1.0317074079699717</v>
      </c>
      <c r="I70" s="187"/>
      <c r="J70" s="187">
        <v>2009</v>
      </c>
      <c r="K70" s="187"/>
      <c r="L70" s="187"/>
      <c r="M70" s="187"/>
      <c r="N70" s="187"/>
      <c r="O70" s="187"/>
      <c r="P70" s="203"/>
    </row>
    <row r="71" spans="2:16" x14ac:dyDescent="0.25">
      <c r="B71" s="204"/>
      <c r="C71" s="187">
        <v>2012</v>
      </c>
      <c r="D71" s="187" t="s">
        <v>79</v>
      </c>
      <c r="E71" s="187">
        <v>0.92579999999999996</v>
      </c>
      <c r="F71" s="187">
        <v>5.1200000000000002E-2</v>
      </c>
      <c r="G71" s="187">
        <v>0.83076425872183557</v>
      </c>
      <c r="H71" s="210">
        <v>1.0117933494423155</v>
      </c>
      <c r="I71" s="187"/>
      <c r="J71" s="187">
        <f>C59</f>
        <v>2010</v>
      </c>
      <c r="K71" s="187">
        <f>E59</f>
        <v>0.82930000000000004</v>
      </c>
      <c r="L71" s="187">
        <f>F59</f>
        <v>5.8799999999999998E-2</v>
      </c>
      <c r="M71" s="187">
        <f>G59</f>
        <v>0.72182732009321204</v>
      </c>
      <c r="N71" s="187">
        <f>H58</f>
        <v>0.952774258961534</v>
      </c>
      <c r="O71" s="187"/>
      <c r="P71" s="203"/>
    </row>
    <row r="72" spans="2:16" x14ac:dyDescent="0.25">
      <c r="B72" s="204"/>
      <c r="C72" s="187">
        <v>2012</v>
      </c>
      <c r="D72" s="187" t="s">
        <v>80</v>
      </c>
      <c r="E72" s="187">
        <v>0.90400000000000003</v>
      </c>
      <c r="F72" s="187">
        <v>5.1999999999999998E-2</v>
      </c>
      <c r="G72" s="187">
        <v>0.80769062225051835</v>
      </c>
      <c r="H72" s="210">
        <v>0.634925898848132</v>
      </c>
      <c r="I72" s="187"/>
      <c r="J72" s="187">
        <v>2011</v>
      </c>
      <c r="K72" s="187">
        <f>E64</f>
        <v>0.67659999999999998</v>
      </c>
      <c r="L72" s="187">
        <f>F64</f>
        <v>2.06E-2</v>
      </c>
      <c r="M72" s="187">
        <f>G64</f>
        <v>0.63741391584400897</v>
      </c>
      <c r="N72" s="187">
        <f>H63</f>
        <v>0.7181951140709516</v>
      </c>
      <c r="O72" s="187"/>
      <c r="P72" s="203"/>
    </row>
    <row r="73" spans="2:16" x14ac:dyDescent="0.25">
      <c r="B73" s="204"/>
      <c r="C73" s="187">
        <v>2012</v>
      </c>
      <c r="D73" s="187" t="s">
        <v>81</v>
      </c>
      <c r="E73" s="187">
        <v>0.52629999999999999</v>
      </c>
      <c r="F73" s="187">
        <v>5.0500000000000003E-2</v>
      </c>
      <c r="G73" s="187">
        <v>0.43625829486954609</v>
      </c>
      <c r="H73" s="187"/>
      <c r="I73" s="187"/>
      <c r="J73" s="187">
        <v>2012</v>
      </c>
      <c r="K73" s="187">
        <f>E69</f>
        <v>0.58250000000000002</v>
      </c>
      <c r="L73" s="187">
        <f>F69</f>
        <v>4.4699999999999997E-2</v>
      </c>
      <c r="M73" s="187">
        <f>G69</f>
        <v>0.50126907969419354</v>
      </c>
      <c r="N73" s="187">
        <f>H68</f>
        <v>0.67689443403730132</v>
      </c>
      <c r="O73" s="187"/>
      <c r="P73" s="203"/>
    </row>
    <row r="74" spans="2:16" x14ac:dyDescent="0.25">
      <c r="B74" s="204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203"/>
    </row>
    <row r="75" spans="2:16" ht="16.5" thickBot="1" x14ac:dyDescent="0.3">
      <c r="B75" s="205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8"/>
    </row>
  </sheetData>
  <mergeCells count="3">
    <mergeCell ref="A42:N42"/>
    <mergeCell ref="B54:P54"/>
    <mergeCell ref="S2:A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tabSelected="1" zoomScaleNormal="100" workbookViewId="0">
      <selection activeCell="J144" sqref="J144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ht="16.5" thickBot="1" x14ac:dyDescent="0.3">
      <c r="A1" t="s">
        <v>105</v>
      </c>
      <c r="F1" t="s">
        <v>113</v>
      </c>
    </row>
    <row r="2" spans="1:45" ht="16.5" thickBot="1" x14ac:dyDescent="0.3">
      <c r="A2" t="s">
        <v>45</v>
      </c>
      <c r="S2" s="323" t="s">
        <v>61</v>
      </c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5"/>
      <c r="AR2" t="s">
        <v>62</v>
      </c>
    </row>
    <row r="3" spans="1:45" ht="51" x14ac:dyDescent="0.25">
      <c r="A3" s="133" t="s">
        <v>64</v>
      </c>
      <c r="B3" s="134" t="s">
        <v>29</v>
      </c>
      <c r="C3" s="135" t="s">
        <v>30</v>
      </c>
      <c r="D3" s="136" t="s">
        <v>31</v>
      </c>
      <c r="E3" s="134" t="s">
        <v>32</v>
      </c>
      <c r="F3" s="135" t="s">
        <v>33</v>
      </c>
      <c r="G3" s="136" t="s">
        <v>34</v>
      </c>
      <c r="H3" s="134" t="s">
        <v>35</v>
      </c>
      <c r="I3" s="137" t="s">
        <v>36</v>
      </c>
      <c r="J3" s="136" t="s">
        <v>37</v>
      </c>
      <c r="K3" s="134" t="s">
        <v>32</v>
      </c>
      <c r="L3" s="135" t="s">
        <v>33</v>
      </c>
      <c r="M3" s="135" t="s">
        <v>34</v>
      </c>
      <c r="N3" s="134" t="s">
        <v>38</v>
      </c>
      <c r="O3" s="135" t="s">
        <v>39</v>
      </c>
      <c r="P3" s="138" t="s">
        <v>40</v>
      </c>
      <c r="S3" s="241" t="s">
        <v>50</v>
      </c>
      <c r="T3" s="197" t="s">
        <v>51</v>
      </c>
      <c r="U3" s="198" t="s">
        <v>52</v>
      </c>
      <c r="V3" s="72" t="s">
        <v>53</v>
      </c>
      <c r="W3" s="73" t="s">
        <v>54</v>
      </c>
      <c r="X3" s="73" t="s">
        <v>55</v>
      </c>
      <c r="Y3" s="73" t="s">
        <v>56</v>
      </c>
      <c r="Z3" s="78" t="s">
        <v>60</v>
      </c>
      <c r="AA3" s="187"/>
      <c r="AB3" s="197" t="s">
        <v>57</v>
      </c>
      <c r="AC3" s="197" t="s">
        <v>58</v>
      </c>
      <c r="AD3" s="198" t="s">
        <v>52</v>
      </c>
      <c r="AE3" s="72" t="s">
        <v>53</v>
      </c>
      <c r="AF3" s="73" t="s">
        <v>54</v>
      </c>
      <c r="AG3" s="73" t="s">
        <v>55</v>
      </c>
      <c r="AH3" s="73" t="s">
        <v>56</v>
      </c>
      <c r="AI3" s="78" t="s">
        <v>60</v>
      </c>
      <c r="AJ3" s="187"/>
      <c r="AK3" s="197" t="s">
        <v>59</v>
      </c>
      <c r="AL3" s="197" t="s">
        <v>58</v>
      </c>
      <c r="AM3" s="198" t="s">
        <v>52</v>
      </c>
      <c r="AN3" s="72" t="s">
        <v>53</v>
      </c>
      <c r="AO3" s="73" t="s">
        <v>54</v>
      </c>
      <c r="AP3" s="73" t="s">
        <v>55</v>
      </c>
      <c r="AQ3" s="240" t="s">
        <v>56</v>
      </c>
    </row>
    <row r="4" spans="1:45" x14ac:dyDescent="0.25">
      <c r="A4" s="248" t="s">
        <v>41</v>
      </c>
      <c r="B4" s="85">
        <v>1136</v>
      </c>
      <c r="C4" s="88">
        <v>989</v>
      </c>
      <c r="D4" s="86">
        <v>963</v>
      </c>
      <c r="E4" s="93">
        <f t="shared" ref="E4:E14" si="0">C4/B4</f>
        <v>0.87059859154929575</v>
      </c>
      <c r="F4" s="91">
        <f t="shared" ref="F4:F14" si="1">G4/E4</f>
        <v>0.97371081900910006</v>
      </c>
      <c r="G4" s="90">
        <f t="shared" ref="G4:G14" si="2">D4/B4</f>
        <v>0.84771126760563376</v>
      </c>
      <c r="H4" s="108">
        <v>0.11379943595461402</v>
      </c>
      <c r="I4" s="107">
        <v>1.0574248594599035E-2</v>
      </c>
      <c r="J4" s="90">
        <v>0.02</v>
      </c>
      <c r="K4" s="91">
        <f>(C4/B4)/((1-H4)*(1-J4))</f>
        <v>1.0024434036567398</v>
      </c>
      <c r="L4" s="91">
        <f t="shared" ref="L4:L14" si="3">M4/K4</f>
        <v>0.98411711806168467</v>
      </c>
      <c r="M4" s="91">
        <f t="shared" ref="M4:M14" si="4">(D4/B4)/((1-H4)*(1-I4)*(1-J4))</f>
        <v>0.98652171342661676</v>
      </c>
      <c r="N4" s="93">
        <f t="shared" ref="N4:N14" si="5">K4^(1/3)</f>
        <v>1.000813805426652</v>
      </c>
      <c r="O4" s="91">
        <f t="shared" ref="O4:O14" si="6">L4^(1/4)</f>
        <v>0.99600540804520321</v>
      </c>
      <c r="P4" s="92">
        <f t="shared" ref="P4:P14" si="7">M4^(1/7)</f>
        <v>0.99806331448705299</v>
      </c>
      <c r="S4" s="214">
        <f>B4</f>
        <v>1136</v>
      </c>
      <c r="T4" s="74">
        <f>C4</f>
        <v>989</v>
      </c>
      <c r="U4" s="75">
        <f>T4/S4</f>
        <v>0.87059859154929575</v>
      </c>
      <c r="V4" s="195">
        <f>_xlfn.F.INV(0.05/2, 2*T4, 2*(S4-T4+1))</f>
        <v>0.84585654030747126</v>
      </c>
      <c r="W4" s="195">
        <f>_xlfn.F.INV(1-0.05/2, 2*(T4+1), 2*(S4-T4))</f>
        <v>1.1962140695885088</v>
      </c>
      <c r="X4" s="196">
        <f>IF(T4=0, 0, 1/(1 +(S4-T4+1)/(T4*V4)))</f>
        <v>0.84967784108177669</v>
      </c>
      <c r="Y4" s="196">
        <f>IF(T4=S4, 1, 1/(1 + (S4-T4)/(W4*(T4+1))))</f>
        <v>0.88957762478340285</v>
      </c>
      <c r="Z4" s="196">
        <f>Y4-X4</f>
        <v>3.9899783701626168E-2</v>
      </c>
      <c r="AA4" s="187"/>
      <c r="AB4" s="74">
        <f>C4</f>
        <v>989</v>
      </c>
      <c r="AC4" s="74">
        <f>D4</f>
        <v>963</v>
      </c>
      <c r="AD4" s="75">
        <f>AC4/AB4</f>
        <v>0.97371081900910006</v>
      </c>
      <c r="AE4" s="195">
        <f>_xlfn.F.INV(0.05/2, 2*AC4, 2*(AB4-AC4+1))</f>
        <v>0.70432145109619193</v>
      </c>
      <c r="AF4" s="195">
        <f>_xlfn.F.INV(1-0.05/2, 2*(AC4+1), 2*(AB4-AC4))</f>
        <v>1.5371761663853736</v>
      </c>
      <c r="AG4" s="196">
        <f>IF(AC4=0, 0, 1/(1 +(AB4-AC4+1)/(AC4*AE4)))</f>
        <v>0.96171633103139509</v>
      </c>
      <c r="AH4" s="196">
        <f>IF(AC4=AB4, 1, 1/(1 + (AB4-AC4)/(AF4*(AC4+1))))</f>
        <v>0.98275676629187658</v>
      </c>
      <c r="AI4" s="196">
        <f>AH4-AG4</f>
        <v>2.1040435260481494E-2</v>
      </c>
      <c r="AJ4" s="187"/>
      <c r="AK4" s="74">
        <f>B4</f>
        <v>1136</v>
      </c>
      <c r="AL4" s="74">
        <f>D4</f>
        <v>963</v>
      </c>
      <c r="AM4" s="75">
        <f>AL4/AK4</f>
        <v>0.84771126760563376</v>
      </c>
      <c r="AN4" s="195">
        <f>_xlfn.F.INV(0.05/2, 2*AL4, 2*(AK4-AL4+1))</f>
        <v>0.85464433993366384</v>
      </c>
      <c r="AO4" s="195">
        <f>_xlfn.F.INV(1-0.05/2, 2*(AL4+1), 2*(AK4-AL4))</f>
        <v>1.1813651208309559</v>
      </c>
      <c r="AP4" s="196">
        <f>IF(AL4=0, 0, 1/(1 +(AK4-AL4+1)/(AL4*AN4)))</f>
        <v>0.82548036768240429</v>
      </c>
      <c r="AQ4" s="215">
        <f>IF(AL4=AK4, 1, 1/(1 + (AK4-AL4)/(AO4*(AL4+1))))</f>
        <v>0.86812375700804689</v>
      </c>
    </row>
    <row r="5" spans="1:45" x14ac:dyDescent="0.25">
      <c r="A5" s="249">
        <v>2003</v>
      </c>
      <c r="B5" s="87">
        <v>913</v>
      </c>
      <c r="C5" s="89">
        <v>774</v>
      </c>
      <c r="D5" s="118">
        <v>749</v>
      </c>
      <c r="E5" s="93">
        <f t="shared" si="0"/>
        <v>0.84775465498357061</v>
      </c>
      <c r="F5" s="91">
        <f t="shared" si="1"/>
        <v>0.96770025839793283</v>
      </c>
      <c r="G5" s="90">
        <f t="shared" si="2"/>
        <v>0.8203723986856517</v>
      </c>
      <c r="H5" s="108">
        <v>8.5391657479989017E-2</v>
      </c>
      <c r="I5" s="98">
        <v>7.0751704937294067E-3</v>
      </c>
      <c r="J5" s="90">
        <v>0.02</v>
      </c>
      <c r="K5" s="93">
        <f t="shared" ref="K5:K14" si="8">(C5/B5)/((1-H5)*(1-J5))</f>
        <v>0.94582099263157748</v>
      </c>
      <c r="L5" s="91">
        <f t="shared" si="3"/>
        <v>0.97459568906048966</v>
      </c>
      <c r="M5" s="91">
        <f t="shared" si="4"/>
        <v>0.92179306204164857</v>
      </c>
      <c r="N5" s="93">
        <f t="shared" si="5"/>
        <v>0.98160399295164225</v>
      </c>
      <c r="O5" s="91">
        <f t="shared" si="6"/>
        <v>0.9935875053941382</v>
      </c>
      <c r="P5" s="92">
        <f t="shared" si="7"/>
        <v>0.98843390394635611</v>
      </c>
      <c r="S5" s="214">
        <f t="shared" ref="S5:T29" si="9">B5</f>
        <v>913</v>
      </c>
      <c r="T5" s="74">
        <f t="shared" si="9"/>
        <v>774</v>
      </c>
      <c r="U5" s="75">
        <f t="shared" ref="U5:U29" si="10">T5/S5</f>
        <v>0.84775465498357061</v>
      </c>
      <c r="V5" s="195">
        <f t="shared" ref="V5:V29" si="11">_xlfn.F.INV(0.05/2, 2*T5, 2*(S5-T5+1))</f>
        <v>0.83980119587103885</v>
      </c>
      <c r="W5" s="195">
        <f t="shared" ref="W5:W29" si="12">_xlfn.F.INV(1-0.05/2, 2*(T5+1), 2*(S5-T5))</f>
        <v>1.2051336199495588</v>
      </c>
      <c r="X5" s="196">
        <f t="shared" ref="X5:X29" si="13">IF(T5=0, 0, 1/(1 +(S5-T5+1)/(T5*V5)))</f>
        <v>0.82278618422998906</v>
      </c>
      <c r="Y5" s="196">
        <f t="shared" ref="Y5:Y29" si="14">IF(T5=S5, 1, 1/(1 + (S5-T5)/(W5*(T5+1))))</f>
        <v>0.87045407450823542</v>
      </c>
      <c r="Z5" s="196">
        <f t="shared" ref="Z5:Z29" si="15">Y5-X5</f>
        <v>4.7667890278246361E-2</v>
      </c>
      <c r="AA5" s="187"/>
      <c r="AB5" s="74">
        <f t="shared" ref="AB5:AC29" si="16">C5</f>
        <v>774</v>
      </c>
      <c r="AC5" s="74">
        <f t="shared" si="16"/>
        <v>749</v>
      </c>
      <c r="AD5" s="75">
        <f t="shared" ref="AD5:AD29" si="17">AC5/AB5</f>
        <v>0.96770025839793283</v>
      </c>
      <c r="AE5" s="195">
        <f t="shared" ref="AE5:AE29" si="18">_xlfn.F.INV(0.05/2, 2*AC5, 2*(AB5-AC5+1))</f>
        <v>0.69897194270448526</v>
      </c>
      <c r="AF5" s="195">
        <f t="shared" ref="AF5:AF29" si="19">_xlfn.F.INV(1-0.05/2, 2*(AC5+1), 2*(AB5-AC5))</f>
        <v>1.5532454727441409</v>
      </c>
      <c r="AG5" s="196">
        <f t="shared" ref="AG5:AG29" si="20">IF(AC5=0, 0, 1/(1 +(AB5-AC5+1)/(AC5*AE5)))</f>
        <v>0.95268684019863414</v>
      </c>
      <c r="AH5" s="196">
        <f t="shared" ref="AH5:AH29" si="21">IF(AC5=AB5, 1, 1/(1 + (AB5-AC5)/(AF5*(AC5+1))))</f>
        <v>0.97899043324816382</v>
      </c>
      <c r="AI5" s="196">
        <f t="shared" ref="AI5:AI29" si="22">AH5-AG5</f>
        <v>2.6303593049529672E-2</v>
      </c>
      <c r="AJ5" s="187"/>
      <c r="AK5" s="74">
        <f t="shared" ref="AK5:AK29" si="23">B5</f>
        <v>913</v>
      </c>
      <c r="AL5" s="74">
        <f t="shared" ref="AL5:AL29" si="24">D5</f>
        <v>749</v>
      </c>
      <c r="AM5" s="75">
        <f t="shared" ref="AM5:AM29" si="25">AL5/AK5</f>
        <v>0.8203723986856517</v>
      </c>
      <c r="AN5" s="195">
        <f t="shared" ref="AN5:AN29" si="26">_xlfn.F.INV(0.05/2, 2*AL5, 2*(AK5-AL5+1))</f>
        <v>0.84859331937050531</v>
      </c>
      <c r="AO5" s="195">
        <f t="shared" ref="AO5:AO29" si="27">_xlfn.F.INV(1-0.05/2, 2*(AL5+1), 2*(AK5-AL5))</f>
        <v>1.1898569778145998</v>
      </c>
      <c r="AP5" s="196">
        <f t="shared" ref="AP5:AP29" si="28">IF(AL5=0, 0, 1/(1 +(AK5-AL5+1)/(AL5*AN5)))</f>
        <v>0.79390364385673917</v>
      </c>
      <c r="AQ5" s="215">
        <f t="shared" ref="AQ5:AQ29" si="29">IF(AL5=AK5, 1, 1/(1 + (AK5-AL5)/(AO5*(AL5+1))))</f>
        <v>0.84475470644499007</v>
      </c>
    </row>
    <row r="6" spans="1:45" x14ac:dyDescent="0.25">
      <c r="A6" s="249">
        <v>2004</v>
      </c>
      <c r="B6" s="87">
        <v>1774</v>
      </c>
      <c r="C6" s="89">
        <v>1527</v>
      </c>
      <c r="D6" s="118">
        <v>1481</v>
      </c>
      <c r="E6" s="93">
        <f t="shared" si="0"/>
        <v>0.86076662908680945</v>
      </c>
      <c r="F6" s="91">
        <f t="shared" si="1"/>
        <v>0.96987557301899152</v>
      </c>
      <c r="G6" s="90">
        <f t="shared" si="2"/>
        <v>0.83483652762119509</v>
      </c>
      <c r="H6" s="108">
        <v>9.531324845581747E-2</v>
      </c>
      <c r="I6" s="98">
        <v>1.6315475727652073E-2</v>
      </c>
      <c r="J6" s="90">
        <v>0.02</v>
      </c>
      <c r="K6" s="93">
        <f t="shared" si="8"/>
        <v>0.97087007573321882</v>
      </c>
      <c r="L6" s="91">
        <f t="shared" si="3"/>
        <v>0.98596201229904368</v>
      </c>
      <c r="M6" s="91">
        <f t="shared" si="4"/>
        <v>0.95724101355084934</v>
      </c>
      <c r="N6" s="93">
        <f t="shared" si="5"/>
        <v>0.99019418553653349</v>
      </c>
      <c r="O6" s="91">
        <f t="shared" si="6"/>
        <v>0.99647187545876159</v>
      </c>
      <c r="P6" s="92">
        <f t="shared" si="7"/>
        <v>0.99377657814944376</v>
      </c>
      <c r="S6" s="214">
        <f t="shared" si="9"/>
        <v>1774</v>
      </c>
      <c r="T6" s="74">
        <f t="shared" si="9"/>
        <v>1527</v>
      </c>
      <c r="U6" s="75">
        <f t="shared" si="10"/>
        <v>0.86076662908680945</v>
      </c>
      <c r="V6" s="195">
        <f t="shared" si="11"/>
        <v>0.87720382611369718</v>
      </c>
      <c r="W6" s="195">
        <f t="shared" si="12"/>
        <v>1.1477965075928362</v>
      </c>
      <c r="X6" s="196">
        <f t="shared" si="13"/>
        <v>0.84377856734838519</v>
      </c>
      <c r="Y6" s="196">
        <f t="shared" si="14"/>
        <v>0.87655142025924127</v>
      </c>
      <c r="Z6" s="196">
        <f t="shared" si="15"/>
        <v>3.2772852910856076E-2</v>
      </c>
      <c r="AA6" s="187"/>
      <c r="AB6" s="74">
        <f t="shared" si="16"/>
        <v>1527</v>
      </c>
      <c r="AC6" s="74">
        <f t="shared" si="16"/>
        <v>1481</v>
      </c>
      <c r="AD6" s="75">
        <f t="shared" si="17"/>
        <v>0.96987557301899152</v>
      </c>
      <c r="AE6" s="195">
        <f t="shared" si="18"/>
        <v>0.7620660546798923</v>
      </c>
      <c r="AF6" s="195">
        <f t="shared" si="19"/>
        <v>1.3710684921831722</v>
      </c>
      <c r="AG6" s="196">
        <f t="shared" si="20"/>
        <v>0.96002108936806585</v>
      </c>
      <c r="AH6" s="196">
        <f t="shared" si="21"/>
        <v>0.97786251520803569</v>
      </c>
      <c r="AI6" s="196">
        <f t="shared" si="22"/>
        <v>1.7841425839969838E-2</v>
      </c>
      <c r="AJ6" s="187"/>
      <c r="AK6" s="74">
        <f t="shared" si="23"/>
        <v>1774</v>
      </c>
      <c r="AL6" s="74">
        <f t="shared" si="24"/>
        <v>1481</v>
      </c>
      <c r="AM6" s="75">
        <f t="shared" si="25"/>
        <v>0.83483652762119509</v>
      </c>
      <c r="AN6" s="195">
        <f t="shared" si="26"/>
        <v>0.88463553857743982</v>
      </c>
      <c r="AO6" s="195">
        <f t="shared" si="27"/>
        <v>1.1366397096286245</v>
      </c>
      <c r="AP6" s="196">
        <f t="shared" si="28"/>
        <v>0.81672482390051304</v>
      </c>
      <c r="AQ6" s="215">
        <f t="shared" si="29"/>
        <v>0.85183312635114661</v>
      </c>
    </row>
    <row r="7" spans="1:45" x14ac:dyDescent="0.25">
      <c r="A7" s="249">
        <v>2005</v>
      </c>
      <c r="B7" s="87">
        <v>608</v>
      </c>
      <c r="C7" s="89">
        <v>533</v>
      </c>
      <c r="D7" s="118">
        <v>509</v>
      </c>
      <c r="E7" s="93">
        <f t="shared" si="0"/>
        <v>0.87664473684210531</v>
      </c>
      <c r="F7" s="91">
        <f t="shared" si="1"/>
        <v>0.95497185741088175</v>
      </c>
      <c r="G7" s="90">
        <f t="shared" si="2"/>
        <v>0.83717105263157898</v>
      </c>
      <c r="H7" s="108">
        <v>6.7887101245418233E-2</v>
      </c>
      <c r="I7" s="98">
        <v>3.0314918506366131E-3</v>
      </c>
      <c r="J7" s="90">
        <v>0.02</v>
      </c>
      <c r="K7" s="93">
        <f t="shared" si="8"/>
        <v>0.95968572793323681</v>
      </c>
      <c r="L7" s="91">
        <f t="shared" si="3"/>
        <v>0.95787564963667848</v>
      </c>
      <c r="M7" s="91">
        <f t="shared" si="4"/>
        <v>0.91925959009109792</v>
      </c>
      <c r="N7" s="93">
        <f t="shared" si="5"/>
        <v>0.9863771705436436</v>
      </c>
      <c r="O7" s="91">
        <f t="shared" si="6"/>
        <v>0.98929834666495731</v>
      </c>
      <c r="P7" s="92">
        <f t="shared" si="7"/>
        <v>0.98804535621161471</v>
      </c>
      <c r="S7" s="214">
        <f t="shared" si="9"/>
        <v>608</v>
      </c>
      <c r="T7" s="74">
        <f t="shared" si="9"/>
        <v>533</v>
      </c>
      <c r="U7" s="75">
        <f t="shared" si="10"/>
        <v>0.87664473684210531</v>
      </c>
      <c r="V7" s="195">
        <f t="shared" si="11"/>
        <v>0.79451693160759407</v>
      </c>
      <c r="W7" s="195">
        <f t="shared" si="12"/>
        <v>1.2886917405009595</v>
      </c>
      <c r="X7" s="196">
        <f t="shared" si="13"/>
        <v>0.84784100131642315</v>
      </c>
      <c r="Y7" s="196">
        <f t="shared" si="14"/>
        <v>0.9017245879586997</v>
      </c>
      <c r="Z7" s="196">
        <f t="shared" si="15"/>
        <v>5.3883586642276549E-2</v>
      </c>
      <c r="AA7" s="187"/>
      <c r="AB7" s="74">
        <f t="shared" si="16"/>
        <v>533</v>
      </c>
      <c r="AC7" s="74">
        <f t="shared" si="16"/>
        <v>509</v>
      </c>
      <c r="AD7" s="75">
        <f t="shared" si="17"/>
        <v>0.95497185741088175</v>
      </c>
      <c r="AE7" s="195">
        <f t="shared" si="18"/>
        <v>0.6921466671686316</v>
      </c>
      <c r="AF7" s="195">
        <f t="shared" si="19"/>
        <v>1.5722993677891628</v>
      </c>
      <c r="AG7" s="196">
        <f t="shared" si="20"/>
        <v>0.93374019566996258</v>
      </c>
      <c r="AH7" s="196">
        <f t="shared" si="21"/>
        <v>0.97093983049476307</v>
      </c>
      <c r="AI7" s="196">
        <f t="shared" si="22"/>
        <v>3.7199634824800487E-2</v>
      </c>
      <c r="AJ7" s="187"/>
      <c r="AK7" s="74">
        <f t="shared" si="23"/>
        <v>608</v>
      </c>
      <c r="AL7" s="74">
        <f t="shared" si="24"/>
        <v>509</v>
      </c>
      <c r="AM7" s="75">
        <f t="shared" si="25"/>
        <v>0.83717105263157898</v>
      </c>
      <c r="AN7" s="195">
        <f t="shared" si="26"/>
        <v>0.81299791145004774</v>
      </c>
      <c r="AO7" s="195">
        <f t="shared" si="27"/>
        <v>1.2506912664444745</v>
      </c>
      <c r="AP7" s="196">
        <f t="shared" si="28"/>
        <v>0.805377776723188</v>
      </c>
      <c r="AQ7" s="215">
        <f t="shared" si="29"/>
        <v>0.8656447608783524</v>
      </c>
    </row>
    <row r="8" spans="1:45" x14ac:dyDescent="0.25">
      <c r="A8" s="249">
        <v>2006</v>
      </c>
      <c r="B8" s="87">
        <v>267</v>
      </c>
      <c r="C8" s="89">
        <v>213</v>
      </c>
      <c r="D8" s="118">
        <v>198</v>
      </c>
      <c r="E8" s="93">
        <f t="shared" si="0"/>
        <v>0.797752808988764</v>
      </c>
      <c r="F8" s="91">
        <f t="shared" si="1"/>
        <v>0.92957746478873249</v>
      </c>
      <c r="G8" s="90">
        <f t="shared" si="2"/>
        <v>0.7415730337078652</v>
      </c>
      <c r="H8" s="108">
        <v>7.1727516289097792E-2</v>
      </c>
      <c r="I8" s="98">
        <v>7.9028072658645903E-3</v>
      </c>
      <c r="J8" s="90">
        <v>0.02</v>
      </c>
      <c r="K8" s="93">
        <f t="shared" si="8"/>
        <v>0.87693375904642545</v>
      </c>
      <c r="L8" s="91">
        <f t="shared" si="3"/>
        <v>0.93698225496122634</v>
      </c>
      <c r="M8" s="91">
        <f t="shared" si="4"/>
        <v>0.82167137100294441</v>
      </c>
      <c r="N8" s="93">
        <f t="shared" si="5"/>
        <v>0.95716967258028363</v>
      </c>
      <c r="O8" s="91">
        <f t="shared" si="6"/>
        <v>0.98385895190307171</v>
      </c>
      <c r="P8" s="92">
        <f t="shared" si="7"/>
        <v>0.97233075368730304</v>
      </c>
      <c r="S8" s="214">
        <f t="shared" si="9"/>
        <v>267</v>
      </c>
      <c r="T8" s="74">
        <f t="shared" si="9"/>
        <v>213</v>
      </c>
      <c r="U8" s="75">
        <f t="shared" si="10"/>
        <v>0.797752808988764</v>
      </c>
      <c r="V8" s="195">
        <f t="shared" si="11"/>
        <v>0.75242420314963143</v>
      </c>
      <c r="W8" s="195">
        <f t="shared" si="12"/>
        <v>1.3679017209493609</v>
      </c>
      <c r="X8" s="196">
        <f t="shared" si="13"/>
        <v>0.7445025724953952</v>
      </c>
      <c r="Y8" s="196">
        <f t="shared" si="14"/>
        <v>0.84425965679563975</v>
      </c>
      <c r="Z8" s="196">
        <f t="shared" si="15"/>
        <v>9.9757084300244547E-2</v>
      </c>
      <c r="AA8" s="187"/>
      <c r="AB8" s="74">
        <f t="shared" si="16"/>
        <v>213</v>
      </c>
      <c r="AC8" s="74">
        <f t="shared" si="16"/>
        <v>198</v>
      </c>
      <c r="AD8" s="75">
        <f t="shared" si="17"/>
        <v>0.92957746478873238</v>
      </c>
      <c r="AE8" s="195">
        <f t="shared" si="18"/>
        <v>0.63120936594816113</v>
      </c>
      <c r="AF8" s="195">
        <f t="shared" si="19"/>
        <v>1.8114914618143734</v>
      </c>
      <c r="AG8" s="196">
        <f t="shared" si="20"/>
        <v>0.88650828546937932</v>
      </c>
      <c r="AH8" s="196">
        <f t="shared" si="21"/>
        <v>0.96005185811057991</v>
      </c>
      <c r="AI8" s="196">
        <f t="shared" si="22"/>
        <v>7.3543572641200594E-2</v>
      </c>
      <c r="AJ8" s="187"/>
      <c r="AK8" s="74">
        <f t="shared" si="23"/>
        <v>267</v>
      </c>
      <c r="AL8" s="74">
        <f t="shared" si="24"/>
        <v>198</v>
      </c>
      <c r="AM8" s="75">
        <f t="shared" si="25"/>
        <v>0.7415730337078652</v>
      </c>
      <c r="AN8" s="195">
        <f t="shared" si="26"/>
        <v>0.76767722917124603</v>
      </c>
      <c r="AO8" s="195">
        <f t="shared" si="27"/>
        <v>1.3283988101493089</v>
      </c>
      <c r="AP8" s="196">
        <f t="shared" si="28"/>
        <v>0.68468481446941887</v>
      </c>
      <c r="AQ8" s="215">
        <f t="shared" si="29"/>
        <v>0.79301119595385605</v>
      </c>
    </row>
    <row r="9" spans="1:45" x14ac:dyDescent="0.25">
      <c r="A9" s="249">
        <v>2007</v>
      </c>
      <c r="B9" s="87">
        <v>168</v>
      </c>
      <c r="C9" s="89">
        <v>142</v>
      </c>
      <c r="D9" s="118">
        <v>133</v>
      </c>
      <c r="E9" s="93">
        <f t="shared" si="0"/>
        <v>0.84523809523809523</v>
      </c>
      <c r="F9" s="91">
        <f t="shared" si="1"/>
        <v>0.93661971830985913</v>
      </c>
      <c r="G9" s="90">
        <f t="shared" si="2"/>
        <v>0.79166666666666663</v>
      </c>
      <c r="H9" s="108">
        <v>8.3571490430414827E-2</v>
      </c>
      <c r="I9" s="98">
        <v>1.0339418140330861E-2</v>
      </c>
      <c r="J9" s="90">
        <v>0.02</v>
      </c>
      <c r="K9" s="93">
        <f t="shared" si="8"/>
        <v>0.94114035440566046</v>
      </c>
      <c r="L9" s="91">
        <f t="shared" si="3"/>
        <v>0.94640499528622124</v>
      </c>
      <c r="M9" s="91">
        <f t="shared" si="4"/>
        <v>0.89069993267496173</v>
      </c>
      <c r="N9" s="93">
        <f t="shared" si="5"/>
        <v>0.9799820746428537</v>
      </c>
      <c r="O9" s="91">
        <f t="shared" si="6"/>
        <v>0.98632321677772472</v>
      </c>
      <c r="P9" s="92">
        <f t="shared" si="7"/>
        <v>0.98360057559582348</v>
      </c>
      <c r="S9" s="214">
        <f t="shared" si="9"/>
        <v>168</v>
      </c>
      <c r="T9" s="74">
        <f t="shared" si="9"/>
        <v>142</v>
      </c>
      <c r="U9" s="75">
        <f t="shared" si="10"/>
        <v>0.84523809523809523</v>
      </c>
      <c r="V9" s="195">
        <f t="shared" si="11"/>
        <v>0.68014073437886657</v>
      </c>
      <c r="W9" s="195">
        <f t="shared" si="12"/>
        <v>1.5722512239711366</v>
      </c>
      <c r="X9" s="196">
        <f t="shared" si="13"/>
        <v>0.7815180172022681</v>
      </c>
      <c r="Y9" s="196">
        <f t="shared" si="14"/>
        <v>0.89634493297808537</v>
      </c>
      <c r="Z9" s="196">
        <f t="shared" si="15"/>
        <v>0.11482691577581727</v>
      </c>
      <c r="AA9" s="187"/>
      <c r="AB9" s="74">
        <f t="shared" si="16"/>
        <v>142</v>
      </c>
      <c r="AC9" s="74">
        <f t="shared" si="16"/>
        <v>133</v>
      </c>
      <c r="AD9" s="75">
        <f t="shared" si="17"/>
        <v>0.93661971830985913</v>
      </c>
      <c r="AE9" s="195">
        <f t="shared" si="18"/>
        <v>0.56796696701896565</v>
      </c>
      <c r="AF9" s="195">
        <f t="shared" si="19"/>
        <v>2.2182315498621548</v>
      </c>
      <c r="AG9" s="196">
        <f t="shared" si="20"/>
        <v>0.88309509014717436</v>
      </c>
      <c r="AH9" s="196">
        <f t="shared" si="21"/>
        <v>0.97061157581892976</v>
      </c>
      <c r="AI9" s="196">
        <f t="shared" si="22"/>
        <v>8.7516485671755406E-2</v>
      </c>
      <c r="AJ9" s="187"/>
      <c r="AK9" s="74">
        <f t="shared" si="23"/>
        <v>168</v>
      </c>
      <c r="AL9" s="74">
        <f t="shared" si="24"/>
        <v>133</v>
      </c>
      <c r="AM9" s="75">
        <f t="shared" si="25"/>
        <v>0.79166666666666663</v>
      </c>
      <c r="AN9" s="195">
        <f t="shared" si="26"/>
        <v>0.7042386482720624</v>
      </c>
      <c r="AO9" s="195">
        <f t="shared" si="27"/>
        <v>1.4846520953732958</v>
      </c>
      <c r="AP9" s="196">
        <f t="shared" si="28"/>
        <v>0.7223587724766557</v>
      </c>
      <c r="AQ9" s="215">
        <f t="shared" si="29"/>
        <v>0.85039115069936222</v>
      </c>
    </row>
    <row r="10" spans="1:45" s="80" customFormat="1" x14ac:dyDescent="0.25">
      <c r="A10" s="178">
        <v>2008</v>
      </c>
      <c r="B10" s="179">
        <v>1115</v>
      </c>
      <c r="C10" s="179">
        <v>829</v>
      </c>
      <c r="D10" s="179">
        <v>794</v>
      </c>
      <c r="E10" s="180">
        <f t="shared" si="0"/>
        <v>0.74349775784753358</v>
      </c>
      <c r="F10" s="181">
        <f t="shared" si="1"/>
        <v>0.95778045838359471</v>
      </c>
      <c r="G10" s="182">
        <f t="shared" si="2"/>
        <v>0.71210762331838562</v>
      </c>
      <c r="H10" s="180">
        <v>0.159</v>
      </c>
      <c r="I10" s="181">
        <v>1.0010914154529375E-2</v>
      </c>
      <c r="J10" s="182">
        <v>0.02</v>
      </c>
      <c r="K10" s="180">
        <f t="shared" si="8"/>
        <v>0.90210604218439372</v>
      </c>
      <c r="L10" s="181">
        <f t="shared" si="3"/>
        <v>0.96746567419541885</v>
      </c>
      <c r="M10" s="181">
        <f t="shared" si="4"/>
        <v>0.87275663029768547</v>
      </c>
      <c r="N10" s="180">
        <f t="shared" si="5"/>
        <v>0.9662418947454906</v>
      </c>
      <c r="O10" s="181">
        <f t="shared" si="6"/>
        <v>0.99176525937514626</v>
      </c>
      <c r="P10" s="183">
        <f t="shared" si="7"/>
        <v>0.98074514127001688</v>
      </c>
      <c r="S10" s="216">
        <f t="shared" si="9"/>
        <v>1115</v>
      </c>
      <c r="T10" s="175">
        <f t="shared" si="9"/>
        <v>829</v>
      </c>
      <c r="U10" s="176">
        <f t="shared" si="10"/>
        <v>0.74349775784753358</v>
      </c>
      <c r="V10" s="217">
        <f t="shared" si="11"/>
        <v>0.87623710770434238</v>
      </c>
      <c r="W10" s="217">
        <f t="shared" si="12"/>
        <v>1.1465145752558854</v>
      </c>
      <c r="X10" s="217">
        <f t="shared" si="13"/>
        <v>0.71679510483757891</v>
      </c>
      <c r="Y10" s="217">
        <f t="shared" si="14"/>
        <v>0.76890888830031734</v>
      </c>
      <c r="Z10" s="217">
        <f t="shared" si="15"/>
        <v>5.2113783462738428E-2</v>
      </c>
      <c r="AA10" s="218"/>
      <c r="AB10" s="175">
        <f t="shared" si="16"/>
        <v>829</v>
      </c>
      <c r="AC10" s="175">
        <f t="shared" si="16"/>
        <v>794</v>
      </c>
      <c r="AD10" s="176">
        <f t="shared" si="17"/>
        <v>0.95778045838359471</v>
      </c>
      <c r="AE10" s="217">
        <f t="shared" si="18"/>
        <v>0.7332898668247213</v>
      </c>
      <c r="AF10" s="217">
        <f t="shared" si="19"/>
        <v>1.4442819430884646</v>
      </c>
      <c r="AG10" s="217">
        <f t="shared" si="20"/>
        <v>0.94176944736373536</v>
      </c>
      <c r="AH10" s="217">
        <f t="shared" si="21"/>
        <v>0.97041930578493907</v>
      </c>
      <c r="AI10" s="217">
        <f t="shared" si="22"/>
        <v>2.8649858421203711E-2</v>
      </c>
      <c r="AJ10" s="218"/>
      <c r="AK10" s="175">
        <f t="shared" si="23"/>
        <v>1115</v>
      </c>
      <c r="AL10" s="175">
        <f t="shared" si="24"/>
        <v>794</v>
      </c>
      <c r="AM10" s="176">
        <f t="shared" si="25"/>
        <v>0.71210762331838562</v>
      </c>
      <c r="AN10" s="217">
        <f t="shared" si="26"/>
        <v>0.8800439082443412</v>
      </c>
      <c r="AO10" s="217">
        <f t="shared" si="27"/>
        <v>1.1405530731865599</v>
      </c>
      <c r="AP10" s="217">
        <f t="shared" si="28"/>
        <v>0.68454718010592353</v>
      </c>
      <c r="AQ10" s="219">
        <f t="shared" si="29"/>
        <v>0.73854392606000796</v>
      </c>
      <c r="AR10" s="177">
        <f>AP10</f>
        <v>0.68454718010592353</v>
      </c>
      <c r="AS10" s="177">
        <f>AQ10</f>
        <v>0.73854392606000796</v>
      </c>
    </row>
    <row r="11" spans="1:45" x14ac:dyDescent="0.25">
      <c r="A11" s="120">
        <v>2009</v>
      </c>
      <c r="B11" s="119">
        <v>916</v>
      </c>
      <c r="C11" s="119">
        <v>711</v>
      </c>
      <c r="D11" s="119">
        <v>659</v>
      </c>
      <c r="E11" s="91">
        <f t="shared" si="0"/>
        <v>0.77620087336244536</v>
      </c>
      <c r="F11" s="91">
        <f t="shared" si="1"/>
        <v>0.92686357243319284</v>
      </c>
      <c r="G11" s="91">
        <f t="shared" si="2"/>
        <v>0.71943231441048039</v>
      </c>
      <c r="H11" s="97">
        <v>0.10199999999999999</v>
      </c>
      <c r="I11" s="97">
        <v>8.0000000000000002E-3</v>
      </c>
      <c r="J11" s="91">
        <v>0.02</v>
      </c>
      <c r="K11" s="101">
        <f t="shared" si="8"/>
        <v>0.8820063558047877</v>
      </c>
      <c r="L11" s="99">
        <f t="shared" si="3"/>
        <v>0.93433827866249264</v>
      </c>
      <c r="M11" s="99">
        <f t="shared" si="4"/>
        <v>0.8240923002520234</v>
      </c>
      <c r="N11" s="101">
        <f t="shared" si="5"/>
        <v>0.9590116984081295</v>
      </c>
      <c r="O11" s="99">
        <f t="shared" si="6"/>
        <v>0.98316415301380755</v>
      </c>
      <c r="P11" s="109">
        <f t="shared" si="7"/>
        <v>0.97273949843465146</v>
      </c>
      <c r="S11" s="214">
        <f t="shared" si="9"/>
        <v>916</v>
      </c>
      <c r="T11" s="74">
        <f t="shared" si="9"/>
        <v>711</v>
      </c>
      <c r="U11" s="75">
        <f t="shared" si="10"/>
        <v>0.77620087336244536</v>
      </c>
      <c r="V11" s="195">
        <f t="shared" si="11"/>
        <v>0.85908273997850748</v>
      </c>
      <c r="W11" s="195">
        <f t="shared" si="12"/>
        <v>1.1722307603142985</v>
      </c>
      <c r="X11" s="196">
        <f t="shared" si="13"/>
        <v>0.74779869522927034</v>
      </c>
      <c r="Y11" s="196">
        <f t="shared" si="14"/>
        <v>0.80281414065486145</v>
      </c>
      <c r="Z11" s="196">
        <f t="shared" si="15"/>
        <v>5.5015445425591114E-2</v>
      </c>
      <c r="AA11" s="187"/>
      <c r="AB11" s="74">
        <f t="shared" si="16"/>
        <v>711</v>
      </c>
      <c r="AC11" s="74">
        <f t="shared" si="16"/>
        <v>659</v>
      </c>
      <c r="AD11" s="75">
        <f t="shared" si="17"/>
        <v>0.92686357243319273</v>
      </c>
      <c r="AE11" s="195">
        <f t="shared" si="18"/>
        <v>0.76789124611147219</v>
      </c>
      <c r="AF11" s="195">
        <f t="shared" si="19"/>
        <v>1.3510938272754982</v>
      </c>
      <c r="AG11" s="196">
        <f t="shared" si="20"/>
        <v>0.90519467551219002</v>
      </c>
      <c r="AH11" s="196">
        <f t="shared" si="21"/>
        <v>0.944899023147313</v>
      </c>
      <c r="AI11" s="196">
        <f t="shared" si="22"/>
        <v>3.9704347635122983E-2</v>
      </c>
      <c r="AJ11" s="187"/>
      <c r="AK11" s="74">
        <f t="shared" si="23"/>
        <v>916</v>
      </c>
      <c r="AL11" s="74">
        <f t="shared" si="24"/>
        <v>659</v>
      </c>
      <c r="AM11" s="75">
        <f t="shared" si="25"/>
        <v>0.71943231441048039</v>
      </c>
      <c r="AN11" s="195">
        <f t="shared" si="26"/>
        <v>0.86782396815732865</v>
      </c>
      <c r="AO11" s="195">
        <f t="shared" si="27"/>
        <v>1.1578361091374885</v>
      </c>
      <c r="AP11" s="196">
        <f t="shared" si="28"/>
        <v>0.68911767070869467</v>
      </c>
      <c r="AQ11" s="215">
        <f t="shared" si="29"/>
        <v>0.74832834990275854</v>
      </c>
      <c r="AR11" s="145">
        <f t="shared" ref="AR11:AR14" si="30">AP11</f>
        <v>0.68911767070869467</v>
      </c>
      <c r="AS11" s="145">
        <f t="shared" ref="AS11:AS14" si="31">AQ11</f>
        <v>0.74832834990275854</v>
      </c>
    </row>
    <row r="12" spans="1:45" x14ac:dyDescent="0.25">
      <c r="A12" s="121">
        <v>2010</v>
      </c>
      <c r="B12" s="122">
        <v>840</v>
      </c>
      <c r="C12" s="122">
        <v>634</v>
      </c>
      <c r="D12" s="122">
        <v>587</v>
      </c>
      <c r="E12" s="99">
        <f t="shared" si="0"/>
        <v>0.75476190476190474</v>
      </c>
      <c r="F12" s="99">
        <f t="shared" si="1"/>
        <v>0.92586750788643535</v>
      </c>
      <c r="G12" s="99">
        <f t="shared" si="2"/>
        <v>0.69880952380952377</v>
      </c>
      <c r="H12" s="117">
        <v>0.16700000000000001</v>
      </c>
      <c r="I12" s="123">
        <v>6.0000000000000001E-3</v>
      </c>
      <c r="J12" s="91">
        <v>0.02</v>
      </c>
      <c r="K12" s="99">
        <f t="shared" si="8"/>
        <v>0.92456807796004703</v>
      </c>
      <c r="L12" s="99">
        <f t="shared" si="3"/>
        <v>0.93145624535858695</v>
      </c>
      <c r="M12" s="99">
        <f t="shared" si="4"/>
        <v>0.86119471047507068</v>
      </c>
      <c r="N12" s="101">
        <f t="shared" si="5"/>
        <v>0.97419590173164405</v>
      </c>
      <c r="O12" s="99">
        <f t="shared" si="6"/>
        <v>0.98240511440575706</v>
      </c>
      <c r="P12" s="100">
        <f t="shared" si="7"/>
        <v>0.97887844366402588</v>
      </c>
      <c r="S12" s="214">
        <f t="shared" si="9"/>
        <v>840</v>
      </c>
      <c r="T12" s="74">
        <f t="shared" si="9"/>
        <v>634</v>
      </c>
      <c r="U12" s="75">
        <f t="shared" si="10"/>
        <v>0.75476190476190474</v>
      </c>
      <c r="V12" s="195">
        <f t="shared" si="11"/>
        <v>0.85736190236739729</v>
      </c>
      <c r="W12" s="195">
        <f t="shared" si="12"/>
        <v>1.1741250244175852</v>
      </c>
      <c r="X12" s="196">
        <f t="shared" si="13"/>
        <v>0.72420866229233649</v>
      </c>
      <c r="Y12" s="196">
        <f t="shared" si="14"/>
        <v>0.78351552492599696</v>
      </c>
      <c r="Z12" s="196">
        <f t="shared" si="15"/>
        <v>5.9306862633660473E-2</v>
      </c>
      <c r="AA12" s="187"/>
      <c r="AB12" s="74">
        <f t="shared" si="16"/>
        <v>634</v>
      </c>
      <c r="AC12" s="74">
        <f t="shared" si="16"/>
        <v>587</v>
      </c>
      <c r="AD12" s="75">
        <f t="shared" si="17"/>
        <v>0.92586750788643535</v>
      </c>
      <c r="AE12" s="195">
        <f t="shared" si="18"/>
        <v>0.75808959486038263</v>
      </c>
      <c r="AF12" s="195">
        <f t="shared" si="19"/>
        <v>1.3740311350530861</v>
      </c>
      <c r="AG12" s="196">
        <f t="shared" si="20"/>
        <v>0.90263663880366996</v>
      </c>
      <c r="AH12" s="196">
        <f t="shared" si="21"/>
        <v>0.94502475863521662</v>
      </c>
      <c r="AI12" s="196">
        <f t="shared" si="22"/>
        <v>4.2388119831546667E-2</v>
      </c>
      <c r="AJ12" s="187"/>
      <c r="AK12" s="74">
        <f t="shared" si="23"/>
        <v>840</v>
      </c>
      <c r="AL12" s="74">
        <f t="shared" si="24"/>
        <v>587</v>
      </c>
      <c r="AM12" s="75">
        <f t="shared" si="25"/>
        <v>0.69880952380952377</v>
      </c>
      <c r="AN12" s="195">
        <f t="shared" si="26"/>
        <v>0.86488801544031402</v>
      </c>
      <c r="AO12" s="195">
        <f t="shared" si="27"/>
        <v>1.1614785672514136</v>
      </c>
      <c r="AP12" s="196">
        <f t="shared" si="28"/>
        <v>0.66653068166998963</v>
      </c>
      <c r="AQ12" s="215">
        <f t="shared" si="29"/>
        <v>0.72968624087591039</v>
      </c>
      <c r="AR12" s="145">
        <f t="shared" si="30"/>
        <v>0.66653068166998963</v>
      </c>
      <c r="AS12" s="145">
        <f t="shared" si="31"/>
        <v>0.72968624087591039</v>
      </c>
    </row>
    <row r="13" spans="1:45" x14ac:dyDescent="0.25">
      <c r="A13" s="121">
        <v>2011</v>
      </c>
      <c r="B13" s="122">
        <v>1874</v>
      </c>
      <c r="C13" s="122">
        <v>1363</v>
      </c>
      <c r="D13" s="122">
        <v>1259</v>
      </c>
      <c r="E13" s="99">
        <f t="shared" si="0"/>
        <v>0.7273212379935966</v>
      </c>
      <c r="F13" s="99">
        <f t="shared" si="1"/>
        <v>0.9236977256052824</v>
      </c>
      <c r="G13" s="99">
        <f t="shared" si="2"/>
        <v>0.67182497331910351</v>
      </c>
      <c r="H13" s="117">
        <v>8.7999999999999995E-2</v>
      </c>
      <c r="I13" s="123">
        <v>0</v>
      </c>
      <c r="J13" s="91">
        <v>0.02</v>
      </c>
      <c r="K13" s="99">
        <f t="shared" si="8"/>
        <v>0.81377689535624398</v>
      </c>
      <c r="L13" s="99">
        <f t="shared" si="3"/>
        <v>0.9236977256052824</v>
      </c>
      <c r="M13" s="99">
        <f t="shared" si="4"/>
        <v>0.75168386739069049</v>
      </c>
      <c r="N13" s="101">
        <f t="shared" si="5"/>
        <v>0.93361635655165154</v>
      </c>
      <c r="O13" s="99">
        <f t="shared" si="6"/>
        <v>0.98035296929608606</v>
      </c>
      <c r="P13" s="100">
        <f t="shared" si="7"/>
        <v>0.96004313639033456</v>
      </c>
      <c r="S13" s="214">
        <f t="shared" si="9"/>
        <v>1874</v>
      </c>
      <c r="T13" s="74">
        <f t="shared" si="9"/>
        <v>1363</v>
      </c>
      <c r="U13" s="75">
        <f t="shared" si="10"/>
        <v>0.7273212379935966</v>
      </c>
      <c r="V13" s="195">
        <f t="shared" si="11"/>
        <v>0.904430163655078</v>
      </c>
      <c r="W13" s="195">
        <f t="shared" si="12"/>
        <v>1.1083723932099416</v>
      </c>
      <c r="X13" s="196">
        <f t="shared" si="13"/>
        <v>0.70654625042222952</v>
      </c>
      <c r="Y13" s="196">
        <f t="shared" si="14"/>
        <v>0.74738236023911564</v>
      </c>
      <c r="Z13" s="196">
        <f t="shared" si="15"/>
        <v>4.0836109816886124E-2</v>
      </c>
      <c r="AA13" s="187"/>
      <c r="AB13" s="74">
        <f t="shared" si="16"/>
        <v>1363</v>
      </c>
      <c r="AC13" s="74">
        <f t="shared" si="16"/>
        <v>1259</v>
      </c>
      <c r="AD13" s="75">
        <f t="shared" si="17"/>
        <v>0.92369772560528252</v>
      </c>
      <c r="AE13" s="195">
        <f t="shared" si="18"/>
        <v>0.82612064302698518</v>
      </c>
      <c r="AF13" s="195">
        <f t="shared" si="19"/>
        <v>1.2324773066589814</v>
      </c>
      <c r="AG13" s="196">
        <f t="shared" si="20"/>
        <v>0.90830382161172218</v>
      </c>
      <c r="AH13" s="196">
        <f t="shared" si="21"/>
        <v>0.93723299149923522</v>
      </c>
      <c r="AI13" s="196">
        <f t="shared" si="22"/>
        <v>2.892916988751304E-2</v>
      </c>
      <c r="AJ13" s="187"/>
      <c r="AK13" s="74">
        <f t="shared" si="23"/>
        <v>1874</v>
      </c>
      <c r="AL13" s="74">
        <f t="shared" si="24"/>
        <v>1259</v>
      </c>
      <c r="AM13" s="75">
        <f t="shared" si="25"/>
        <v>0.67182497331910351</v>
      </c>
      <c r="AN13" s="195">
        <f t="shared" si="26"/>
        <v>0.90882821329891994</v>
      </c>
      <c r="AO13" s="195">
        <f t="shared" si="27"/>
        <v>1.1021444721461509</v>
      </c>
      <c r="AP13" s="196">
        <f t="shared" si="28"/>
        <v>0.65004269489925981</v>
      </c>
      <c r="AQ13" s="215">
        <f t="shared" si="29"/>
        <v>0.69306813623642427</v>
      </c>
      <c r="AR13" s="145">
        <f t="shared" si="30"/>
        <v>0.65004269489925981</v>
      </c>
      <c r="AS13" s="145">
        <f t="shared" si="31"/>
        <v>0.69306813623642427</v>
      </c>
    </row>
    <row r="14" spans="1:45" x14ac:dyDescent="0.25">
      <c r="A14" s="121">
        <v>2012</v>
      </c>
      <c r="B14" s="122">
        <v>1691</v>
      </c>
      <c r="C14" s="122">
        <v>1352</v>
      </c>
      <c r="D14" s="122">
        <v>1279</v>
      </c>
      <c r="E14" s="99">
        <f t="shared" si="0"/>
        <v>0.79952690715552932</v>
      </c>
      <c r="F14" s="99">
        <f t="shared" si="1"/>
        <v>0.94600591715976334</v>
      </c>
      <c r="G14" s="99">
        <f t="shared" si="2"/>
        <v>0.75635718509757544</v>
      </c>
      <c r="H14" s="117">
        <v>0.106</v>
      </c>
      <c r="I14" s="123"/>
      <c r="J14" s="91">
        <v>0.02</v>
      </c>
      <c r="K14" s="99">
        <f t="shared" si="8"/>
        <v>0.91257693826819308</v>
      </c>
      <c r="L14" s="99">
        <f t="shared" si="3"/>
        <v>0.94600591715976334</v>
      </c>
      <c r="M14" s="99">
        <f t="shared" si="4"/>
        <v>0.8633031834652507</v>
      </c>
      <c r="N14" s="101">
        <f t="shared" si="5"/>
        <v>0.96996596694573589</v>
      </c>
      <c r="O14" s="99">
        <f t="shared" si="6"/>
        <v>0.98621922264161432</v>
      </c>
      <c r="P14" s="100">
        <f t="shared" si="7"/>
        <v>0.97922045631366239</v>
      </c>
      <c r="S14" s="214">
        <f t="shared" ref="S14" si="32">B14</f>
        <v>1691</v>
      </c>
      <c r="T14" s="74">
        <f t="shared" ref="T14" si="33">C14</f>
        <v>1352</v>
      </c>
      <c r="U14" s="75">
        <f t="shared" ref="U14" si="34">T14/S14</f>
        <v>0.79952690715552932</v>
      </c>
      <c r="V14" s="195">
        <f t="shared" ref="V14" si="35">_xlfn.F.INV(0.05/2, 2*T14, 2*(S14-T14+1))</f>
        <v>0.88972410176873828</v>
      </c>
      <c r="W14" s="195">
        <f t="shared" ref="W14" si="36">_xlfn.F.INV(1-0.05/2, 2*(T14+1), 2*(S14-T14))</f>
        <v>1.1289352795404315</v>
      </c>
      <c r="X14" s="196">
        <f t="shared" ref="X14" si="37">IF(T14=0, 0, 1/(1 +(S14-T14+1)/(T14*V14)))</f>
        <v>0.77963674856933018</v>
      </c>
      <c r="Y14" s="196">
        <f t="shared" ref="Y14" si="38">IF(T14=S14, 1, 1/(1 + (S14-T14)/(W14*(T14+1))))</f>
        <v>0.81837172014058635</v>
      </c>
      <c r="Z14" s="196">
        <f t="shared" ref="Z14" si="39">Y14-X14</f>
        <v>3.873497157125616E-2</v>
      </c>
      <c r="AA14" s="187"/>
      <c r="AB14" s="74">
        <f t="shared" ref="AB14" si="40">C14</f>
        <v>1352</v>
      </c>
      <c r="AC14" s="74">
        <f t="shared" ref="AC14" si="41">D14</f>
        <v>1279</v>
      </c>
      <c r="AD14" s="75">
        <f t="shared" ref="AD14" si="42">AC14/AB14</f>
        <v>0.94600591715976334</v>
      </c>
      <c r="AE14" s="195">
        <f t="shared" ref="AE14" si="43">_xlfn.F.INV(0.05/2, 2*AC14, 2*(AB14-AC14+1))</f>
        <v>0.80039071220605662</v>
      </c>
      <c r="AF14" s="195">
        <f t="shared" ref="AF14" si="44">_xlfn.F.INV(1-0.05/2, 2*(AC14+1), 2*(AB14-AC14))</f>
        <v>1.2830438527666461</v>
      </c>
      <c r="AG14" s="196">
        <f t="shared" ref="AG14" si="45">IF(AC14=0, 0, 1/(1 +(AB14-AC14+1)/(AC14*AE14)))</f>
        <v>0.93258629970448625</v>
      </c>
      <c r="AH14" s="196">
        <f t="shared" ref="AH14" si="46">IF(AC14=AB14, 1, 1/(1 + (AB14-AC14)/(AF14*(AC14+1))))</f>
        <v>0.95744175092705153</v>
      </c>
      <c r="AI14" s="196">
        <f t="shared" ref="AI14" si="47">AH14-AG14</f>
        <v>2.4855451222565272E-2</v>
      </c>
      <c r="AJ14" s="187"/>
      <c r="AK14" s="74">
        <f t="shared" ref="AK14" si="48">B14</f>
        <v>1691</v>
      </c>
      <c r="AL14" s="74">
        <f t="shared" ref="AL14" si="49">D14</f>
        <v>1279</v>
      </c>
      <c r="AM14" s="75">
        <f t="shared" ref="AM14" si="50">AL14/AK14</f>
        <v>0.75635718509757544</v>
      </c>
      <c r="AN14" s="195">
        <f t="shared" ref="AN14" si="51">_xlfn.F.INV(0.05/2, 2*AL14, 2*(AK14-AL14+1))</f>
        <v>0.89638069598756631</v>
      </c>
      <c r="AO14" s="195">
        <f t="shared" ref="AO14" si="52">_xlfn.F.INV(1-0.05/2, 2*(AL14+1), 2*(AK14-AL14))</f>
        <v>1.1192764779514015</v>
      </c>
      <c r="AP14" s="196">
        <f t="shared" ref="AP14" si="53">IF(AL14=0, 0, 1/(1 +(AK14-AL14+1)/(AL14*AN14)))</f>
        <v>0.73516658931747425</v>
      </c>
      <c r="AQ14" s="215">
        <f t="shared" ref="AQ14" si="54">IF(AL14=AK14, 1, 1/(1 + (AK14-AL14)/(AO14*(AL14+1))))</f>
        <v>0.77665429004205322</v>
      </c>
      <c r="AR14" s="145">
        <f t="shared" si="30"/>
        <v>0.73516658931747425</v>
      </c>
      <c r="AS14" s="145">
        <f t="shared" si="31"/>
        <v>0.77665429004205322</v>
      </c>
    </row>
    <row r="15" spans="1:45" ht="26.25" x14ac:dyDescent="0.25">
      <c r="A15" s="124" t="s">
        <v>42</v>
      </c>
      <c r="B15" s="87"/>
      <c r="C15" s="89"/>
      <c r="D15" s="118"/>
      <c r="E15" s="94">
        <f>AVERAGE(E10:E14)</f>
        <v>0.76026173622420201</v>
      </c>
      <c r="F15" s="94">
        <f t="shared" ref="F15:P15" si="55">AVERAGE(F10:F14)</f>
        <v>0.93604303629365371</v>
      </c>
      <c r="G15" s="94">
        <f t="shared" si="55"/>
        <v>0.71170632399101375</v>
      </c>
      <c r="H15" s="94">
        <f t="shared" si="55"/>
        <v>0.1244</v>
      </c>
      <c r="I15" s="94">
        <f t="shared" si="55"/>
        <v>6.0027285386323442E-3</v>
      </c>
      <c r="J15" s="94">
        <f t="shared" si="55"/>
        <v>0.02</v>
      </c>
      <c r="K15" s="94">
        <f t="shared" si="55"/>
        <v>0.88700686191473321</v>
      </c>
      <c r="L15" s="94">
        <f t="shared" si="55"/>
        <v>0.94059276819630888</v>
      </c>
      <c r="M15" s="94">
        <f t="shared" si="55"/>
        <v>0.83460613837614406</v>
      </c>
      <c r="N15" s="94">
        <f t="shared" si="55"/>
        <v>0.96060636367653029</v>
      </c>
      <c r="O15" s="94">
        <f t="shared" si="55"/>
        <v>0.98478134374648219</v>
      </c>
      <c r="P15" s="94">
        <f t="shared" si="55"/>
        <v>0.97432533521453824</v>
      </c>
      <c r="S15" s="214"/>
      <c r="T15" s="74"/>
      <c r="U15" s="75"/>
      <c r="V15" s="195"/>
      <c r="W15" s="195"/>
      <c r="X15" s="196"/>
      <c r="Y15" s="196"/>
      <c r="Z15" s="196"/>
      <c r="AA15" s="187"/>
      <c r="AB15" s="74"/>
      <c r="AC15" s="74"/>
      <c r="AD15" s="75"/>
      <c r="AE15" s="195"/>
      <c r="AF15" s="195"/>
      <c r="AG15" s="196"/>
      <c r="AH15" s="196"/>
      <c r="AI15" s="196"/>
      <c r="AJ15" s="187"/>
      <c r="AK15" s="74"/>
      <c r="AL15" s="74"/>
      <c r="AM15" s="75"/>
      <c r="AN15" s="195"/>
      <c r="AO15" s="195"/>
      <c r="AP15" s="196"/>
      <c r="AQ15" s="215"/>
    </row>
    <row r="16" spans="1:45" ht="16.5" thickBot="1" x14ac:dyDescent="0.3">
      <c r="A16" s="125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10">
        <f>O15^7</f>
        <v>0.89821165767967059</v>
      </c>
      <c r="N16" s="126"/>
      <c r="O16" s="126"/>
      <c r="P16" s="127"/>
      <c r="S16" s="214"/>
      <c r="T16" s="74"/>
      <c r="U16" s="75"/>
      <c r="V16" s="195"/>
      <c r="W16" s="195"/>
      <c r="X16" s="196"/>
      <c r="Y16" s="196"/>
      <c r="Z16" s="196"/>
      <c r="AA16" s="187"/>
      <c r="AB16" s="74"/>
      <c r="AC16" s="74"/>
      <c r="AD16" s="75"/>
      <c r="AE16" s="195"/>
      <c r="AF16" s="195"/>
      <c r="AG16" s="196"/>
      <c r="AH16" s="196"/>
      <c r="AI16" s="196"/>
      <c r="AJ16" s="187"/>
      <c r="AK16" s="74"/>
      <c r="AL16" s="74"/>
      <c r="AM16" s="75"/>
      <c r="AN16" s="195"/>
      <c r="AO16" s="195"/>
      <c r="AP16" s="196"/>
      <c r="AQ16" s="215"/>
    </row>
    <row r="17" spans="1:43" ht="15.75" customHeight="1" x14ac:dyDescent="0.25">
      <c r="A17" s="12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30"/>
      <c r="S17" s="214"/>
      <c r="T17" s="74"/>
      <c r="U17" s="75"/>
      <c r="V17" s="195"/>
      <c r="W17" s="195"/>
      <c r="X17" s="196"/>
      <c r="Y17" s="196"/>
      <c r="Z17" s="196"/>
      <c r="AA17" s="187"/>
      <c r="AB17" s="74"/>
      <c r="AC17" s="74"/>
      <c r="AD17" s="75"/>
      <c r="AE17" s="195"/>
      <c r="AF17" s="195"/>
      <c r="AG17" s="196"/>
      <c r="AH17" s="196"/>
      <c r="AI17" s="196"/>
      <c r="AJ17" s="187"/>
      <c r="AK17" s="74"/>
      <c r="AL17" s="74"/>
      <c r="AM17" s="75"/>
      <c r="AN17" s="195"/>
      <c r="AO17" s="195"/>
      <c r="AP17" s="196"/>
      <c r="AQ17" s="215"/>
    </row>
    <row r="18" spans="1:43" ht="15.75" customHeight="1" x14ac:dyDescent="0.25">
      <c r="A18" s="131"/>
      <c r="B18" s="274" t="s">
        <v>23</v>
      </c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6"/>
      <c r="S18" s="214"/>
      <c r="T18" s="74"/>
      <c r="U18" s="75"/>
      <c r="V18" s="195"/>
      <c r="W18" s="195"/>
      <c r="X18" s="196"/>
      <c r="Y18" s="196"/>
      <c r="Z18" s="196"/>
      <c r="AA18" s="187"/>
      <c r="AB18" s="74"/>
      <c r="AC18" s="74"/>
      <c r="AD18" s="75"/>
      <c r="AE18" s="195"/>
      <c r="AF18" s="195"/>
      <c r="AG18" s="196"/>
      <c r="AH18" s="196"/>
      <c r="AI18" s="196"/>
      <c r="AJ18" s="187"/>
      <c r="AK18" s="74"/>
      <c r="AL18" s="74"/>
      <c r="AM18" s="75"/>
      <c r="AN18" s="195"/>
      <c r="AO18" s="195"/>
      <c r="AP18" s="196"/>
      <c r="AQ18" s="215"/>
    </row>
    <row r="19" spans="1:43" ht="15.75" customHeight="1" x14ac:dyDescent="0.25">
      <c r="A19" s="132"/>
      <c r="B19" s="283" t="s">
        <v>24</v>
      </c>
      <c r="C19" s="284"/>
      <c r="D19" s="284"/>
      <c r="E19" s="283" t="s">
        <v>25</v>
      </c>
      <c r="F19" s="285"/>
      <c r="G19" s="286"/>
      <c r="H19" s="287" t="s">
        <v>26</v>
      </c>
      <c r="I19" s="288"/>
      <c r="J19" s="289"/>
      <c r="K19" s="290" t="s">
        <v>27</v>
      </c>
      <c r="L19" s="291"/>
      <c r="M19" s="292"/>
      <c r="N19" s="283" t="s">
        <v>28</v>
      </c>
      <c r="O19" s="285"/>
      <c r="P19" s="293"/>
      <c r="S19" s="214"/>
      <c r="T19" s="74"/>
      <c r="U19" s="75"/>
      <c r="V19" s="195"/>
      <c r="W19" s="195"/>
      <c r="X19" s="196"/>
      <c r="Y19" s="196"/>
      <c r="Z19" s="196"/>
      <c r="AA19" s="187"/>
      <c r="AB19" s="74"/>
      <c r="AC19" s="74"/>
      <c r="AD19" s="75"/>
      <c r="AE19" s="195"/>
      <c r="AF19" s="195"/>
      <c r="AG19" s="196"/>
      <c r="AH19" s="196"/>
      <c r="AI19" s="196"/>
      <c r="AJ19" s="187"/>
      <c r="AK19" s="74"/>
      <c r="AL19" s="74"/>
      <c r="AM19" s="75"/>
      <c r="AN19" s="195"/>
      <c r="AO19" s="195"/>
      <c r="AP19" s="196"/>
      <c r="AQ19" s="215"/>
    </row>
    <row r="20" spans="1:43" ht="51" x14ac:dyDescent="0.25">
      <c r="A20" s="133" t="s">
        <v>64</v>
      </c>
      <c r="B20" s="134" t="s">
        <v>29</v>
      </c>
      <c r="C20" s="135" t="s">
        <v>30</v>
      </c>
      <c r="D20" s="136" t="s">
        <v>31</v>
      </c>
      <c r="E20" s="134" t="s">
        <v>32</v>
      </c>
      <c r="F20" s="135" t="s">
        <v>33</v>
      </c>
      <c r="G20" s="136" t="s">
        <v>34</v>
      </c>
      <c r="H20" s="134" t="s">
        <v>35</v>
      </c>
      <c r="I20" s="137" t="s">
        <v>36</v>
      </c>
      <c r="J20" s="136" t="s">
        <v>37</v>
      </c>
      <c r="K20" s="134" t="s">
        <v>32</v>
      </c>
      <c r="L20" s="135" t="s">
        <v>33</v>
      </c>
      <c r="M20" s="135" t="s">
        <v>34</v>
      </c>
      <c r="N20" s="134" t="s">
        <v>38</v>
      </c>
      <c r="O20" s="135" t="s">
        <v>39</v>
      </c>
      <c r="P20" s="138" t="s">
        <v>40</v>
      </c>
      <c r="S20" s="214"/>
      <c r="T20" s="74"/>
      <c r="U20" s="75"/>
      <c r="V20" s="195"/>
      <c r="W20" s="195"/>
      <c r="X20" s="196"/>
      <c r="Y20" s="196"/>
      <c r="Z20" s="196"/>
      <c r="AA20" s="187"/>
      <c r="AB20" s="74"/>
      <c r="AC20" s="74"/>
      <c r="AD20" s="75"/>
      <c r="AE20" s="195"/>
      <c r="AF20" s="195"/>
      <c r="AG20" s="196"/>
      <c r="AH20" s="196"/>
      <c r="AI20" s="196"/>
      <c r="AJ20" s="187"/>
      <c r="AK20" s="74"/>
      <c r="AL20" s="74"/>
      <c r="AM20" s="75"/>
      <c r="AN20" s="195"/>
      <c r="AO20" s="195"/>
      <c r="AP20" s="196"/>
      <c r="AQ20" s="215"/>
    </row>
    <row r="21" spans="1:43" x14ac:dyDescent="0.25">
      <c r="A21" s="248" t="s">
        <v>41</v>
      </c>
      <c r="B21" s="139">
        <v>1142</v>
      </c>
      <c r="C21" s="88">
        <v>901</v>
      </c>
      <c r="D21" s="86">
        <v>863</v>
      </c>
      <c r="E21" s="93">
        <f t="shared" ref="E21:E31" si="56">C21/B21</f>
        <v>0.78896672504378285</v>
      </c>
      <c r="F21" s="91">
        <f t="shared" ref="F21:F31" si="57">G21/E21</f>
        <v>0.95782463928967809</v>
      </c>
      <c r="G21" s="90">
        <f t="shared" ref="G21:G31" si="58">D21/B21</f>
        <v>0.75569176882661993</v>
      </c>
      <c r="H21" s="108">
        <v>0.11379943595461402</v>
      </c>
      <c r="I21" s="107">
        <v>1.0574248594599035E-2</v>
      </c>
      <c r="J21" s="90">
        <v>0.02</v>
      </c>
      <c r="K21" s="91">
        <f t="shared" ref="K21:K31" si="59">(C21/B21)/((1-H21)*(1-J21))</f>
        <v>0.90844907963536281</v>
      </c>
      <c r="L21" s="91">
        <f t="shared" ref="L21:L31" si="60">M21/K21</f>
        <v>0.96806115863586928</v>
      </c>
      <c r="M21" s="91">
        <f t="shared" ref="M21:M31" si="61">(D21/B21)/((1-H21)*(1-I21)*(1-J21))</f>
        <v>0.87943426859349838</v>
      </c>
      <c r="N21" s="93">
        <f t="shared" ref="N21:N31" si="62">K21^(1/3)</f>
        <v>0.96850127417742371</v>
      </c>
      <c r="O21" s="91">
        <f t="shared" ref="O21:O31" si="63">L21^(1/4)</f>
        <v>0.99191783443017123</v>
      </c>
      <c r="P21" s="92">
        <f t="shared" ref="P21:P31" si="64">M21^(1/7)</f>
        <v>0.98181362560826779</v>
      </c>
      <c r="S21" s="214">
        <f t="shared" si="9"/>
        <v>1142</v>
      </c>
      <c r="T21" s="74">
        <f t="shared" si="9"/>
        <v>901</v>
      </c>
      <c r="U21" s="75">
        <f t="shared" si="10"/>
        <v>0.78896672504378285</v>
      </c>
      <c r="V21" s="195">
        <f t="shared" si="11"/>
        <v>0.87014841134811394</v>
      </c>
      <c r="W21" s="195">
        <f t="shared" si="12"/>
        <v>1.156291498283968</v>
      </c>
      <c r="X21" s="196">
        <f t="shared" si="13"/>
        <v>0.7641334084788709</v>
      </c>
      <c r="Y21" s="196">
        <f t="shared" si="14"/>
        <v>0.81230163136640376</v>
      </c>
      <c r="Z21" s="196">
        <f t="shared" si="15"/>
        <v>4.8168222887532863E-2</v>
      </c>
      <c r="AA21" s="187"/>
      <c r="AB21" s="74">
        <f t="shared" si="16"/>
        <v>901</v>
      </c>
      <c r="AC21" s="74">
        <f t="shared" si="16"/>
        <v>863</v>
      </c>
      <c r="AD21" s="75">
        <f t="shared" si="17"/>
        <v>0.95782463928967809</v>
      </c>
      <c r="AE21" s="195">
        <f t="shared" si="18"/>
        <v>0.7416744337169513</v>
      </c>
      <c r="AF21" s="195">
        <f t="shared" si="19"/>
        <v>1.4212991651484346</v>
      </c>
      <c r="AG21" s="196">
        <f t="shared" si="20"/>
        <v>0.94256809301708633</v>
      </c>
      <c r="AH21" s="196">
        <f t="shared" si="21"/>
        <v>0.96998426097919388</v>
      </c>
      <c r="AI21" s="196">
        <f t="shared" si="22"/>
        <v>2.7416167962107552E-2</v>
      </c>
      <c r="AJ21" s="187"/>
      <c r="AK21" s="74">
        <f t="shared" si="23"/>
        <v>1142</v>
      </c>
      <c r="AL21" s="74">
        <f t="shared" si="24"/>
        <v>863</v>
      </c>
      <c r="AM21" s="75">
        <f t="shared" si="25"/>
        <v>0.75569176882661993</v>
      </c>
      <c r="AN21" s="195">
        <f t="shared" si="26"/>
        <v>0.87585436486059443</v>
      </c>
      <c r="AO21" s="195">
        <f t="shared" si="27"/>
        <v>1.1473285056384639</v>
      </c>
      <c r="AP21" s="196">
        <f t="shared" si="28"/>
        <v>0.72969380636918058</v>
      </c>
      <c r="AQ21" s="215">
        <f t="shared" si="29"/>
        <v>0.78036542969198786</v>
      </c>
    </row>
    <row r="22" spans="1:43" x14ac:dyDescent="0.25">
      <c r="A22" s="249">
        <v>2003</v>
      </c>
      <c r="B22" s="140">
        <v>1196</v>
      </c>
      <c r="C22" s="89">
        <v>952</v>
      </c>
      <c r="D22" s="118">
        <v>903</v>
      </c>
      <c r="E22" s="93">
        <f t="shared" si="56"/>
        <v>0.79598662207357862</v>
      </c>
      <c r="F22" s="91">
        <f t="shared" si="57"/>
        <v>0.94852941176470584</v>
      </c>
      <c r="G22" s="90">
        <f t="shared" si="58"/>
        <v>0.75501672240802675</v>
      </c>
      <c r="H22" s="108">
        <v>8.5391657479989017E-2</v>
      </c>
      <c r="I22" s="98">
        <v>7.0751704937294067E-3</v>
      </c>
      <c r="J22" s="90">
        <v>0.02</v>
      </c>
      <c r="K22" s="93">
        <f t="shared" si="59"/>
        <v>0.88806455097044412</v>
      </c>
      <c r="L22" s="91">
        <f t="shared" si="60"/>
        <v>0.9552882389257602</v>
      </c>
      <c r="M22" s="91">
        <f t="shared" si="61"/>
        <v>0.84835762094895162</v>
      </c>
      <c r="N22" s="93">
        <f t="shared" si="62"/>
        <v>0.96120239635847182</v>
      </c>
      <c r="O22" s="91">
        <f t="shared" si="63"/>
        <v>0.98862959647302706</v>
      </c>
      <c r="P22" s="92">
        <f t="shared" si="64"/>
        <v>0.97678053173642954</v>
      </c>
      <c r="S22" s="214">
        <f t="shared" si="9"/>
        <v>1196</v>
      </c>
      <c r="T22" s="74">
        <f t="shared" si="9"/>
        <v>952</v>
      </c>
      <c r="U22" s="75">
        <f t="shared" si="10"/>
        <v>0.79598662207357862</v>
      </c>
      <c r="V22" s="195">
        <f t="shared" si="11"/>
        <v>0.87146245314316884</v>
      </c>
      <c r="W22" s="195">
        <f t="shared" si="12"/>
        <v>1.1545651646843624</v>
      </c>
      <c r="X22" s="196">
        <f t="shared" si="13"/>
        <v>0.77201503233256086</v>
      </c>
      <c r="Y22" s="196">
        <f t="shared" si="14"/>
        <v>0.81849297720531067</v>
      </c>
      <c r="Z22" s="196">
        <f t="shared" si="15"/>
        <v>4.647794487274981E-2</v>
      </c>
      <c r="AA22" s="187"/>
      <c r="AB22" s="74">
        <f t="shared" si="16"/>
        <v>952</v>
      </c>
      <c r="AC22" s="74">
        <f t="shared" si="16"/>
        <v>903</v>
      </c>
      <c r="AD22" s="75">
        <f t="shared" si="17"/>
        <v>0.94852941176470584</v>
      </c>
      <c r="AE22" s="195">
        <f t="shared" si="18"/>
        <v>0.76519627842283133</v>
      </c>
      <c r="AF22" s="195">
        <f t="shared" si="19"/>
        <v>1.3603893529981839</v>
      </c>
      <c r="AG22" s="196">
        <f t="shared" si="20"/>
        <v>0.93252108872604977</v>
      </c>
      <c r="AH22" s="196">
        <f t="shared" si="21"/>
        <v>0.96168258719658339</v>
      </c>
      <c r="AI22" s="196">
        <f t="shared" si="22"/>
        <v>2.916149847053362E-2</v>
      </c>
      <c r="AJ22" s="187"/>
      <c r="AK22" s="74">
        <f t="shared" si="23"/>
        <v>1196</v>
      </c>
      <c r="AL22" s="74">
        <f t="shared" si="24"/>
        <v>903</v>
      </c>
      <c r="AM22" s="75">
        <f t="shared" si="25"/>
        <v>0.75501672240802675</v>
      </c>
      <c r="AN22" s="195">
        <f t="shared" si="26"/>
        <v>0.87855982360658669</v>
      </c>
      <c r="AO22" s="195">
        <f t="shared" si="27"/>
        <v>1.1435154549640794</v>
      </c>
      <c r="AP22" s="196">
        <f t="shared" si="28"/>
        <v>0.72961527250825731</v>
      </c>
      <c r="AQ22" s="215">
        <f t="shared" si="29"/>
        <v>0.77915759830431375</v>
      </c>
    </row>
    <row r="23" spans="1:43" x14ac:dyDescent="0.25">
      <c r="A23" s="249">
        <v>2004</v>
      </c>
      <c r="B23" s="140">
        <v>525</v>
      </c>
      <c r="C23" s="89">
        <v>424</v>
      </c>
      <c r="D23" s="118">
        <v>403</v>
      </c>
      <c r="E23" s="93">
        <f t="shared" si="56"/>
        <v>0.80761904761904757</v>
      </c>
      <c r="F23" s="91">
        <f t="shared" si="57"/>
        <v>0.95047169811320764</v>
      </c>
      <c r="G23" s="90">
        <f t="shared" si="58"/>
        <v>0.76761904761904765</v>
      </c>
      <c r="H23" s="108">
        <v>9.531324845581747E-2</v>
      </c>
      <c r="I23" s="98">
        <v>1.6315475727652073E-2</v>
      </c>
      <c r="J23" s="90">
        <v>0.02</v>
      </c>
      <c r="K23" s="93">
        <f t="shared" si="59"/>
        <v>0.91092421503066656</v>
      </c>
      <c r="L23" s="91">
        <f t="shared" si="60"/>
        <v>0.96623630306300834</v>
      </c>
      <c r="M23" s="91">
        <f t="shared" si="61"/>
        <v>0.88016804590180409</v>
      </c>
      <c r="N23" s="93">
        <f t="shared" si="62"/>
        <v>0.96938006053897441</v>
      </c>
      <c r="O23" s="91">
        <f t="shared" si="63"/>
        <v>0.99145004689882898</v>
      </c>
      <c r="P23" s="92">
        <f t="shared" si="64"/>
        <v>0.98193061235424894</v>
      </c>
      <c r="S23" s="214">
        <f t="shared" si="9"/>
        <v>525</v>
      </c>
      <c r="T23" s="74">
        <f t="shared" si="9"/>
        <v>424</v>
      </c>
      <c r="U23" s="75">
        <f t="shared" si="10"/>
        <v>0.80761904761904757</v>
      </c>
      <c r="V23" s="195">
        <f t="shared" si="11"/>
        <v>0.81110452569281399</v>
      </c>
      <c r="W23" s="195">
        <f t="shared" si="12"/>
        <v>1.2520938150515293</v>
      </c>
      <c r="X23" s="196">
        <f t="shared" si="13"/>
        <v>0.77125342659439455</v>
      </c>
      <c r="Y23" s="196">
        <f t="shared" si="14"/>
        <v>0.84047758708172471</v>
      </c>
      <c r="Z23" s="196">
        <f t="shared" si="15"/>
        <v>6.9224160487330155E-2</v>
      </c>
      <c r="AA23" s="187"/>
      <c r="AB23" s="74">
        <f t="shared" si="16"/>
        <v>424</v>
      </c>
      <c r="AC23" s="74">
        <f t="shared" si="16"/>
        <v>403</v>
      </c>
      <c r="AD23" s="75">
        <f t="shared" si="17"/>
        <v>0.95047169811320753</v>
      </c>
      <c r="AE23" s="195">
        <f t="shared" si="18"/>
        <v>0.67605859344534969</v>
      </c>
      <c r="AF23" s="195">
        <f t="shared" si="19"/>
        <v>1.6293187627725805</v>
      </c>
      <c r="AG23" s="196">
        <f t="shared" si="20"/>
        <v>0.92528483792629312</v>
      </c>
      <c r="AH23" s="196">
        <f t="shared" si="21"/>
        <v>0.96908331044509521</v>
      </c>
      <c r="AI23" s="196">
        <f t="shared" si="22"/>
        <v>4.379847251880209E-2</v>
      </c>
      <c r="AJ23" s="187"/>
      <c r="AK23" s="74">
        <f t="shared" si="23"/>
        <v>525</v>
      </c>
      <c r="AL23" s="74">
        <f t="shared" si="24"/>
        <v>403</v>
      </c>
      <c r="AM23" s="75">
        <f t="shared" si="25"/>
        <v>0.76761904761904765</v>
      </c>
      <c r="AN23" s="195">
        <f t="shared" si="26"/>
        <v>0.82139215001247012</v>
      </c>
      <c r="AO23" s="195">
        <f t="shared" si="27"/>
        <v>1.2317448729387774</v>
      </c>
      <c r="AP23" s="196">
        <f t="shared" si="28"/>
        <v>0.72908744281899773</v>
      </c>
      <c r="AQ23" s="215">
        <f t="shared" si="29"/>
        <v>0.8031066951060114</v>
      </c>
    </row>
    <row r="24" spans="1:43" x14ac:dyDescent="0.25">
      <c r="A24" s="249">
        <v>2005</v>
      </c>
      <c r="B24" s="140">
        <v>502</v>
      </c>
      <c r="C24" s="89">
        <v>416</v>
      </c>
      <c r="D24" s="118">
        <v>403</v>
      </c>
      <c r="E24" s="93">
        <f t="shared" si="56"/>
        <v>0.82868525896414347</v>
      </c>
      <c r="F24" s="91">
        <f t="shared" si="57"/>
        <v>0.96874999999999989</v>
      </c>
      <c r="G24" s="90">
        <f t="shared" si="58"/>
        <v>0.8027888446215139</v>
      </c>
      <c r="H24" s="108">
        <v>6.7887101245418233E-2</v>
      </c>
      <c r="I24" s="98">
        <v>3.0314918506366131E-3</v>
      </c>
      <c r="J24" s="90">
        <v>0.02</v>
      </c>
      <c r="K24" s="93">
        <f t="shared" si="59"/>
        <v>0.90718324374060133</v>
      </c>
      <c r="L24" s="91">
        <f t="shared" si="60"/>
        <v>0.97169568755813107</v>
      </c>
      <c r="M24" s="91">
        <f t="shared" si="61"/>
        <v>0.88150604576773917</v>
      </c>
      <c r="N24" s="93">
        <f t="shared" si="62"/>
        <v>0.96805122747465477</v>
      </c>
      <c r="O24" s="91">
        <f t="shared" si="63"/>
        <v>0.99284755084347931</v>
      </c>
      <c r="P24" s="92">
        <f t="shared" si="64"/>
        <v>0.98214371579579685</v>
      </c>
      <c r="S24" s="214">
        <f t="shared" si="9"/>
        <v>502</v>
      </c>
      <c r="T24" s="74">
        <f t="shared" si="9"/>
        <v>416</v>
      </c>
      <c r="U24" s="75">
        <f t="shared" si="10"/>
        <v>0.82868525896414347</v>
      </c>
      <c r="V24" s="195">
        <f t="shared" si="11"/>
        <v>0.80029001037846326</v>
      </c>
      <c r="W24" s="195">
        <f t="shared" si="12"/>
        <v>1.2734734690534708</v>
      </c>
      <c r="X24" s="196">
        <f t="shared" si="13"/>
        <v>0.79281799745422366</v>
      </c>
      <c r="Y24" s="196">
        <f t="shared" si="14"/>
        <v>0.86062456583007707</v>
      </c>
      <c r="Z24" s="196">
        <f t="shared" si="15"/>
        <v>6.7806568375853415E-2</v>
      </c>
      <c r="AA24" s="187"/>
      <c r="AB24" s="74">
        <f t="shared" si="16"/>
        <v>416</v>
      </c>
      <c r="AC24" s="74">
        <f t="shared" si="16"/>
        <v>403</v>
      </c>
      <c r="AD24" s="75">
        <f t="shared" si="17"/>
        <v>0.96875</v>
      </c>
      <c r="AE24" s="195">
        <f t="shared" si="18"/>
        <v>0.6226363930017601</v>
      </c>
      <c r="AF24" s="195">
        <f t="shared" si="19"/>
        <v>1.8898126794497485</v>
      </c>
      <c r="AG24" s="196">
        <f t="shared" si="20"/>
        <v>0.94715434975630186</v>
      </c>
      <c r="AH24" s="196">
        <f t="shared" si="21"/>
        <v>0.9832578718934295</v>
      </c>
      <c r="AI24" s="196">
        <f t="shared" si="22"/>
        <v>3.6103522137127642E-2</v>
      </c>
      <c r="AJ24" s="187"/>
      <c r="AK24" s="74">
        <f t="shared" si="23"/>
        <v>502</v>
      </c>
      <c r="AL24" s="74">
        <f t="shared" si="24"/>
        <v>403</v>
      </c>
      <c r="AM24" s="75">
        <f t="shared" si="25"/>
        <v>0.8027888446215139</v>
      </c>
      <c r="AN24" s="195">
        <f t="shared" si="26"/>
        <v>0.80886926787121216</v>
      </c>
      <c r="AO24" s="195">
        <f t="shared" si="27"/>
        <v>1.2557644605084941</v>
      </c>
      <c r="AP24" s="196">
        <f t="shared" si="28"/>
        <v>0.76524406169596138</v>
      </c>
      <c r="AQ24" s="215">
        <f t="shared" si="29"/>
        <v>0.83672226499068303</v>
      </c>
    </row>
    <row r="25" spans="1:43" x14ac:dyDescent="0.25">
      <c r="A25" s="249">
        <v>2006</v>
      </c>
      <c r="B25" s="140">
        <v>396</v>
      </c>
      <c r="C25" s="89">
        <v>297</v>
      </c>
      <c r="D25" s="118">
        <v>265</v>
      </c>
      <c r="E25" s="93">
        <f t="shared" si="56"/>
        <v>0.75</v>
      </c>
      <c r="F25" s="91">
        <f t="shared" si="57"/>
        <v>0.8922558922558923</v>
      </c>
      <c r="G25" s="90">
        <f t="shared" si="58"/>
        <v>0.66919191919191923</v>
      </c>
      <c r="H25" s="108">
        <v>7.1727516289097792E-2</v>
      </c>
      <c r="I25" s="98">
        <v>7.9028072658645903E-3</v>
      </c>
      <c r="J25" s="90">
        <v>0.02</v>
      </c>
      <c r="K25" s="93">
        <f t="shared" si="59"/>
        <v>0.82444124530068885</v>
      </c>
      <c r="L25" s="91">
        <f t="shared" si="60"/>
        <v>0.89936338777142477</v>
      </c>
      <c r="M25" s="91">
        <f t="shared" si="61"/>
        <v>0.7414722713921198</v>
      </c>
      <c r="N25" s="93">
        <f t="shared" si="62"/>
        <v>0.93767694259749113</v>
      </c>
      <c r="O25" s="91">
        <f t="shared" si="63"/>
        <v>0.97383146108131335</v>
      </c>
      <c r="P25" s="92">
        <f t="shared" si="64"/>
        <v>0.95816903261776609</v>
      </c>
      <c r="S25" s="214">
        <f t="shared" si="9"/>
        <v>396</v>
      </c>
      <c r="T25" s="74">
        <f t="shared" si="9"/>
        <v>297</v>
      </c>
      <c r="U25" s="75">
        <f t="shared" si="10"/>
        <v>0.75</v>
      </c>
      <c r="V25" s="195">
        <f t="shared" si="11"/>
        <v>0.80201060099119792</v>
      </c>
      <c r="W25" s="195">
        <f t="shared" si="12"/>
        <v>1.2642342779242788</v>
      </c>
      <c r="X25" s="196">
        <f t="shared" si="13"/>
        <v>0.70431447915753187</v>
      </c>
      <c r="Y25" s="196">
        <f t="shared" si="14"/>
        <v>0.79190393420187655</v>
      </c>
      <c r="Z25" s="196">
        <f t="shared" si="15"/>
        <v>8.7589455044344677E-2</v>
      </c>
      <c r="AA25" s="187"/>
      <c r="AB25" s="74">
        <f t="shared" si="16"/>
        <v>297</v>
      </c>
      <c r="AC25" s="74">
        <f t="shared" si="16"/>
        <v>265</v>
      </c>
      <c r="AD25" s="75">
        <f t="shared" si="17"/>
        <v>0.8922558922558923</v>
      </c>
      <c r="AE25" s="195">
        <f t="shared" si="18"/>
        <v>0.71297619709640103</v>
      </c>
      <c r="AF25" s="195">
        <f t="shared" si="19"/>
        <v>1.4864254324563304</v>
      </c>
      <c r="AG25" s="196">
        <f t="shared" si="20"/>
        <v>0.85131028903369343</v>
      </c>
      <c r="AH25" s="196">
        <f t="shared" si="21"/>
        <v>0.92512678697060446</v>
      </c>
      <c r="AI25" s="196">
        <f t="shared" si="22"/>
        <v>7.381649793691103E-2</v>
      </c>
      <c r="AJ25" s="187"/>
      <c r="AK25" s="74">
        <f t="shared" si="23"/>
        <v>396</v>
      </c>
      <c r="AL25" s="74">
        <f t="shared" si="24"/>
        <v>265</v>
      </c>
      <c r="AM25" s="75">
        <f t="shared" si="25"/>
        <v>0.66919191919191923</v>
      </c>
      <c r="AN25" s="195">
        <f t="shared" si="26"/>
        <v>0.81427666875714999</v>
      </c>
      <c r="AO25" s="195">
        <f t="shared" si="27"/>
        <v>1.2378220452430784</v>
      </c>
      <c r="AP25" s="196">
        <f t="shared" si="28"/>
        <v>0.62045332980634316</v>
      </c>
      <c r="AQ25" s="215">
        <f t="shared" si="29"/>
        <v>0.71537867509326114</v>
      </c>
    </row>
    <row r="26" spans="1:43" x14ac:dyDescent="0.25">
      <c r="A26" s="249">
        <v>2007</v>
      </c>
      <c r="B26" s="140">
        <v>416</v>
      </c>
      <c r="C26" s="89">
        <v>341</v>
      </c>
      <c r="D26" s="118">
        <v>314</v>
      </c>
      <c r="E26" s="93">
        <f t="shared" si="56"/>
        <v>0.81971153846153844</v>
      </c>
      <c r="F26" s="91">
        <f t="shared" si="57"/>
        <v>0.92082111436950143</v>
      </c>
      <c r="G26" s="90">
        <f t="shared" si="58"/>
        <v>0.75480769230769229</v>
      </c>
      <c r="H26" s="108">
        <v>8.3571490430414827E-2</v>
      </c>
      <c r="I26" s="98">
        <v>1.0339418140330861E-2</v>
      </c>
      <c r="J26" s="90">
        <v>0.02</v>
      </c>
      <c r="K26" s="93">
        <f t="shared" si="59"/>
        <v>0.91271750784113415</v>
      </c>
      <c r="L26" s="91">
        <f t="shared" si="60"/>
        <v>0.93044133640160587</v>
      </c>
      <c r="M26" s="91">
        <f t="shared" si="61"/>
        <v>0.84923009775284808</v>
      </c>
      <c r="N26" s="93">
        <f t="shared" si="62"/>
        <v>0.97001576756922692</v>
      </c>
      <c r="O26" s="91">
        <f t="shared" si="63"/>
        <v>0.9821373993608673</v>
      </c>
      <c r="P26" s="92">
        <f t="shared" si="64"/>
        <v>0.97692397578712786</v>
      </c>
      <c r="S26" s="214">
        <f t="shared" si="9"/>
        <v>416</v>
      </c>
      <c r="T26" s="74">
        <f t="shared" si="9"/>
        <v>341</v>
      </c>
      <c r="U26" s="75">
        <f t="shared" si="10"/>
        <v>0.81971153846153844</v>
      </c>
      <c r="V26" s="195">
        <f t="shared" si="11"/>
        <v>0.78712973239932615</v>
      </c>
      <c r="W26" s="195">
        <f t="shared" si="12"/>
        <v>1.2980072072041611</v>
      </c>
      <c r="X26" s="196">
        <f t="shared" si="13"/>
        <v>0.77933356566342948</v>
      </c>
      <c r="Y26" s="196">
        <f t="shared" si="14"/>
        <v>0.85546862353475539</v>
      </c>
      <c r="Z26" s="196">
        <f t="shared" si="15"/>
        <v>7.6135057871325906E-2</v>
      </c>
      <c r="AA26" s="187"/>
      <c r="AB26" s="74">
        <f t="shared" si="16"/>
        <v>341</v>
      </c>
      <c r="AC26" s="74">
        <f t="shared" si="16"/>
        <v>314</v>
      </c>
      <c r="AD26" s="75">
        <f t="shared" si="17"/>
        <v>0.92082111436950143</v>
      </c>
      <c r="AE26" s="195">
        <f t="shared" si="18"/>
        <v>0.69918341610467893</v>
      </c>
      <c r="AF26" s="195">
        <f t="shared" si="19"/>
        <v>1.536862124268751</v>
      </c>
      <c r="AG26" s="196">
        <f t="shared" si="20"/>
        <v>0.8868886093981353</v>
      </c>
      <c r="AH26" s="196">
        <f t="shared" si="21"/>
        <v>0.94717396038367041</v>
      </c>
      <c r="AI26" s="196">
        <f t="shared" si="22"/>
        <v>6.0285350985535113E-2</v>
      </c>
      <c r="AJ26" s="187"/>
      <c r="AK26" s="74">
        <f t="shared" si="23"/>
        <v>416</v>
      </c>
      <c r="AL26" s="74">
        <f t="shared" si="24"/>
        <v>314</v>
      </c>
      <c r="AM26" s="75">
        <f t="shared" si="25"/>
        <v>0.75480769230769229</v>
      </c>
      <c r="AN26" s="195">
        <f t="shared" si="26"/>
        <v>0.80519840912164564</v>
      </c>
      <c r="AO26" s="195">
        <f t="shared" si="27"/>
        <v>1.2589171264127512</v>
      </c>
      <c r="AP26" s="196">
        <f t="shared" si="28"/>
        <v>0.71053780147099466</v>
      </c>
      <c r="AQ26" s="215">
        <f t="shared" si="29"/>
        <v>0.79541032953223567</v>
      </c>
    </row>
    <row r="27" spans="1:43" s="80" customFormat="1" x14ac:dyDescent="0.25">
      <c r="A27" s="178">
        <v>2008</v>
      </c>
      <c r="B27" s="179">
        <v>859</v>
      </c>
      <c r="C27" s="179">
        <v>655</v>
      </c>
      <c r="D27" s="179">
        <v>618</v>
      </c>
      <c r="E27" s="180">
        <f t="shared" si="56"/>
        <v>0.76251455180442373</v>
      </c>
      <c r="F27" s="181">
        <f t="shared" si="57"/>
        <v>0.94351145038167938</v>
      </c>
      <c r="G27" s="182">
        <f t="shared" si="58"/>
        <v>0.71944121071012801</v>
      </c>
      <c r="H27" s="180">
        <v>0.159</v>
      </c>
      <c r="I27" s="181">
        <v>1.0010914154529375E-2</v>
      </c>
      <c r="J27" s="182">
        <v>0.02</v>
      </c>
      <c r="K27" s="180">
        <f t="shared" si="59"/>
        <v>0.92517963527921543</v>
      </c>
      <c r="L27" s="181">
        <f t="shared" si="60"/>
        <v>0.95305237590160052</v>
      </c>
      <c r="M27" s="181">
        <f t="shared" si="61"/>
        <v>0.88174464953863252</v>
      </c>
      <c r="N27" s="180">
        <f t="shared" si="62"/>
        <v>0.97441064896957408</v>
      </c>
      <c r="O27" s="181">
        <f t="shared" si="63"/>
        <v>0.98805061334322619</v>
      </c>
      <c r="P27" s="183">
        <f t="shared" si="64"/>
        <v>0.98218168912158377</v>
      </c>
      <c r="S27" s="216">
        <f t="shared" si="9"/>
        <v>859</v>
      </c>
      <c r="T27" s="175">
        <f t="shared" si="9"/>
        <v>655</v>
      </c>
      <c r="U27" s="176">
        <f t="shared" si="10"/>
        <v>0.76251455180442373</v>
      </c>
      <c r="V27" s="217">
        <f t="shared" si="11"/>
        <v>0.8574783731296316</v>
      </c>
      <c r="W27" s="217">
        <f t="shared" si="12"/>
        <v>1.1741985676067141</v>
      </c>
      <c r="X27" s="217">
        <f t="shared" si="13"/>
        <v>0.73260230173138896</v>
      </c>
      <c r="Y27" s="217">
        <f t="shared" si="14"/>
        <v>0.79061337417791</v>
      </c>
      <c r="Z27" s="217">
        <f t="shared" si="15"/>
        <v>5.8011072446521039E-2</v>
      </c>
      <c r="AA27" s="218"/>
      <c r="AB27" s="175">
        <f t="shared" si="16"/>
        <v>655</v>
      </c>
      <c r="AC27" s="175">
        <f t="shared" si="16"/>
        <v>618</v>
      </c>
      <c r="AD27" s="176">
        <f t="shared" si="17"/>
        <v>0.94351145038167938</v>
      </c>
      <c r="AE27" s="217">
        <f t="shared" si="18"/>
        <v>0.73681181845490629</v>
      </c>
      <c r="AF27" s="217">
        <f t="shared" si="19"/>
        <v>1.4315392807568401</v>
      </c>
      <c r="AG27" s="217">
        <f t="shared" si="20"/>
        <v>0.92297552890594292</v>
      </c>
      <c r="AH27" s="217">
        <f t="shared" si="21"/>
        <v>0.95991865935143428</v>
      </c>
      <c r="AI27" s="217">
        <f t="shared" si="22"/>
        <v>3.6943130445491357E-2</v>
      </c>
      <c r="AJ27" s="218"/>
      <c r="AK27" s="175">
        <f t="shared" si="23"/>
        <v>859</v>
      </c>
      <c r="AL27" s="175">
        <f t="shared" si="24"/>
        <v>618</v>
      </c>
      <c r="AM27" s="176">
        <f t="shared" si="25"/>
        <v>0.71944121071012801</v>
      </c>
      <c r="AN27" s="217">
        <f t="shared" si="26"/>
        <v>0.86388653041600183</v>
      </c>
      <c r="AO27" s="217">
        <f t="shared" si="27"/>
        <v>1.1634895562884968</v>
      </c>
      <c r="AP27" s="217">
        <f t="shared" si="28"/>
        <v>0.68809685140359111</v>
      </c>
      <c r="AQ27" s="219">
        <f t="shared" si="29"/>
        <v>0.74927175287284964</v>
      </c>
    </row>
    <row r="28" spans="1:43" x14ac:dyDescent="0.25">
      <c r="A28" s="141">
        <v>2009</v>
      </c>
      <c r="B28" s="119">
        <v>357</v>
      </c>
      <c r="C28" s="119">
        <v>287</v>
      </c>
      <c r="D28" s="119">
        <v>270</v>
      </c>
      <c r="E28" s="91">
        <f t="shared" si="56"/>
        <v>0.80392156862745101</v>
      </c>
      <c r="F28" s="91">
        <f t="shared" si="57"/>
        <v>0.94076655052264802</v>
      </c>
      <c r="G28" s="91">
        <f t="shared" si="58"/>
        <v>0.75630252100840334</v>
      </c>
      <c r="H28" s="97">
        <v>0.10199999999999999</v>
      </c>
      <c r="I28" s="97">
        <v>8.0000000000000002E-3</v>
      </c>
      <c r="J28" s="91">
        <v>0.02</v>
      </c>
      <c r="K28" s="91">
        <f t="shared" si="59"/>
        <v>0.91350571408964476</v>
      </c>
      <c r="L28" s="91">
        <f t="shared" si="60"/>
        <v>0.94835337754299187</v>
      </c>
      <c r="M28" s="91">
        <f t="shared" si="61"/>
        <v>0.86632622936173731</v>
      </c>
      <c r="N28" s="91">
        <f t="shared" si="62"/>
        <v>0.97029491655666122</v>
      </c>
      <c r="O28" s="91">
        <f t="shared" si="63"/>
        <v>0.98683046600682245</v>
      </c>
      <c r="P28" s="91">
        <f t="shared" si="64"/>
        <v>0.97970957358199817</v>
      </c>
      <c r="S28" s="214">
        <f t="shared" si="9"/>
        <v>357</v>
      </c>
      <c r="T28" s="74">
        <f t="shared" si="9"/>
        <v>287</v>
      </c>
      <c r="U28" s="75">
        <f t="shared" si="10"/>
        <v>0.80392156862745101</v>
      </c>
      <c r="V28" s="195">
        <f t="shared" si="11"/>
        <v>0.77860767506093609</v>
      </c>
      <c r="W28" s="195">
        <f t="shared" si="12"/>
        <v>1.3133696516226241</v>
      </c>
      <c r="X28" s="196">
        <f t="shared" si="13"/>
        <v>0.75888099269465825</v>
      </c>
      <c r="Y28" s="196">
        <f t="shared" si="14"/>
        <v>0.84383730459093587</v>
      </c>
      <c r="Z28" s="196">
        <f t="shared" si="15"/>
        <v>8.4956311896277614E-2</v>
      </c>
      <c r="AA28" s="187"/>
      <c r="AB28" s="74">
        <f t="shared" si="16"/>
        <v>287</v>
      </c>
      <c r="AC28" s="74">
        <f t="shared" si="16"/>
        <v>270</v>
      </c>
      <c r="AD28" s="75">
        <f t="shared" si="17"/>
        <v>0.94076655052264813</v>
      </c>
      <c r="AE28" s="195">
        <f t="shared" si="18"/>
        <v>0.64905217613151134</v>
      </c>
      <c r="AF28" s="195">
        <f t="shared" si="19"/>
        <v>1.7357028540541939</v>
      </c>
      <c r="AG28" s="196">
        <f t="shared" si="20"/>
        <v>0.90685355382565269</v>
      </c>
      <c r="AH28" s="196">
        <f t="shared" si="21"/>
        <v>0.96511929523308304</v>
      </c>
      <c r="AI28" s="196">
        <f t="shared" si="22"/>
        <v>5.8265741407430349E-2</v>
      </c>
      <c r="AJ28" s="187"/>
      <c r="AK28" s="74">
        <f t="shared" si="23"/>
        <v>357</v>
      </c>
      <c r="AL28" s="74">
        <f t="shared" si="24"/>
        <v>270</v>
      </c>
      <c r="AM28" s="75">
        <f t="shared" si="25"/>
        <v>0.75630252100840334</v>
      </c>
      <c r="AN28" s="195">
        <f t="shared" si="26"/>
        <v>0.79158868324645471</v>
      </c>
      <c r="AO28" s="195">
        <f t="shared" si="27"/>
        <v>1.283724339846724</v>
      </c>
      <c r="AP28" s="196">
        <f t="shared" si="28"/>
        <v>0.70834750324445139</v>
      </c>
      <c r="AQ28" s="215">
        <f t="shared" si="29"/>
        <v>0.79994908869796011</v>
      </c>
    </row>
    <row r="29" spans="1:43" x14ac:dyDescent="0.25">
      <c r="A29" s="129">
        <v>2010</v>
      </c>
      <c r="B29" s="122">
        <v>3487</v>
      </c>
      <c r="C29" s="122">
        <v>2696</v>
      </c>
      <c r="D29" s="122">
        <v>2524</v>
      </c>
      <c r="E29" s="99">
        <f t="shared" si="56"/>
        <v>0.77315744192715796</v>
      </c>
      <c r="F29" s="99">
        <f t="shared" si="57"/>
        <v>0.93620178041543023</v>
      </c>
      <c r="G29" s="99">
        <f t="shared" si="58"/>
        <v>0.72383137367364492</v>
      </c>
      <c r="H29" s="117">
        <v>0.16700000000000001</v>
      </c>
      <c r="I29" s="123">
        <v>6.0000000000000001E-3</v>
      </c>
      <c r="J29" s="91">
        <v>0.02</v>
      </c>
      <c r="K29" s="99">
        <f t="shared" si="59"/>
        <v>0.94710223917382219</v>
      </c>
      <c r="L29" s="99">
        <f t="shared" si="60"/>
        <v>0.94185289780224368</v>
      </c>
      <c r="M29" s="99">
        <f t="shared" si="61"/>
        <v>0.89203098848085816</v>
      </c>
      <c r="N29" s="101">
        <f t="shared" si="62"/>
        <v>0.98204703282883832</v>
      </c>
      <c r="O29" s="99">
        <f t="shared" si="63"/>
        <v>0.98513504664850293</v>
      </c>
      <c r="P29" s="100">
        <f t="shared" si="64"/>
        <v>0.98381042493270732</v>
      </c>
      <c r="S29" s="214">
        <f t="shared" si="9"/>
        <v>3487</v>
      </c>
      <c r="T29" s="74">
        <f t="shared" si="9"/>
        <v>2696</v>
      </c>
      <c r="U29" s="75">
        <f t="shared" si="10"/>
        <v>0.77315744192715796</v>
      </c>
      <c r="V29" s="195">
        <f t="shared" si="11"/>
        <v>0.92462216447831225</v>
      </c>
      <c r="W29" s="195">
        <f t="shared" si="12"/>
        <v>1.0834432470460027</v>
      </c>
      <c r="X29" s="196">
        <f t="shared" si="13"/>
        <v>0.75888806154786803</v>
      </c>
      <c r="Y29" s="196">
        <f t="shared" si="14"/>
        <v>0.78696738288606083</v>
      </c>
      <c r="Z29" s="196">
        <f t="shared" si="15"/>
        <v>2.8079321338192798E-2</v>
      </c>
      <c r="AA29" s="187"/>
      <c r="AB29" s="74">
        <f t="shared" si="16"/>
        <v>2696</v>
      </c>
      <c r="AC29" s="74">
        <f t="shared" si="16"/>
        <v>2524</v>
      </c>
      <c r="AD29" s="75">
        <f t="shared" si="17"/>
        <v>0.93620178041543023</v>
      </c>
      <c r="AE29" s="195">
        <f t="shared" si="18"/>
        <v>0.86157237225753003</v>
      </c>
      <c r="AF29" s="195">
        <f t="shared" si="19"/>
        <v>1.1734484180651437</v>
      </c>
      <c r="AG29" s="196">
        <f t="shared" si="20"/>
        <v>0.92630799059943758</v>
      </c>
      <c r="AH29" s="196">
        <f t="shared" si="21"/>
        <v>0.94513481812488509</v>
      </c>
      <c r="AI29" s="196">
        <f t="shared" si="22"/>
        <v>1.8826827525447509E-2</v>
      </c>
      <c r="AJ29" s="187"/>
      <c r="AK29" s="74">
        <f t="shared" si="23"/>
        <v>3487</v>
      </c>
      <c r="AL29" s="74">
        <f t="shared" si="24"/>
        <v>2524</v>
      </c>
      <c r="AM29" s="75">
        <f t="shared" si="25"/>
        <v>0.72383137367364492</v>
      </c>
      <c r="AN29" s="195">
        <f t="shared" si="26"/>
        <v>0.92904198629867663</v>
      </c>
      <c r="AO29" s="195">
        <f t="shared" si="27"/>
        <v>1.0777496775123994</v>
      </c>
      <c r="AP29" s="196">
        <f t="shared" si="28"/>
        <v>0.70866468461613064</v>
      </c>
      <c r="AQ29" s="215">
        <f t="shared" si="29"/>
        <v>0.73862190592622701</v>
      </c>
    </row>
    <row r="30" spans="1:43" x14ac:dyDescent="0.25">
      <c r="A30" s="129">
        <v>2011</v>
      </c>
      <c r="B30">
        <v>949</v>
      </c>
      <c r="C30">
        <v>712</v>
      </c>
      <c r="D30">
        <v>627</v>
      </c>
      <c r="E30" s="99">
        <f t="shared" si="56"/>
        <v>0.7502634351949421</v>
      </c>
      <c r="F30" s="99">
        <f t="shared" si="57"/>
        <v>0.8806179775280899</v>
      </c>
      <c r="G30" s="99">
        <f t="shared" si="58"/>
        <v>0.66069546891464703</v>
      </c>
      <c r="H30" s="117">
        <v>8.7999999999999995E-2</v>
      </c>
      <c r="I30" s="123">
        <v>0</v>
      </c>
      <c r="J30" s="91">
        <v>0.02</v>
      </c>
      <c r="K30" s="99">
        <f t="shared" si="59"/>
        <v>0.83944619942148013</v>
      </c>
      <c r="L30" s="99">
        <f t="shared" si="60"/>
        <v>0.88061797752808979</v>
      </c>
      <c r="M30" s="99">
        <f t="shared" si="61"/>
        <v>0.7392314143781854</v>
      </c>
      <c r="N30" s="101">
        <f t="shared" si="62"/>
        <v>0.94333139637838026</v>
      </c>
      <c r="O30" s="99">
        <f t="shared" si="63"/>
        <v>0.96871692319639391</v>
      </c>
      <c r="P30" s="100">
        <f t="shared" si="64"/>
        <v>0.95775481695525888</v>
      </c>
      <c r="S30" s="214">
        <f t="shared" ref="S30" si="65">B30</f>
        <v>949</v>
      </c>
      <c r="T30" s="74">
        <f t="shared" ref="T30" si="66">C30</f>
        <v>712</v>
      </c>
      <c r="U30" s="75">
        <f t="shared" ref="U30" si="67">T30/S30</f>
        <v>0.7502634351949421</v>
      </c>
      <c r="V30" s="195">
        <f t="shared" ref="V30" si="68">_xlfn.F.INV(0.05/2, 2*T30, 2*(S30-T30+1))</f>
        <v>0.86574696620275104</v>
      </c>
      <c r="W30" s="195">
        <f t="shared" ref="W30" si="69">_xlfn.F.INV(1-0.05/2, 2*(T30+1), 2*(S30-T30))</f>
        <v>1.1616514610188597</v>
      </c>
      <c r="X30" s="196">
        <f t="shared" ref="X30" si="70">IF(T30=0, 0, 1/(1 +(S30-T30+1)/(T30*V30)))</f>
        <v>0.72144580765907051</v>
      </c>
      <c r="Y30" s="196">
        <f t="shared" ref="Y30" si="71">IF(T30=S30, 1, 1/(1 + (S30-T30)/(W30*(T30+1))))</f>
        <v>0.77751857945598934</v>
      </c>
      <c r="Z30" s="196">
        <f t="shared" ref="Z30" si="72">Y30-X30</f>
        <v>5.607277179691883E-2</v>
      </c>
      <c r="AA30" s="187"/>
      <c r="AB30" s="74">
        <f t="shared" ref="AB30" si="73">C30</f>
        <v>712</v>
      </c>
      <c r="AC30" s="74">
        <f t="shared" ref="AC30" si="74">D30</f>
        <v>627</v>
      </c>
      <c r="AD30" s="75">
        <f t="shared" ref="AD30" si="75">AC30/AB30</f>
        <v>0.8806179775280899</v>
      </c>
      <c r="AE30" s="195">
        <f t="shared" ref="AE30" si="76">_xlfn.F.INV(0.05/2, 2*AC30, 2*(AB30-AC30+1))</f>
        <v>0.80558948572387978</v>
      </c>
      <c r="AF30" s="195">
        <f t="shared" ref="AF30" si="77">_xlfn.F.INV(1-0.05/2, 2*(AC30+1), 2*(AB30-AC30))</f>
        <v>1.2675262351138668</v>
      </c>
      <c r="AG30" s="196">
        <f t="shared" ref="AG30" si="78">IF(AC30=0, 0, 1/(1 +(AB30-AC30+1)/(AC30*AE30)))</f>
        <v>0.85450967747212236</v>
      </c>
      <c r="AH30" s="196">
        <f t="shared" ref="AH30" si="79">IF(AC30=AB30, 1, 1/(1 + (AB30-AC30)/(AF30*(AC30+1))))</f>
        <v>0.90351943788251721</v>
      </c>
      <c r="AI30" s="196">
        <f t="shared" ref="AI30" si="80">AH30-AG30</f>
        <v>4.9009760410394843E-2</v>
      </c>
      <c r="AJ30" s="187"/>
      <c r="AK30" s="74">
        <f t="shared" ref="AK30" si="81">B30</f>
        <v>949</v>
      </c>
      <c r="AL30" s="74">
        <f t="shared" ref="AL30" si="82">D30</f>
        <v>627</v>
      </c>
      <c r="AM30" s="75">
        <f t="shared" ref="AM30" si="83">AL30/AK30</f>
        <v>0.66069546891464703</v>
      </c>
      <c r="AN30" s="195">
        <f t="shared" ref="AN30" si="84">_xlfn.F.INV(0.05/2, 2*AL30, 2*(AK30-AL30+1))</f>
        <v>0.87557788865598007</v>
      </c>
      <c r="AO30" s="195">
        <f t="shared" ref="AO30" si="85">_xlfn.F.INV(1-0.05/2, 2*(AL30+1), 2*(AK30-AL30))</f>
        <v>1.1455795900587513</v>
      </c>
      <c r="AP30" s="196">
        <f t="shared" ref="AP30" si="86">IF(AL30=0, 0, 1/(1 +(AK30-AL30+1)/(AL30*AN30)))</f>
        <v>0.62958177648279423</v>
      </c>
      <c r="AQ30" s="215">
        <f t="shared" ref="AQ30" si="87">IF(AL30=AK30, 1, 1/(1 + (AK30-AL30)/(AO30*(AL30+1))))</f>
        <v>0.69080796544609224</v>
      </c>
    </row>
    <row r="31" spans="1:43" x14ac:dyDescent="0.25">
      <c r="A31" s="129">
        <v>2012</v>
      </c>
      <c r="B31" s="122">
        <v>453</v>
      </c>
      <c r="C31" s="122">
        <v>350</v>
      </c>
      <c r="D31" s="122">
        <v>298</v>
      </c>
      <c r="E31" s="99">
        <f t="shared" si="56"/>
        <v>0.77262693156732887</v>
      </c>
      <c r="F31" s="99">
        <f t="shared" si="57"/>
        <v>0.85142857142857153</v>
      </c>
      <c r="G31" s="99">
        <f t="shared" si="58"/>
        <v>0.65783664459161151</v>
      </c>
      <c r="H31" s="117">
        <v>0.106</v>
      </c>
      <c r="I31" s="123">
        <v>0</v>
      </c>
      <c r="J31" s="91">
        <v>0.02</v>
      </c>
      <c r="K31" s="99">
        <f t="shared" si="59"/>
        <v>0.88187340954130577</v>
      </c>
      <c r="L31" s="99">
        <f t="shared" si="60"/>
        <v>0.85142857142857153</v>
      </c>
      <c r="M31" s="99">
        <f t="shared" si="61"/>
        <v>0.75085221726659757</v>
      </c>
      <c r="N31" s="101">
        <f t="shared" si="62"/>
        <v>0.95896351151862802</v>
      </c>
      <c r="O31" s="99">
        <f t="shared" si="63"/>
        <v>0.96058777428807751</v>
      </c>
      <c r="P31" s="100">
        <f t="shared" si="64"/>
        <v>0.95989132507144337</v>
      </c>
      <c r="S31" s="214"/>
      <c r="T31" s="74"/>
      <c r="U31" s="75"/>
      <c r="V31" s="195"/>
      <c r="W31" s="195"/>
      <c r="X31" s="196"/>
      <c r="Y31" s="196"/>
      <c r="Z31" s="196"/>
      <c r="AA31" s="187"/>
      <c r="AB31" s="74"/>
      <c r="AC31" s="74"/>
      <c r="AD31" s="75"/>
      <c r="AE31" s="195"/>
      <c r="AF31" s="195"/>
      <c r="AG31" s="196"/>
      <c r="AH31" s="196"/>
      <c r="AI31" s="196"/>
      <c r="AJ31" s="187"/>
      <c r="AK31" s="74"/>
      <c r="AL31" s="74"/>
      <c r="AM31" s="75"/>
      <c r="AN31" s="195"/>
      <c r="AO31" s="195"/>
      <c r="AP31" s="196"/>
      <c r="AQ31" s="215"/>
    </row>
    <row r="32" spans="1:43" x14ac:dyDescent="0.25">
      <c r="S32" s="214"/>
      <c r="T32" s="74"/>
      <c r="U32" s="75"/>
      <c r="V32" s="195"/>
      <c r="W32" s="195"/>
      <c r="X32" s="196"/>
      <c r="Y32" s="196"/>
      <c r="Z32" s="196"/>
      <c r="AA32" s="187"/>
      <c r="AB32" s="74"/>
      <c r="AC32" s="74"/>
      <c r="AD32" s="75"/>
      <c r="AE32" s="195"/>
      <c r="AF32" s="195"/>
      <c r="AG32" s="196"/>
      <c r="AH32" s="196"/>
      <c r="AI32" s="196"/>
      <c r="AJ32" s="187"/>
      <c r="AK32" s="74"/>
      <c r="AL32" s="74"/>
      <c r="AM32" s="75"/>
      <c r="AN32" s="195"/>
      <c r="AO32" s="195"/>
      <c r="AP32" s="196"/>
      <c r="AQ32" s="215"/>
    </row>
    <row r="33" spans="1:45" x14ac:dyDescent="0.25">
      <c r="S33" s="214"/>
      <c r="T33" s="74"/>
      <c r="U33" s="75"/>
      <c r="V33" s="195"/>
      <c r="W33" s="195"/>
      <c r="X33" s="196"/>
      <c r="Y33" s="196"/>
      <c r="Z33" s="196"/>
      <c r="AA33" s="187"/>
      <c r="AB33" s="74"/>
      <c r="AC33" s="74"/>
      <c r="AD33" s="75"/>
      <c r="AE33" s="195"/>
      <c r="AF33" s="195"/>
      <c r="AG33" s="196"/>
      <c r="AH33" s="196"/>
      <c r="AI33" s="196"/>
      <c r="AJ33" s="187"/>
      <c r="AK33" s="74"/>
      <c r="AL33" s="74"/>
      <c r="AM33" s="75"/>
      <c r="AN33" s="195"/>
      <c r="AO33" s="195"/>
      <c r="AP33" s="196"/>
      <c r="AQ33" s="215"/>
    </row>
    <row r="34" spans="1:45" x14ac:dyDescent="0.25">
      <c r="A34" t="s">
        <v>99</v>
      </c>
      <c r="S34" s="214"/>
      <c r="T34" s="74"/>
      <c r="U34" s="75"/>
      <c r="V34" s="195"/>
      <c r="W34" s="195"/>
      <c r="X34" s="196"/>
      <c r="Y34" s="196"/>
      <c r="Z34" s="196"/>
      <c r="AA34" s="187"/>
      <c r="AB34" s="74"/>
      <c r="AC34" s="74"/>
      <c r="AD34" s="75"/>
      <c r="AE34" s="195"/>
      <c r="AF34" s="195"/>
      <c r="AG34" s="196"/>
      <c r="AH34" s="196"/>
      <c r="AI34" s="196"/>
      <c r="AJ34" s="187"/>
      <c r="AK34" s="74"/>
      <c r="AL34" s="74"/>
      <c r="AM34" s="75"/>
      <c r="AN34" s="195"/>
      <c r="AO34" s="195"/>
      <c r="AP34" s="196"/>
      <c r="AQ34" s="215"/>
    </row>
    <row r="35" spans="1:45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1" t="s">
        <v>6</v>
      </c>
      <c r="H35" s="1" t="s">
        <v>7</v>
      </c>
      <c r="I35" s="1" t="s">
        <v>8</v>
      </c>
      <c r="J35" s="2" t="s">
        <v>9</v>
      </c>
      <c r="K35" s="2" t="s">
        <v>10</v>
      </c>
      <c r="L35" s="2" t="s">
        <v>11</v>
      </c>
      <c r="S35" s="214"/>
      <c r="T35" s="74"/>
      <c r="U35" s="75"/>
      <c r="V35" s="195"/>
      <c r="W35" s="195"/>
      <c r="X35" s="196"/>
      <c r="Y35" s="196"/>
      <c r="Z35" s="196"/>
      <c r="AA35" s="187"/>
      <c r="AB35" s="74"/>
      <c r="AC35" s="74"/>
      <c r="AD35" s="75"/>
      <c r="AE35" s="195"/>
      <c r="AF35" s="195"/>
      <c r="AG35" s="196"/>
      <c r="AH35" s="196"/>
      <c r="AI35" s="196"/>
      <c r="AJ35" s="187"/>
      <c r="AK35" s="74"/>
      <c r="AL35" s="74"/>
      <c r="AM35" s="75"/>
      <c r="AN35" s="195"/>
      <c r="AO35" s="195"/>
      <c r="AP35" s="196"/>
      <c r="AQ35" s="215"/>
    </row>
    <row r="36" spans="1:45" x14ac:dyDescent="0.25">
      <c r="A36" s="81" t="s">
        <v>12</v>
      </c>
      <c r="B36" s="81" t="s">
        <v>17</v>
      </c>
      <c r="C36" s="81">
        <v>2009</v>
      </c>
      <c r="D36" s="81" t="s">
        <v>14</v>
      </c>
      <c r="E36" s="81" t="s">
        <v>22</v>
      </c>
      <c r="F36" s="81" t="s">
        <v>15</v>
      </c>
      <c r="G36" s="82">
        <v>1268</v>
      </c>
      <c r="H36" s="82">
        <v>1014</v>
      </c>
      <c r="I36" s="82">
        <v>954</v>
      </c>
      <c r="J36" s="83">
        <v>0.79969999999999997</v>
      </c>
      <c r="K36" s="83">
        <v>0.75239999999999996</v>
      </c>
      <c r="L36" s="83">
        <v>0.94079999999999997</v>
      </c>
      <c r="M36" s="81"/>
      <c r="N36" s="81"/>
      <c r="S36" s="220">
        <f t="shared" ref="S36:T39" si="88">G36</f>
        <v>1268</v>
      </c>
      <c r="T36" s="79">
        <f t="shared" si="88"/>
        <v>1014</v>
      </c>
      <c r="U36" s="75">
        <f t="shared" ref="U36:U45" si="89">T36/S36</f>
        <v>0.79968454258675081</v>
      </c>
      <c r="V36" s="195">
        <f t="shared" ref="V36:V45" si="90">_xlfn.F.INV(0.05/2, 2*T36, 2*(S36-T36+1))</f>
        <v>0.87409530533382995</v>
      </c>
      <c r="W36" s="195">
        <f t="shared" ref="W36:W45" si="91">_xlfn.F.INV(1-0.05/2, 2*(T36+1), 2*(S36-T36))</f>
        <v>1.1508573565550002</v>
      </c>
      <c r="X36" s="196">
        <f t="shared" ref="X36:X45" si="92">IF(T36=0, 0, 1/(1 +(S36-T36+1)/(T36*V36)))</f>
        <v>0.77657696700282808</v>
      </c>
      <c r="Y36" s="196">
        <f t="shared" ref="Y36:Y45" si="93">IF(T36=S36, 1, 1/(1 + (S36-T36)/(W36*(T36+1))))</f>
        <v>0.82139343989280567</v>
      </c>
      <c r="Z36" s="196">
        <f t="shared" ref="Z36:Z45" si="94">Y36-X36</f>
        <v>4.4816472889977588E-2</v>
      </c>
      <c r="AA36" s="187"/>
      <c r="AB36" s="79">
        <f t="shared" ref="AB36:AC45" si="95">H36</f>
        <v>1014</v>
      </c>
      <c r="AC36" s="79">
        <f t="shared" si="95"/>
        <v>954</v>
      </c>
      <c r="AD36" s="75">
        <f t="shared" ref="AD36:AD45" si="96">AC36/AB36</f>
        <v>0.94082840236686394</v>
      </c>
      <c r="AE36" s="195">
        <f t="shared" ref="AE36:AE45" si="97">_xlfn.F.INV(0.05/2, 2*AC36, 2*(AB36-AC36+1))</f>
        <v>0.78282126594606949</v>
      </c>
      <c r="AF36" s="195">
        <f t="shared" ref="AF36:AF45" si="98">_xlfn.F.INV(1-0.05/2, 2*(AC36+1), 2*(AB36-AC36))</f>
        <v>1.3193784229114125</v>
      </c>
      <c r="AG36" s="196">
        <f t="shared" ref="AG36:AG45" si="99">IF(AC36=0, 0, 1/(1 +(AB36-AC36+1)/(AC36*AE36)))</f>
        <v>0.92448733283958195</v>
      </c>
      <c r="AH36" s="196">
        <f t="shared" ref="AH36:AH45" si="100">IF(AC36=AB36, 1, 1/(1 + (AB36-AC36)/(AF36*(AC36+1))))</f>
        <v>0.95454567471933294</v>
      </c>
      <c r="AI36" s="196">
        <f t="shared" ref="AI36:AI45" si="101">AH36-AG36</f>
        <v>3.0058341879750983E-2</v>
      </c>
      <c r="AJ36" s="187"/>
      <c r="AK36" s="79">
        <f t="shared" ref="AK36:AK45" si="102">G36</f>
        <v>1268</v>
      </c>
      <c r="AL36" s="79">
        <f t="shared" ref="AL36:AL45" si="103">I36</f>
        <v>954</v>
      </c>
      <c r="AM36" s="75">
        <f t="shared" ref="AM36:AM45" si="104">AL36/AK36</f>
        <v>0.75236593059936907</v>
      </c>
      <c r="AN36" s="195">
        <f t="shared" ref="AN36:AN45" si="105">_xlfn.F.INV(0.05/2, 2*AL36, 2*(AK36-AL36+1))</f>
        <v>0.88215875527697485</v>
      </c>
      <c r="AO36" s="195">
        <f t="shared" ref="AO36:AO45" si="106">_xlfn.F.INV(1-0.05/2, 2*(AL36+1), 2*(AK36-AL36))</f>
        <v>1.1384583721976473</v>
      </c>
      <c r="AP36" s="196">
        <f t="shared" ref="AP36:AP45" si="107">IF(AL36=0, 0, 1/(1 +(AK36-AL36+1)/(AL36*AN36)))</f>
        <v>0.7276451701525658</v>
      </c>
      <c r="AQ36" s="215">
        <f t="shared" ref="AQ36:AQ45" si="108">IF(AL36=AK36, 1, 1/(1 + (AK36-AL36)/(AO36*(AL36+1))))</f>
        <v>0.77591080320819705</v>
      </c>
      <c r="AR36" s="145">
        <f t="shared" ref="AR36:AS39" si="109">AP36</f>
        <v>0.7276451701525658</v>
      </c>
      <c r="AS36" s="145">
        <f t="shared" si="109"/>
        <v>0.77591080320819705</v>
      </c>
    </row>
    <row r="37" spans="1:45" x14ac:dyDescent="0.25">
      <c r="A37" s="81" t="s">
        <v>12</v>
      </c>
      <c r="B37" s="81" t="s">
        <v>17</v>
      </c>
      <c r="C37" s="81">
        <v>2010</v>
      </c>
      <c r="D37" s="81" t="s">
        <v>14</v>
      </c>
      <c r="E37" s="81" t="s">
        <v>22</v>
      </c>
      <c r="F37" s="81" t="s">
        <v>15</v>
      </c>
      <c r="G37" s="82">
        <v>2241</v>
      </c>
      <c r="H37" s="82">
        <v>1771</v>
      </c>
      <c r="I37" s="82">
        <v>1649</v>
      </c>
      <c r="J37" s="83">
        <v>0.7903</v>
      </c>
      <c r="K37" s="83">
        <v>0.73580000000000001</v>
      </c>
      <c r="L37" s="83">
        <v>0.93110000000000004</v>
      </c>
      <c r="M37" s="81"/>
      <c r="N37" s="81"/>
      <c r="S37" s="220">
        <f t="shared" si="88"/>
        <v>2241</v>
      </c>
      <c r="T37" s="79">
        <f t="shared" si="88"/>
        <v>1771</v>
      </c>
      <c r="U37" s="75">
        <f t="shared" si="89"/>
        <v>0.79027219991075415</v>
      </c>
      <c r="V37" s="195">
        <f t="shared" si="90"/>
        <v>0.90470859386627378</v>
      </c>
      <c r="W37" s="195">
        <f t="shared" si="91"/>
        <v>1.10878316667674</v>
      </c>
      <c r="X37" s="196">
        <f t="shared" si="92"/>
        <v>0.77281923683947151</v>
      </c>
      <c r="Y37" s="196">
        <f t="shared" si="93"/>
        <v>0.8069627922304875</v>
      </c>
      <c r="Z37" s="196">
        <f t="shared" si="94"/>
        <v>3.4143555391015989E-2</v>
      </c>
      <c r="AA37" s="187"/>
      <c r="AB37" s="79">
        <f t="shared" si="95"/>
        <v>1771</v>
      </c>
      <c r="AC37" s="79">
        <f t="shared" si="95"/>
        <v>1649</v>
      </c>
      <c r="AD37" s="75">
        <f t="shared" si="96"/>
        <v>0.93111236589497459</v>
      </c>
      <c r="AE37" s="195">
        <f t="shared" si="97"/>
        <v>0.83844418815023314</v>
      </c>
      <c r="AF37" s="195">
        <f t="shared" si="98"/>
        <v>1.2112475790298314</v>
      </c>
      <c r="AG37" s="196">
        <f t="shared" si="99"/>
        <v>0.91830469442042917</v>
      </c>
      <c r="AH37" s="196">
        <f t="shared" si="100"/>
        <v>0.94246798676416055</v>
      </c>
      <c r="AI37" s="196">
        <f t="shared" si="101"/>
        <v>2.416329234373138E-2</v>
      </c>
      <c r="AJ37" s="187"/>
      <c r="AK37" s="79">
        <f t="shared" si="102"/>
        <v>2241</v>
      </c>
      <c r="AL37" s="79">
        <f t="shared" si="103"/>
        <v>1649</v>
      </c>
      <c r="AM37" s="75">
        <f t="shared" si="104"/>
        <v>0.73583221775992858</v>
      </c>
      <c r="AN37" s="195">
        <f t="shared" si="105"/>
        <v>0.91134629661614563</v>
      </c>
      <c r="AO37" s="195">
        <f t="shared" si="106"/>
        <v>1.0996481089620489</v>
      </c>
      <c r="AP37" s="196">
        <f t="shared" si="107"/>
        <v>0.71705450980795804</v>
      </c>
      <c r="AQ37" s="215">
        <f t="shared" si="108"/>
        <v>0.75399134291699965</v>
      </c>
      <c r="AR37" s="145">
        <f t="shared" si="109"/>
        <v>0.71705450980795804</v>
      </c>
      <c r="AS37" s="145">
        <f t="shared" si="109"/>
        <v>0.75399134291699965</v>
      </c>
    </row>
    <row r="38" spans="1:45" x14ac:dyDescent="0.25">
      <c r="A38" s="81" t="s">
        <v>12</v>
      </c>
      <c r="B38" s="81" t="s">
        <v>17</v>
      </c>
      <c r="C38" s="81">
        <v>2011</v>
      </c>
      <c r="D38" s="81" t="s">
        <v>14</v>
      </c>
      <c r="E38" s="81" t="s">
        <v>22</v>
      </c>
      <c r="F38" s="81" t="s">
        <v>15</v>
      </c>
      <c r="G38" s="82">
        <v>1740</v>
      </c>
      <c r="H38" s="82">
        <v>1285</v>
      </c>
      <c r="I38" s="82">
        <v>1162</v>
      </c>
      <c r="J38" s="83">
        <v>0.73850000000000005</v>
      </c>
      <c r="K38" s="83">
        <v>0.66779999999999995</v>
      </c>
      <c r="L38" s="83">
        <v>0.90429999999999999</v>
      </c>
      <c r="M38" s="81"/>
      <c r="N38" s="81"/>
      <c r="S38" s="220">
        <f t="shared" si="88"/>
        <v>1740</v>
      </c>
      <c r="T38" s="79">
        <f t="shared" si="88"/>
        <v>1285</v>
      </c>
      <c r="U38" s="75">
        <f t="shared" si="89"/>
        <v>0.7385057471264368</v>
      </c>
      <c r="V38" s="195">
        <f t="shared" si="90"/>
        <v>0.89986612222492035</v>
      </c>
      <c r="W38" s="195">
        <f t="shared" si="91"/>
        <v>1.1144346435585342</v>
      </c>
      <c r="X38" s="196">
        <f t="shared" si="92"/>
        <v>0.71717912898839697</v>
      </c>
      <c r="Y38" s="196">
        <f t="shared" si="93"/>
        <v>0.75902503562496115</v>
      </c>
      <c r="Z38" s="196">
        <f t="shared" si="94"/>
        <v>4.1845906636564179E-2</v>
      </c>
      <c r="AA38" s="187"/>
      <c r="AB38" s="79">
        <f t="shared" si="95"/>
        <v>1285</v>
      </c>
      <c r="AC38" s="79">
        <f t="shared" si="95"/>
        <v>1162</v>
      </c>
      <c r="AD38" s="75">
        <f t="shared" si="96"/>
        <v>0.90428015564202335</v>
      </c>
      <c r="AE38" s="195">
        <f t="shared" si="97"/>
        <v>0.83653943976084566</v>
      </c>
      <c r="AF38" s="195">
        <f t="shared" si="98"/>
        <v>1.2132212680054806</v>
      </c>
      <c r="AG38" s="196">
        <f t="shared" si="99"/>
        <v>0.8868673863857337</v>
      </c>
      <c r="AH38" s="196">
        <f t="shared" si="100"/>
        <v>0.91981623365472132</v>
      </c>
      <c r="AI38" s="196">
        <f t="shared" si="101"/>
        <v>3.2948847268987613E-2</v>
      </c>
      <c r="AJ38" s="187"/>
      <c r="AK38" s="79">
        <f t="shared" si="102"/>
        <v>1740</v>
      </c>
      <c r="AL38" s="79">
        <f t="shared" si="103"/>
        <v>1162</v>
      </c>
      <c r="AM38" s="75">
        <f t="shared" si="104"/>
        <v>0.66781609195402303</v>
      </c>
      <c r="AN38" s="195">
        <f t="shared" si="105"/>
        <v>0.90583519969699988</v>
      </c>
      <c r="AO38" s="195">
        <f t="shared" si="106"/>
        <v>1.1058709640854902</v>
      </c>
      <c r="AP38" s="196">
        <f t="shared" si="107"/>
        <v>0.64512937040295859</v>
      </c>
      <c r="AQ38" s="215">
        <f t="shared" si="108"/>
        <v>0.68993544363761627</v>
      </c>
      <c r="AR38" s="145">
        <f t="shared" si="109"/>
        <v>0.64512937040295859</v>
      </c>
      <c r="AS38" s="145">
        <f t="shared" si="109"/>
        <v>0.68993544363761627</v>
      </c>
    </row>
    <row r="39" spans="1:45" x14ac:dyDescent="0.25">
      <c r="A39" s="81" t="s">
        <v>12</v>
      </c>
      <c r="B39" s="81" t="s">
        <v>17</v>
      </c>
      <c r="C39" s="81">
        <v>2012</v>
      </c>
      <c r="D39" s="81" t="s">
        <v>14</v>
      </c>
      <c r="E39" s="81" t="s">
        <v>22</v>
      </c>
      <c r="F39" s="81" t="s">
        <v>15</v>
      </c>
      <c r="G39" s="82">
        <v>1709</v>
      </c>
      <c r="H39" s="82">
        <v>1374</v>
      </c>
      <c r="I39" s="82">
        <v>1271</v>
      </c>
      <c r="J39" s="83">
        <v>0.80400000000000005</v>
      </c>
      <c r="K39" s="83">
        <v>0.74370000000000003</v>
      </c>
      <c r="L39" s="83">
        <v>0.92500000000000004</v>
      </c>
      <c r="M39" s="81"/>
      <c r="N39" s="81"/>
      <c r="S39" s="220">
        <f t="shared" si="88"/>
        <v>1709</v>
      </c>
      <c r="T39" s="79">
        <f t="shared" si="88"/>
        <v>1374</v>
      </c>
      <c r="U39" s="75">
        <f t="shared" si="89"/>
        <v>0.80397893504973672</v>
      </c>
      <c r="V39" s="195">
        <f t="shared" si="90"/>
        <v>0.88943120800807529</v>
      </c>
      <c r="W39" s="195">
        <f t="shared" si="91"/>
        <v>1.1294140552606562</v>
      </c>
      <c r="X39" s="196">
        <f t="shared" si="92"/>
        <v>0.78434975878592306</v>
      </c>
      <c r="Y39" s="196">
        <f t="shared" si="93"/>
        <v>0.82255832685876284</v>
      </c>
      <c r="Z39" s="196">
        <f t="shared" si="94"/>
        <v>3.8208568072839788E-2</v>
      </c>
      <c r="AA39" s="187"/>
      <c r="AB39" s="79">
        <f t="shared" si="95"/>
        <v>1374</v>
      </c>
      <c r="AC39" s="79">
        <f t="shared" si="95"/>
        <v>1271</v>
      </c>
      <c r="AD39" s="75">
        <f t="shared" si="96"/>
        <v>0.92503639010189231</v>
      </c>
      <c r="AE39" s="195">
        <f t="shared" si="97"/>
        <v>0.82552682979102343</v>
      </c>
      <c r="AF39" s="195">
        <f t="shared" si="98"/>
        <v>1.233621905293506</v>
      </c>
      <c r="AG39" s="196">
        <f t="shared" si="99"/>
        <v>0.90981965149450084</v>
      </c>
      <c r="AH39" s="196">
        <f t="shared" si="100"/>
        <v>0.93840328383076865</v>
      </c>
      <c r="AI39" s="196">
        <f t="shared" si="101"/>
        <v>2.8583632336267817E-2</v>
      </c>
      <c r="AJ39" s="187"/>
      <c r="AK39" s="79">
        <f t="shared" si="102"/>
        <v>1709</v>
      </c>
      <c r="AL39" s="79">
        <f t="shared" si="103"/>
        <v>1271</v>
      </c>
      <c r="AM39" s="75">
        <f t="shared" si="104"/>
        <v>0.7437097717963721</v>
      </c>
      <c r="AN39" s="195">
        <f t="shared" si="105"/>
        <v>0.89843082307306488</v>
      </c>
      <c r="AO39" s="195">
        <f t="shared" si="106"/>
        <v>1.1163875760092523</v>
      </c>
      <c r="AP39" s="196">
        <f t="shared" si="107"/>
        <v>0.7223110559988003</v>
      </c>
      <c r="AQ39" s="215">
        <f t="shared" si="108"/>
        <v>0.76426835691183981</v>
      </c>
      <c r="AR39" s="145">
        <f t="shared" si="109"/>
        <v>0.7223110559988003</v>
      </c>
      <c r="AS39" s="145">
        <f t="shared" si="109"/>
        <v>0.76426835691183981</v>
      </c>
    </row>
    <row r="40" spans="1:45" x14ac:dyDescent="0.25">
      <c r="S40" s="220"/>
      <c r="T40" s="79"/>
      <c r="U40" s="75"/>
      <c r="V40" s="195"/>
      <c r="W40" s="195"/>
      <c r="X40" s="196"/>
      <c r="Y40" s="196"/>
      <c r="Z40" s="196"/>
      <c r="AA40" s="187"/>
      <c r="AB40" s="79"/>
      <c r="AC40" s="79"/>
      <c r="AD40" s="75"/>
      <c r="AE40" s="195"/>
      <c r="AF40" s="195"/>
      <c r="AG40" s="196"/>
      <c r="AH40" s="196"/>
      <c r="AI40" s="196"/>
      <c r="AJ40" s="187"/>
      <c r="AK40" s="79"/>
      <c r="AL40" s="79"/>
      <c r="AM40" s="75"/>
      <c r="AN40" s="195"/>
      <c r="AO40" s="195"/>
      <c r="AP40" s="196"/>
      <c r="AQ40" s="215"/>
    </row>
    <row r="41" spans="1:45" x14ac:dyDescent="0.25">
      <c r="A41" s="84" t="s">
        <v>63</v>
      </c>
      <c r="S41" s="220"/>
      <c r="T41" s="79"/>
      <c r="U41" s="75"/>
      <c r="V41" s="195"/>
      <c r="W41" s="195"/>
      <c r="X41" s="196"/>
      <c r="Y41" s="196"/>
      <c r="Z41" s="196"/>
      <c r="AA41" s="187"/>
      <c r="AB41" s="79"/>
      <c r="AC41" s="79"/>
      <c r="AD41" s="75"/>
      <c r="AE41" s="195"/>
      <c r="AF41" s="195"/>
      <c r="AG41" s="196"/>
      <c r="AH41" s="196"/>
      <c r="AI41" s="196"/>
      <c r="AJ41" s="187"/>
      <c r="AK41" s="79"/>
      <c r="AL41" s="79"/>
      <c r="AM41" s="75"/>
      <c r="AN41" s="195"/>
      <c r="AO41" s="195"/>
      <c r="AP41" s="196"/>
      <c r="AQ41" s="215"/>
    </row>
    <row r="42" spans="1:45" x14ac:dyDescent="0.25">
      <c r="A42" s="81" t="s">
        <v>12</v>
      </c>
      <c r="B42" s="81" t="s">
        <v>17</v>
      </c>
      <c r="C42" s="81">
        <v>2009</v>
      </c>
      <c r="D42" s="81" t="s">
        <v>14</v>
      </c>
      <c r="E42" s="81" t="s">
        <v>22</v>
      </c>
      <c r="F42" s="81" t="s">
        <v>16</v>
      </c>
      <c r="G42" s="82">
        <v>464</v>
      </c>
      <c r="H42" s="82">
        <v>378</v>
      </c>
      <c r="I42" s="82">
        <v>351</v>
      </c>
      <c r="J42" s="83">
        <v>0.81469999999999998</v>
      </c>
      <c r="K42" s="83">
        <v>0.75649999999999995</v>
      </c>
      <c r="L42" s="83">
        <v>0.92859999999999998</v>
      </c>
      <c r="S42" s="220">
        <f t="shared" ref="S42:T45" si="110">G42</f>
        <v>464</v>
      </c>
      <c r="T42" s="79">
        <f t="shared" si="110"/>
        <v>378</v>
      </c>
      <c r="U42" s="75">
        <f t="shared" si="89"/>
        <v>0.81465517241379315</v>
      </c>
      <c r="V42" s="195">
        <f t="shared" si="90"/>
        <v>0.79850009646313702</v>
      </c>
      <c r="W42" s="195">
        <f t="shared" si="91"/>
        <v>1.2757041701682972</v>
      </c>
      <c r="X42" s="196">
        <f t="shared" si="92"/>
        <v>0.77625357970769049</v>
      </c>
      <c r="Y42" s="196">
        <f t="shared" si="93"/>
        <v>0.8489881893918616</v>
      </c>
      <c r="Z42" s="196">
        <f t="shared" si="94"/>
        <v>7.2734609684171114E-2</v>
      </c>
      <c r="AA42" s="187"/>
      <c r="AB42" s="79">
        <f t="shared" si="95"/>
        <v>378</v>
      </c>
      <c r="AC42" s="79">
        <f t="shared" si="95"/>
        <v>351</v>
      </c>
      <c r="AD42" s="75">
        <f t="shared" si="96"/>
        <v>0.9285714285714286</v>
      </c>
      <c r="AE42" s="195">
        <f t="shared" si="97"/>
        <v>0.70058256399112573</v>
      </c>
      <c r="AF42" s="195">
        <f t="shared" si="98"/>
        <v>1.5348511703703696</v>
      </c>
      <c r="AG42" s="196">
        <f t="shared" si="99"/>
        <v>0.89777458183963066</v>
      </c>
      <c r="AH42" s="196">
        <f t="shared" si="100"/>
        <v>0.95240341695832564</v>
      </c>
      <c r="AI42" s="196">
        <f t="shared" si="101"/>
        <v>5.4628835118694985E-2</v>
      </c>
      <c r="AJ42" s="187"/>
      <c r="AK42" s="79">
        <f t="shared" si="102"/>
        <v>464</v>
      </c>
      <c r="AL42" s="79">
        <f t="shared" si="103"/>
        <v>351</v>
      </c>
      <c r="AM42" s="75">
        <f t="shared" si="104"/>
        <v>0.75646551724137934</v>
      </c>
      <c r="AN42" s="195">
        <f t="shared" si="105"/>
        <v>0.81389935557412429</v>
      </c>
      <c r="AO42" s="195">
        <f t="shared" si="106"/>
        <v>1.2438405723186252</v>
      </c>
      <c r="AP42" s="196">
        <f t="shared" si="107"/>
        <v>0.71477087102428982</v>
      </c>
      <c r="AQ42" s="215">
        <f t="shared" si="108"/>
        <v>0.79485573765033735</v>
      </c>
      <c r="AR42" s="145">
        <f t="shared" ref="AR42:AR45" si="111">AP42</f>
        <v>0.71477087102428982</v>
      </c>
      <c r="AS42" s="145">
        <f t="shared" ref="AS42:AS45" si="112">AQ42</f>
        <v>0.79485573765033735</v>
      </c>
    </row>
    <row r="43" spans="1:45" x14ac:dyDescent="0.25">
      <c r="A43" s="81" t="s">
        <v>12</v>
      </c>
      <c r="B43" s="81" t="s">
        <v>17</v>
      </c>
      <c r="C43" s="81">
        <v>2010</v>
      </c>
      <c r="D43" s="81" t="s">
        <v>14</v>
      </c>
      <c r="E43" s="81" t="s">
        <v>22</v>
      </c>
      <c r="F43" s="81" t="s">
        <v>16</v>
      </c>
      <c r="G43" s="82">
        <v>2107</v>
      </c>
      <c r="H43" s="82">
        <v>1586</v>
      </c>
      <c r="I43" s="82">
        <v>1455</v>
      </c>
      <c r="J43" s="83">
        <v>0.75270000000000004</v>
      </c>
      <c r="K43" s="83">
        <v>0.69059999999999999</v>
      </c>
      <c r="L43" s="83">
        <v>0.91739999999999999</v>
      </c>
      <c r="S43" s="220">
        <f t="shared" si="110"/>
        <v>2107</v>
      </c>
      <c r="T43" s="79">
        <f t="shared" si="110"/>
        <v>1586</v>
      </c>
      <c r="U43" s="75">
        <f t="shared" si="89"/>
        <v>0.7527289985761747</v>
      </c>
      <c r="V43" s="195">
        <f t="shared" si="90"/>
        <v>0.90692949111493482</v>
      </c>
      <c r="W43" s="195">
        <f t="shared" si="91"/>
        <v>1.1054608820835892</v>
      </c>
      <c r="X43" s="196">
        <f t="shared" si="92"/>
        <v>0.73372647587515682</v>
      </c>
      <c r="Y43" s="196">
        <f t="shared" si="93"/>
        <v>0.77102589040118985</v>
      </c>
      <c r="Z43" s="196">
        <f t="shared" si="94"/>
        <v>3.7299414526033026E-2</v>
      </c>
      <c r="AA43" s="187"/>
      <c r="AB43" s="79">
        <f t="shared" si="95"/>
        <v>1586</v>
      </c>
      <c r="AC43" s="79">
        <f t="shared" si="95"/>
        <v>1455</v>
      </c>
      <c r="AD43" s="75">
        <f t="shared" si="96"/>
        <v>0.91740226986128626</v>
      </c>
      <c r="AE43" s="195">
        <f t="shared" si="97"/>
        <v>0.8421819379890787</v>
      </c>
      <c r="AF43" s="195">
        <f t="shared" si="98"/>
        <v>1.2042735493635648</v>
      </c>
      <c r="AG43" s="196">
        <f t="shared" si="99"/>
        <v>0.90275345630279091</v>
      </c>
      <c r="AH43" s="196">
        <f t="shared" si="100"/>
        <v>0.93048267320811662</v>
      </c>
      <c r="AI43" s="196">
        <f t="shared" si="101"/>
        <v>2.7729216905325704E-2</v>
      </c>
      <c r="AJ43" s="187"/>
      <c r="AK43" s="79">
        <f t="shared" si="102"/>
        <v>2107</v>
      </c>
      <c r="AL43" s="79">
        <f t="shared" si="103"/>
        <v>1455</v>
      </c>
      <c r="AM43" s="75">
        <f t="shared" si="104"/>
        <v>0.69055529188419551</v>
      </c>
      <c r="AN43" s="195">
        <f t="shared" si="105"/>
        <v>0.91253402615234014</v>
      </c>
      <c r="AO43" s="195">
        <f t="shared" si="106"/>
        <v>1.097699081748206</v>
      </c>
      <c r="AP43" s="196">
        <f t="shared" si="107"/>
        <v>0.67032473400276327</v>
      </c>
      <c r="AQ43" s="215">
        <f t="shared" si="108"/>
        <v>0.71025439853892169</v>
      </c>
      <c r="AR43" s="145">
        <f t="shared" si="111"/>
        <v>0.67032473400276327</v>
      </c>
      <c r="AS43" s="145">
        <f t="shared" si="112"/>
        <v>0.71025439853892169</v>
      </c>
    </row>
    <row r="44" spans="1:45" x14ac:dyDescent="0.25">
      <c r="A44" s="81" t="s">
        <v>12</v>
      </c>
      <c r="B44" s="81" t="s">
        <v>17</v>
      </c>
      <c r="C44" s="81">
        <v>2011</v>
      </c>
      <c r="D44" s="81" t="s">
        <v>14</v>
      </c>
      <c r="E44" s="81" t="s">
        <v>22</v>
      </c>
      <c r="F44" s="81" t="s">
        <v>16</v>
      </c>
      <c r="G44" s="82">
        <v>1109</v>
      </c>
      <c r="H44" s="82">
        <v>823</v>
      </c>
      <c r="I44" s="82">
        <v>731</v>
      </c>
      <c r="J44" s="83">
        <v>0.74209999999999998</v>
      </c>
      <c r="K44" s="83">
        <v>0.65920000000000001</v>
      </c>
      <c r="L44" s="83">
        <v>0.88819999999999999</v>
      </c>
      <c r="S44" s="220">
        <f t="shared" si="110"/>
        <v>1109</v>
      </c>
      <c r="T44" s="79">
        <f t="shared" si="110"/>
        <v>823</v>
      </c>
      <c r="U44" s="75">
        <f t="shared" si="89"/>
        <v>0.74211000901713253</v>
      </c>
      <c r="V44" s="195">
        <f t="shared" si="90"/>
        <v>0.87611929416198286</v>
      </c>
      <c r="W44" s="195">
        <f t="shared" si="91"/>
        <v>1.1466486138061531</v>
      </c>
      <c r="X44" s="196">
        <f t="shared" si="92"/>
        <v>0.71529082104395958</v>
      </c>
      <c r="Y44" s="196">
        <f t="shared" si="93"/>
        <v>0.76763806964830295</v>
      </c>
      <c r="Z44" s="196">
        <f t="shared" si="94"/>
        <v>5.2347248604343366E-2</v>
      </c>
      <c r="AA44" s="187"/>
      <c r="AB44" s="79">
        <f t="shared" si="95"/>
        <v>823</v>
      </c>
      <c r="AC44" s="79">
        <f t="shared" si="95"/>
        <v>731</v>
      </c>
      <c r="AD44" s="75">
        <f t="shared" si="96"/>
        <v>0.88821385176184686</v>
      </c>
      <c r="AE44" s="195">
        <f t="shared" si="97"/>
        <v>0.81289590070616891</v>
      </c>
      <c r="AF44" s="195">
        <f t="shared" si="98"/>
        <v>1.2543594546797987</v>
      </c>
      <c r="AG44" s="196">
        <f t="shared" si="99"/>
        <v>0.86467351679962412</v>
      </c>
      <c r="AH44" s="196">
        <f t="shared" si="100"/>
        <v>0.90892812448716642</v>
      </c>
      <c r="AI44" s="196">
        <f t="shared" si="101"/>
        <v>4.4254607687542302E-2</v>
      </c>
      <c r="AJ44" s="187"/>
      <c r="AK44" s="79">
        <f t="shared" si="102"/>
        <v>1109</v>
      </c>
      <c r="AL44" s="79">
        <f t="shared" si="103"/>
        <v>731</v>
      </c>
      <c r="AM44" s="75">
        <f t="shared" si="104"/>
        <v>0.65915238954012623</v>
      </c>
      <c r="AN44" s="195">
        <f t="shared" si="105"/>
        <v>0.884354112445498</v>
      </c>
      <c r="AO44" s="195">
        <f t="shared" si="106"/>
        <v>1.133672092491238</v>
      </c>
      <c r="AP44" s="196">
        <f t="shared" si="107"/>
        <v>0.63041079673494549</v>
      </c>
      <c r="AQ44" s="215">
        <f t="shared" si="108"/>
        <v>0.68704670715565552</v>
      </c>
      <c r="AR44" s="145">
        <f t="shared" si="111"/>
        <v>0.63041079673494549</v>
      </c>
      <c r="AS44" s="145">
        <f t="shared" si="112"/>
        <v>0.68704670715565552</v>
      </c>
    </row>
    <row r="45" spans="1:45" ht="16.5" thickBot="1" x14ac:dyDescent="0.3">
      <c r="A45" s="81" t="s">
        <v>12</v>
      </c>
      <c r="B45" s="81" t="s">
        <v>17</v>
      </c>
      <c r="C45" s="81">
        <v>2012</v>
      </c>
      <c r="D45" s="81" t="s">
        <v>14</v>
      </c>
      <c r="E45" s="81" t="s">
        <v>22</v>
      </c>
      <c r="F45" s="81" t="s">
        <v>16</v>
      </c>
      <c r="G45" s="82">
        <v>475</v>
      </c>
      <c r="H45" s="82">
        <v>365</v>
      </c>
      <c r="I45" s="82">
        <v>313</v>
      </c>
      <c r="J45" s="83">
        <v>0.76839999999999997</v>
      </c>
      <c r="K45" s="83">
        <v>0.65890000000000004</v>
      </c>
      <c r="L45" s="83">
        <v>0.85750000000000004</v>
      </c>
      <c r="S45" s="220">
        <f t="shared" si="110"/>
        <v>475</v>
      </c>
      <c r="T45" s="79">
        <f t="shared" si="110"/>
        <v>365</v>
      </c>
      <c r="U45" s="75">
        <f t="shared" si="89"/>
        <v>0.76842105263157889</v>
      </c>
      <c r="V45" s="195">
        <f t="shared" si="90"/>
        <v>0.81322113507637872</v>
      </c>
      <c r="W45" s="195">
        <f t="shared" si="91"/>
        <v>1.2457760629050214</v>
      </c>
      <c r="X45" s="196">
        <f t="shared" si="92"/>
        <v>0.72782491121301862</v>
      </c>
      <c r="Y45" s="196">
        <f t="shared" si="93"/>
        <v>0.80563792743692486</v>
      </c>
      <c r="Z45" s="196">
        <f t="shared" si="94"/>
        <v>7.781301622390624E-2</v>
      </c>
      <c r="AA45" s="187"/>
      <c r="AB45" s="79">
        <f t="shared" si="95"/>
        <v>365</v>
      </c>
      <c r="AC45" s="79">
        <f t="shared" si="95"/>
        <v>313</v>
      </c>
      <c r="AD45" s="75">
        <f t="shared" si="96"/>
        <v>0.8575342465753425</v>
      </c>
      <c r="AE45" s="195">
        <f t="shared" si="97"/>
        <v>0.75802575407102257</v>
      </c>
      <c r="AF45" s="195">
        <f t="shared" si="98"/>
        <v>1.3640218073754626</v>
      </c>
      <c r="AG45" s="196">
        <f t="shared" si="99"/>
        <v>0.81740638162293033</v>
      </c>
      <c r="AH45" s="196">
        <f t="shared" si="100"/>
        <v>0.89173497457085327</v>
      </c>
      <c r="AI45" s="196">
        <f t="shared" si="101"/>
        <v>7.4328592947922933E-2</v>
      </c>
      <c r="AJ45" s="187"/>
      <c r="AK45" s="79">
        <f t="shared" si="102"/>
        <v>475</v>
      </c>
      <c r="AL45" s="79">
        <f t="shared" si="103"/>
        <v>313</v>
      </c>
      <c r="AM45" s="75">
        <f t="shared" si="104"/>
        <v>0.65894736842105261</v>
      </c>
      <c r="AN45" s="195">
        <f t="shared" si="105"/>
        <v>0.82967897473654872</v>
      </c>
      <c r="AO45" s="195">
        <f t="shared" si="106"/>
        <v>1.2126204204126472</v>
      </c>
      <c r="AP45" s="196">
        <f t="shared" si="107"/>
        <v>0.61437416203283179</v>
      </c>
      <c r="AQ45" s="215">
        <f t="shared" si="108"/>
        <v>0.70152708252026807</v>
      </c>
      <c r="AR45" s="145">
        <f t="shared" si="111"/>
        <v>0.61437416203283179</v>
      </c>
      <c r="AS45" s="145">
        <f t="shared" si="112"/>
        <v>0.70152708252026807</v>
      </c>
    </row>
    <row r="46" spans="1:45" ht="16.5" thickBot="1" x14ac:dyDescent="0.3">
      <c r="A46" s="320" t="s">
        <v>90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2"/>
      <c r="S46" s="220"/>
      <c r="T46" s="79"/>
      <c r="U46" s="75"/>
      <c r="V46" s="195"/>
      <c r="W46" s="195"/>
      <c r="X46" s="196"/>
      <c r="Y46" s="196"/>
      <c r="Z46" s="196"/>
      <c r="AA46" s="187"/>
      <c r="AB46" s="79"/>
      <c r="AC46" s="79"/>
      <c r="AD46" s="75"/>
      <c r="AE46" s="195"/>
      <c r="AF46" s="195"/>
      <c r="AG46" s="196"/>
      <c r="AH46" s="196"/>
      <c r="AI46" s="196"/>
      <c r="AJ46" s="187"/>
      <c r="AK46" s="79"/>
      <c r="AL46" s="79"/>
      <c r="AM46" s="75"/>
      <c r="AN46" s="195"/>
      <c r="AO46" s="195"/>
      <c r="AP46" s="196"/>
      <c r="AQ46" s="215"/>
      <c r="AR46" s="145"/>
      <c r="AS46" s="145"/>
    </row>
    <row r="47" spans="1:45" ht="16.5" thickBot="1" x14ac:dyDescent="0.3">
      <c r="A47" s="204" t="s">
        <v>104</v>
      </c>
      <c r="B47" s="187"/>
      <c r="C47" s="187"/>
      <c r="D47" s="187" t="s">
        <v>43</v>
      </c>
      <c r="E47" s="187"/>
      <c r="F47" s="187"/>
      <c r="G47" s="188"/>
      <c r="H47" s="188" t="s">
        <v>46</v>
      </c>
      <c r="I47" s="188"/>
      <c r="J47" s="189"/>
      <c r="K47" s="189"/>
      <c r="L47" s="189" t="s">
        <v>48</v>
      </c>
      <c r="M47" s="187"/>
      <c r="N47" s="203"/>
      <c r="S47" s="205" t="s">
        <v>92</v>
      </c>
      <c r="T47" s="237"/>
      <c r="U47" s="223"/>
      <c r="V47" s="224"/>
      <c r="W47" s="224"/>
      <c r="X47" s="225"/>
      <c r="Y47" s="225"/>
      <c r="Z47" s="225"/>
      <c r="AA47" s="206"/>
      <c r="AB47" s="237"/>
      <c r="AC47" s="237"/>
      <c r="AD47" s="223"/>
      <c r="AE47" s="224"/>
      <c r="AF47" s="224"/>
      <c r="AG47" s="225"/>
      <c r="AH47" s="225"/>
      <c r="AI47" s="225"/>
      <c r="AJ47" s="206"/>
      <c r="AK47" s="237"/>
      <c r="AL47" s="237"/>
      <c r="AM47" s="223"/>
      <c r="AN47" s="224"/>
      <c r="AO47" s="224"/>
      <c r="AP47" s="225"/>
      <c r="AQ47" s="226"/>
    </row>
    <row r="48" spans="1:45" x14ac:dyDescent="0.25">
      <c r="A48" s="204" t="s">
        <v>66</v>
      </c>
      <c r="B48" s="187" t="s">
        <v>45</v>
      </c>
      <c r="C48" s="187"/>
      <c r="D48" s="187"/>
      <c r="E48" s="187" t="s">
        <v>100</v>
      </c>
      <c r="F48" s="187"/>
      <c r="G48" s="187"/>
      <c r="H48" s="187"/>
      <c r="I48" s="187" t="s">
        <v>100</v>
      </c>
      <c r="J48" s="187"/>
      <c r="K48" s="187"/>
      <c r="L48" s="187"/>
      <c r="M48" s="187" t="s">
        <v>100</v>
      </c>
      <c r="N48" s="203"/>
      <c r="S48" s="227"/>
      <c r="T48" s="227"/>
      <c r="U48" s="213"/>
      <c r="V48" s="76"/>
      <c r="W48" s="76"/>
      <c r="X48" s="77"/>
      <c r="Y48" s="77"/>
      <c r="Z48" s="77"/>
      <c r="AB48" s="227"/>
      <c r="AC48" s="227"/>
      <c r="AD48" s="213"/>
      <c r="AE48" s="76"/>
      <c r="AF48" s="76"/>
      <c r="AG48" s="77"/>
      <c r="AH48" s="77"/>
      <c r="AI48" s="77"/>
      <c r="AK48" s="227"/>
      <c r="AL48" s="227"/>
      <c r="AM48" s="213"/>
      <c r="AN48" s="76"/>
      <c r="AO48" s="76"/>
      <c r="AP48" s="77"/>
      <c r="AQ48" s="77"/>
    </row>
    <row r="49" spans="1:43" x14ac:dyDescent="0.25">
      <c r="A49" s="204"/>
      <c r="B49" s="187"/>
      <c r="C49" s="187" t="s">
        <v>98</v>
      </c>
      <c r="D49" s="187" t="s">
        <v>99</v>
      </c>
      <c r="E49" s="187" t="s">
        <v>44</v>
      </c>
      <c r="F49" s="187"/>
      <c r="G49" s="187" t="s">
        <v>98</v>
      </c>
      <c r="H49" s="187" t="s">
        <v>99</v>
      </c>
      <c r="I49" s="187" t="s">
        <v>44</v>
      </c>
      <c r="J49" s="187"/>
      <c r="K49" s="187" t="s">
        <v>98</v>
      </c>
      <c r="L49" s="187" t="s">
        <v>99</v>
      </c>
      <c r="M49" s="187" t="s">
        <v>44</v>
      </c>
      <c r="N49" s="203"/>
      <c r="S49" s="74"/>
      <c r="T49" s="74"/>
      <c r="U49" s="75"/>
      <c r="V49" s="76"/>
      <c r="W49" s="76"/>
      <c r="X49" s="77"/>
      <c r="Y49" s="77"/>
      <c r="Z49" s="77"/>
      <c r="AB49" s="74"/>
      <c r="AC49" s="74"/>
      <c r="AD49" s="75"/>
      <c r="AE49" s="76"/>
      <c r="AF49" s="76"/>
      <c r="AG49" s="77"/>
      <c r="AH49" s="77"/>
      <c r="AI49" s="77"/>
      <c r="AK49" s="74"/>
      <c r="AL49" s="74"/>
      <c r="AM49" s="75"/>
      <c r="AN49" s="76"/>
      <c r="AO49" s="76"/>
      <c r="AP49" s="77"/>
      <c r="AQ49" s="77"/>
    </row>
    <row r="50" spans="1:43" x14ac:dyDescent="0.25">
      <c r="A50" s="204"/>
      <c r="B50" s="69">
        <v>2009</v>
      </c>
      <c r="C50" s="189">
        <f>E11</f>
        <v>0.77620087336244536</v>
      </c>
      <c r="D50" s="189">
        <f>J36</f>
        <v>0.79969999999999997</v>
      </c>
      <c r="E50" s="189">
        <f t="shared" ref="E50:E53" si="113">C50-D50</f>
        <v>-2.3499126637554602E-2</v>
      </c>
      <c r="F50" s="187"/>
      <c r="G50" s="189">
        <f>F11</f>
        <v>0.92686357243319284</v>
      </c>
      <c r="H50" s="189">
        <f>L36</f>
        <v>0.94079999999999997</v>
      </c>
      <c r="I50" s="189">
        <f t="shared" ref="I50:I53" si="114">G50-H50</f>
        <v>-1.393642756680713E-2</v>
      </c>
      <c r="J50" s="187"/>
      <c r="K50" s="189">
        <f>G11</f>
        <v>0.71943231441048039</v>
      </c>
      <c r="L50" s="189">
        <f>K36</f>
        <v>0.75239999999999996</v>
      </c>
      <c r="M50" s="189">
        <f t="shared" ref="M50:M53" si="115">K50-L50</f>
        <v>-3.2967685589519569E-2</v>
      </c>
      <c r="N50" s="203"/>
    </row>
    <row r="51" spans="1:43" x14ac:dyDescent="0.25">
      <c r="A51" s="204"/>
      <c r="B51" s="69">
        <v>2010</v>
      </c>
      <c r="C51" s="189">
        <f>E12</f>
        <v>0.75476190476190474</v>
      </c>
      <c r="D51" s="189">
        <f>J37</f>
        <v>0.7903</v>
      </c>
      <c r="E51" s="189">
        <f t="shared" si="113"/>
        <v>-3.5538095238095257E-2</v>
      </c>
      <c r="F51" s="187"/>
      <c r="G51" s="189">
        <f>F12</f>
        <v>0.92586750788643535</v>
      </c>
      <c r="H51" s="189">
        <f>L37</f>
        <v>0.93110000000000004</v>
      </c>
      <c r="I51" s="189">
        <f t="shared" si="114"/>
        <v>-5.2324921135646907E-3</v>
      </c>
      <c r="J51" s="187"/>
      <c r="K51" s="189">
        <f>G12</f>
        <v>0.69880952380952377</v>
      </c>
      <c r="L51" s="189">
        <f>K37</f>
        <v>0.73580000000000001</v>
      </c>
      <c r="M51" s="189">
        <f t="shared" si="115"/>
        <v>-3.699047619047624E-2</v>
      </c>
      <c r="N51" s="203"/>
    </row>
    <row r="52" spans="1:43" x14ac:dyDescent="0.25">
      <c r="A52" s="204"/>
      <c r="B52" s="69">
        <v>2011</v>
      </c>
      <c r="C52" s="189">
        <f>E13</f>
        <v>0.7273212379935966</v>
      </c>
      <c r="D52" s="189">
        <f>J38</f>
        <v>0.73850000000000005</v>
      </c>
      <c r="E52" s="189">
        <f t="shared" si="113"/>
        <v>-1.1178762006403442E-2</v>
      </c>
      <c r="F52" s="187"/>
      <c r="G52" s="189">
        <f>F13</f>
        <v>0.9236977256052824</v>
      </c>
      <c r="H52" s="189">
        <f>L38</f>
        <v>0.90429999999999999</v>
      </c>
      <c r="I52" s="189">
        <f t="shared" si="114"/>
        <v>1.9397725605282412E-2</v>
      </c>
      <c r="J52" s="187"/>
      <c r="K52" s="189">
        <f>G13</f>
        <v>0.67182497331910351</v>
      </c>
      <c r="L52" s="189">
        <f>K38</f>
        <v>0.66779999999999995</v>
      </c>
      <c r="M52" s="189">
        <f t="shared" si="115"/>
        <v>4.0249733191035642E-3</v>
      </c>
      <c r="N52" s="203"/>
    </row>
    <row r="53" spans="1:43" x14ac:dyDescent="0.25">
      <c r="A53" s="204"/>
      <c r="B53" s="69">
        <v>2012</v>
      </c>
      <c r="C53" s="189">
        <f>E14</f>
        <v>0.79952690715552932</v>
      </c>
      <c r="D53" s="189">
        <f>J39</f>
        <v>0.80400000000000005</v>
      </c>
      <c r="E53" s="189">
        <f t="shared" si="113"/>
        <v>-4.4730928444707274E-3</v>
      </c>
      <c r="F53" s="187"/>
      <c r="G53" s="189">
        <f>F14</f>
        <v>0.94600591715976334</v>
      </c>
      <c r="H53" s="189">
        <f>L39</f>
        <v>0.92500000000000004</v>
      </c>
      <c r="I53" s="189">
        <f t="shared" si="114"/>
        <v>2.1005917159763299E-2</v>
      </c>
      <c r="J53" s="187"/>
      <c r="K53" s="189">
        <f>G14</f>
        <v>0.75635718509757544</v>
      </c>
      <c r="L53" s="189">
        <f>K39</f>
        <v>0.74370000000000003</v>
      </c>
      <c r="M53" s="189">
        <f t="shared" si="115"/>
        <v>1.2657185097575407E-2</v>
      </c>
      <c r="N53" s="203"/>
    </row>
    <row r="54" spans="1:43" ht="26.25" x14ac:dyDescent="0.25">
      <c r="A54" s="204"/>
      <c r="B54" s="71" t="s">
        <v>42</v>
      </c>
      <c r="C54" s="189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203"/>
    </row>
    <row r="55" spans="1:43" x14ac:dyDescent="0.25">
      <c r="A55" s="204"/>
      <c r="B55" s="187"/>
      <c r="C55" s="189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203"/>
    </row>
    <row r="56" spans="1:43" x14ac:dyDescent="0.25">
      <c r="A56" s="204" t="s">
        <v>65</v>
      </c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203"/>
    </row>
    <row r="57" spans="1:43" x14ac:dyDescent="0.25">
      <c r="A57" s="204"/>
      <c r="B57" s="187"/>
      <c r="C57" s="187"/>
      <c r="D57" s="187"/>
      <c r="E57" s="187" t="s">
        <v>100</v>
      </c>
      <c r="F57" s="187"/>
      <c r="G57" s="187"/>
      <c r="H57" s="187"/>
      <c r="I57" s="187" t="s">
        <v>100</v>
      </c>
      <c r="J57" s="187"/>
      <c r="K57" s="187"/>
      <c r="L57" s="187"/>
      <c r="M57" s="187" t="s">
        <v>100</v>
      </c>
      <c r="N57" s="203"/>
    </row>
    <row r="58" spans="1:43" x14ac:dyDescent="0.25">
      <c r="A58" s="204"/>
      <c r="B58" s="187"/>
      <c r="C58" s="187" t="s">
        <v>98</v>
      </c>
      <c r="D58" s="187" t="s">
        <v>99</v>
      </c>
      <c r="E58" s="187" t="s">
        <v>44</v>
      </c>
      <c r="F58" s="187"/>
      <c r="G58" s="187" t="s">
        <v>98</v>
      </c>
      <c r="H58" s="187" t="s">
        <v>99</v>
      </c>
      <c r="I58" s="187" t="s">
        <v>44</v>
      </c>
      <c r="J58" s="187"/>
      <c r="K58" s="187" t="s">
        <v>98</v>
      </c>
      <c r="L58" s="187" t="s">
        <v>99</v>
      </c>
      <c r="M58" s="187" t="s">
        <v>44</v>
      </c>
      <c r="N58" s="203"/>
    </row>
    <row r="59" spans="1:43" x14ac:dyDescent="0.25">
      <c r="A59" s="204"/>
      <c r="B59" s="69">
        <v>2009</v>
      </c>
      <c r="C59" s="189">
        <f>E27</f>
        <v>0.76251455180442373</v>
      </c>
      <c r="D59" s="189">
        <f>J42</f>
        <v>0.81469999999999998</v>
      </c>
      <c r="E59" s="192">
        <f t="shared" ref="E59:E62" si="116">C59-D59</f>
        <v>-5.2185448195576245E-2</v>
      </c>
      <c r="F59" s="187"/>
      <c r="G59" s="189">
        <f>F27</f>
        <v>0.94351145038167938</v>
      </c>
      <c r="H59" s="189">
        <f>L42</f>
        <v>0.92859999999999998</v>
      </c>
      <c r="I59" s="189">
        <f t="shared" ref="I59:I62" si="117">G59-H59</f>
        <v>1.4911450381679403E-2</v>
      </c>
      <c r="J59" s="187"/>
      <c r="K59" s="189">
        <f>G27</f>
        <v>0.71944121071012801</v>
      </c>
      <c r="L59" s="189">
        <f>K42</f>
        <v>0.75649999999999995</v>
      </c>
      <c r="M59" s="189">
        <f t="shared" ref="M59:M62" si="118">K59-L59</f>
        <v>-3.7058789289871941E-2</v>
      </c>
      <c r="N59" s="203"/>
    </row>
    <row r="60" spans="1:43" x14ac:dyDescent="0.25">
      <c r="A60" s="204"/>
      <c r="B60" s="69">
        <v>2010</v>
      </c>
      <c r="C60" s="189">
        <f>E28</f>
        <v>0.80392156862745101</v>
      </c>
      <c r="D60" s="189">
        <f>J43</f>
        <v>0.75270000000000004</v>
      </c>
      <c r="E60" s="192">
        <f t="shared" si="116"/>
        <v>5.1221568627450975E-2</v>
      </c>
      <c r="F60" s="187"/>
      <c r="G60" s="189">
        <f>F28</f>
        <v>0.94076655052264802</v>
      </c>
      <c r="H60" s="189">
        <f>L43</f>
        <v>0.91739999999999999</v>
      </c>
      <c r="I60" s="189">
        <f t="shared" si="117"/>
        <v>2.3366550522648022E-2</v>
      </c>
      <c r="J60" s="187"/>
      <c r="K60" s="189">
        <f>G28</f>
        <v>0.75630252100840334</v>
      </c>
      <c r="L60" s="189">
        <f>K43</f>
        <v>0.69059999999999999</v>
      </c>
      <c r="M60" s="189">
        <f t="shared" si="118"/>
        <v>6.5702521008403347E-2</v>
      </c>
      <c r="N60" s="203"/>
    </row>
    <row r="61" spans="1:43" x14ac:dyDescent="0.25">
      <c r="A61" s="204"/>
      <c r="B61" s="69">
        <v>2011</v>
      </c>
      <c r="C61" s="189">
        <f>E29</f>
        <v>0.77315744192715796</v>
      </c>
      <c r="D61" s="189">
        <f>J44</f>
        <v>0.74209999999999998</v>
      </c>
      <c r="E61" s="192">
        <f t="shared" si="116"/>
        <v>3.105744192715798E-2</v>
      </c>
      <c r="F61" s="187"/>
      <c r="G61" s="189">
        <f>F29</f>
        <v>0.93620178041543023</v>
      </c>
      <c r="H61" s="189">
        <f>L44</f>
        <v>0.88819999999999999</v>
      </c>
      <c r="I61" s="189">
        <f t="shared" si="117"/>
        <v>4.800178041543024E-2</v>
      </c>
      <c r="J61" s="187"/>
      <c r="K61" s="189">
        <f>G29</f>
        <v>0.72383137367364492</v>
      </c>
      <c r="L61" s="189">
        <f>K44</f>
        <v>0.65920000000000001</v>
      </c>
      <c r="M61" s="189">
        <f t="shared" si="118"/>
        <v>6.463137367364491E-2</v>
      </c>
      <c r="N61" s="203"/>
    </row>
    <row r="62" spans="1:43" x14ac:dyDescent="0.25">
      <c r="A62" s="204"/>
      <c r="B62" s="69">
        <v>2012</v>
      </c>
      <c r="C62" s="189">
        <f>E30</f>
        <v>0.7502634351949421</v>
      </c>
      <c r="D62" s="189">
        <f>J45</f>
        <v>0.76839999999999997</v>
      </c>
      <c r="E62" s="192">
        <f t="shared" si="116"/>
        <v>-1.8136564805057875E-2</v>
      </c>
      <c r="F62" s="187"/>
      <c r="G62" s="189">
        <f>F30</f>
        <v>0.8806179775280899</v>
      </c>
      <c r="H62" s="189">
        <f>L45</f>
        <v>0.85750000000000004</v>
      </c>
      <c r="I62" s="189">
        <f t="shared" si="117"/>
        <v>2.3117977528089861E-2</v>
      </c>
      <c r="J62" s="187"/>
      <c r="K62" s="189">
        <f>G30</f>
        <v>0.66069546891464703</v>
      </c>
      <c r="L62" s="189">
        <f>K45</f>
        <v>0.65890000000000004</v>
      </c>
      <c r="M62" s="189">
        <f t="shared" si="118"/>
        <v>1.7954689146469915E-3</v>
      </c>
      <c r="N62" s="203"/>
    </row>
    <row r="63" spans="1:43" x14ac:dyDescent="0.25">
      <c r="A63" s="204"/>
      <c r="B63" s="187"/>
      <c r="C63" s="189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203"/>
    </row>
    <row r="64" spans="1:43" x14ac:dyDescent="0.25">
      <c r="A64" s="204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203"/>
    </row>
    <row r="65" spans="1:43" x14ac:dyDescent="0.25">
      <c r="A65" s="204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203"/>
    </row>
    <row r="66" spans="1:43" x14ac:dyDescent="0.25">
      <c r="A66" s="204"/>
      <c r="B66" s="187" t="s">
        <v>88</v>
      </c>
      <c r="C66" s="187"/>
      <c r="D66" s="187"/>
      <c r="E66" s="187" t="s">
        <v>100</v>
      </c>
      <c r="F66" s="187"/>
      <c r="G66" s="187"/>
      <c r="H66" s="187"/>
      <c r="I66" s="187" t="s">
        <v>100</v>
      </c>
      <c r="J66" s="187"/>
      <c r="K66" s="187"/>
      <c r="L66" s="187"/>
      <c r="M66" s="187" t="s">
        <v>100</v>
      </c>
      <c r="N66" s="203"/>
    </row>
    <row r="67" spans="1:43" x14ac:dyDescent="0.25">
      <c r="A67" s="204"/>
      <c r="B67" s="187" t="s">
        <v>87</v>
      </c>
      <c r="C67" s="187" t="s">
        <v>98</v>
      </c>
      <c r="D67" s="187" t="s">
        <v>99</v>
      </c>
      <c r="E67" s="187" t="s">
        <v>44</v>
      </c>
      <c r="F67" s="187"/>
      <c r="G67" s="187" t="s">
        <v>98</v>
      </c>
      <c r="H67" s="187" t="s">
        <v>99</v>
      </c>
      <c r="I67" s="187" t="s">
        <v>44</v>
      </c>
      <c r="J67" s="187"/>
      <c r="K67" s="187" t="s">
        <v>98</v>
      </c>
      <c r="L67" s="187" t="s">
        <v>99</v>
      </c>
      <c r="M67" s="187" t="s">
        <v>44</v>
      </c>
      <c r="N67" s="203"/>
    </row>
    <row r="68" spans="1:43" x14ac:dyDescent="0.25">
      <c r="A68" s="204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203"/>
    </row>
    <row r="69" spans="1:43" x14ac:dyDescent="0.25">
      <c r="A69" s="204"/>
      <c r="B69" s="69">
        <v>2009</v>
      </c>
      <c r="C69" s="189">
        <f>(C11+C28)/(B28+B11)</f>
        <v>0.78397486252945803</v>
      </c>
      <c r="D69" s="193">
        <f>(H36+H42)/(G36+G42)</f>
        <v>0.80369515011547343</v>
      </c>
      <c r="E69" s="189">
        <f t="shared" ref="E69:E72" si="119">C69-D69</f>
        <v>-1.9720287586015406E-2</v>
      </c>
      <c r="F69" s="187"/>
      <c r="G69" s="193">
        <f>(D11+D28)/(C11+C28)</f>
        <v>0.93086172344689377</v>
      </c>
      <c r="H69" s="193">
        <f>(I36+I42)/(H36+H42)</f>
        <v>0.9375</v>
      </c>
      <c r="I69" s="193">
        <f t="shared" ref="I69:I72" si="120">G69-H69</f>
        <v>-6.638276553106226E-3</v>
      </c>
      <c r="J69" s="187"/>
      <c r="K69" s="187">
        <f>(D11+D28)/(B11+B28)</f>
        <v>0.72977219167321283</v>
      </c>
      <c r="L69" s="187">
        <f>(I36+I42)/(G36+G42)</f>
        <v>0.75346420323325636</v>
      </c>
      <c r="M69" s="193">
        <f t="shared" ref="M69:M72" si="121">K69-L69</f>
        <v>-2.3692011560043524E-2</v>
      </c>
      <c r="N69" s="203"/>
    </row>
    <row r="70" spans="1:43" x14ac:dyDescent="0.25">
      <c r="A70" s="204"/>
      <c r="B70" s="69">
        <v>2010</v>
      </c>
      <c r="C70" s="189">
        <f>(C12+C29)/(B29+B12)</f>
        <v>0.76958631846544945</v>
      </c>
      <c r="D70" s="193">
        <f>(H37+H43)/(G37+G43)</f>
        <v>0.7720791168353266</v>
      </c>
      <c r="E70" s="189">
        <f t="shared" si="119"/>
        <v>-2.4927983698771472E-3</v>
      </c>
      <c r="F70" s="187"/>
      <c r="G70" s="193">
        <f>(D12+D29)/(C12+C29)</f>
        <v>0.93423423423423424</v>
      </c>
      <c r="H70" s="193">
        <f>(I37+I43)/(H37+H43)</f>
        <v>0.92463509085493001</v>
      </c>
      <c r="I70" s="193">
        <f t="shared" si="120"/>
        <v>9.5991433793042313E-3</v>
      </c>
      <c r="J70" s="187"/>
      <c r="K70" s="187">
        <f>(D12+D29)/(B12+B29)</f>
        <v>0.71897388490871272</v>
      </c>
      <c r="L70" s="187">
        <f>(I37+I43)/(G37+G43)</f>
        <v>0.71389144434222629</v>
      </c>
      <c r="M70" s="193">
        <f t="shared" si="121"/>
        <v>5.0824405664864347E-3</v>
      </c>
      <c r="N70" s="203"/>
    </row>
    <row r="71" spans="1:43" x14ac:dyDescent="0.25">
      <c r="A71" s="204"/>
      <c r="B71" s="69">
        <v>2011</v>
      </c>
      <c r="C71" s="189">
        <f>(C13+C30)/(B30+B13)</f>
        <v>0.73503365214311012</v>
      </c>
      <c r="D71" s="193">
        <f>(H38+H44)/(G38+G44)</f>
        <v>0.73990873990873995</v>
      </c>
      <c r="E71" s="189">
        <f t="shared" si="119"/>
        <v>-4.8750877656298375E-3</v>
      </c>
      <c r="F71" s="187"/>
      <c r="G71" s="193">
        <f>(D13+D30)/(C13+C30)</f>
        <v>0.90891566265060242</v>
      </c>
      <c r="H71" s="193">
        <f>(I38+I44)/(H38+H44)</f>
        <v>0.89800759013282727</v>
      </c>
      <c r="I71" s="193">
        <f t="shared" si="120"/>
        <v>1.0908072517775147E-2</v>
      </c>
      <c r="J71" s="187"/>
      <c r="K71" s="187">
        <f>(D13+D30)/(B13+B30)</f>
        <v>0.6680835990081474</v>
      </c>
      <c r="L71" s="187">
        <f>(I38+I44)/(G38+G44)</f>
        <v>0.66444366444366443</v>
      </c>
      <c r="M71" s="193">
        <f t="shared" si="121"/>
        <v>3.6399345644829717E-3</v>
      </c>
      <c r="N71" s="203"/>
    </row>
    <row r="72" spans="1:43" x14ac:dyDescent="0.25">
      <c r="A72" s="204"/>
      <c r="B72" s="69">
        <v>2012</v>
      </c>
      <c r="C72" s="189">
        <f>(C14+C31)/(B31+B14)</f>
        <v>0.79384328358208955</v>
      </c>
      <c r="D72" s="193">
        <f>(H39+H45)/(G39+G45)</f>
        <v>0.79624542124542119</v>
      </c>
      <c r="E72" s="189">
        <f t="shared" si="119"/>
        <v>-2.4021376633316383E-3</v>
      </c>
      <c r="F72" s="187"/>
      <c r="G72" s="193">
        <f>(D14+D31)/(C14+C31)</f>
        <v>0.92655699177438311</v>
      </c>
      <c r="H72" s="193">
        <f>(I39+I45)/(H39+H45)</f>
        <v>0.91086831512363431</v>
      </c>
      <c r="I72" s="193">
        <f t="shared" si="120"/>
        <v>1.5688676650748801E-2</v>
      </c>
      <c r="J72" s="187"/>
      <c r="K72" s="187">
        <f>(D14+D31)/(B14+B31)</f>
        <v>0.73554104477611937</v>
      </c>
      <c r="L72" s="187">
        <f>(I39+I45)/(G39+G45)</f>
        <v>0.72527472527472525</v>
      </c>
      <c r="M72" s="193">
        <f t="shared" si="121"/>
        <v>1.0266319501394117E-2</v>
      </c>
      <c r="N72" s="203"/>
    </row>
    <row r="73" spans="1:43" x14ac:dyDescent="0.25">
      <c r="A73" s="204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203"/>
    </row>
    <row r="78" spans="1:43" x14ac:dyDescent="0.25">
      <c r="A78" t="s">
        <v>87</v>
      </c>
      <c r="S78" s="234" t="s">
        <v>50</v>
      </c>
      <c r="T78" s="4" t="s">
        <v>51</v>
      </c>
      <c r="U78" s="5" t="s">
        <v>52</v>
      </c>
      <c r="V78" s="72" t="s">
        <v>53</v>
      </c>
      <c r="W78" s="73" t="s">
        <v>54</v>
      </c>
      <c r="X78" s="73" t="s">
        <v>55</v>
      </c>
      <c r="Y78" s="73" t="s">
        <v>56</v>
      </c>
      <c r="Z78" s="78" t="s">
        <v>60</v>
      </c>
      <c r="AA78" s="187"/>
      <c r="AB78" s="4" t="s">
        <v>57</v>
      </c>
      <c r="AC78" s="4" t="s">
        <v>58</v>
      </c>
      <c r="AD78" s="5" t="s">
        <v>52</v>
      </c>
      <c r="AE78" s="72" t="s">
        <v>53</v>
      </c>
      <c r="AF78" s="73" t="s">
        <v>54</v>
      </c>
      <c r="AG78" s="73" t="s">
        <v>55</v>
      </c>
      <c r="AH78" s="73" t="s">
        <v>56</v>
      </c>
      <c r="AI78" s="78" t="s">
        <v>60</v>
      </c>
      <c r="AJ78" s="187"/>
      <c r="AK78" s="4" t="s">
        <v>59</v>
      </c>
      <c r="AL78" s="4" t="s">
        <v>58</v>
      </c>
      <c r="AM78" s="5" t="s">
        <v>52</v>
      </c>
      <c r="AN78" s="72" t="s">
        <v>53</v>
      </c>
      <c r="AO78" s="73" t="s">
        <v>54</v>
      </c>
      <c r="AP78" s="73" t="s">
        <v>55</v>
      </c>
      <c r="AQ78" s="240" t="s">
        <v>56</v>
      </c>
    </row>
    <row r="79" spans="1:43" x14ac:dyDescent="0.25">
      <c r="A79" s="142">
        <v>2002</v>
      </c>
      <c r="B79" s="142">
        <f>SUM(B4,B21)</f>
        <v>2278</v>
      </c>
      <c r="C79" s="142">
        <f t="shared" ref="C79:D79" si="122">SUM(C4,C21)</f>
        <v>1890</v>
      </c>
      <c r="D79" s="142">
        <f t="shared" si="122"/>
        <v>1826</v>
      </c>
      <c r="E79" s="271">
        <f t="shared" ref="E79:E89" si="123">C79/B79</f>
        <v>0.82967515364354694</v>
      </c>
      <c r="F79" s="272">
        <f t="shared" ref="F79:F89" si="124">G79/E79</f>
        <v>0.96613756613756618</v>
      </c>
      <c r="G79" s="273">
        <f t="shared" ref="G79:G89" si="125">D79/B79</f>
        <v>0.80158033362598768</v>
      </c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214">
        <f>B79</f>
        <v>2278</v>
      </c>
      <c r="T79" s="74">
        <f>C79</f>
        <v>1890</v>
      </c>
      <c r="U79" s="75">
        <f>T79/S79</f>
        <v>0.82967515364354694</v>
      </c>
      <c r="V79" s="195">
        <f>_xlfn.F.INV(0.05/2, 2*T79, 2*(S79-T79+1))</f>
        <v>0.89834887095845761</v>
      </c>
      <c r="W79" s="195">
        <f>_xlfn.F.INV(1-0.05/2, 2*(T79+1), 2*(S79-T79))</f>
        <v>1.1177230932248052</v>
      </c>
      <c r="X79" s="196">
        <f>IF(T79=0, 0, 1/(1 +(S79-T79+1)/(T79*V79)))</f>
        <v>0.81359727528245684</v>
      </c>
      <c r="Y79" s="196">
        <f>IF(T79=S79, 1, 1/(1 + (S79-T79)/(W79*(T79+1))))</f>
        <v>0.84490015537030416</v>
      </c>
      <c r="Z79" s="196">
        <f>Y79-X79</f>
        <v>3.1302880087847318E-2</v>
      </c>
      <c r="AA79" s="187"/>
      <c r="AB79" s="74">
        <f>C79</f>
        <v>1890</v>
      </c>
      <c r="AC79" s="74">
        <f>D79</f>
        <v>1826</v>
      </c>
      <c r="AD79" s="75">
        <f>AC79/AB79</f>
        <v>0.96613756613756618</v>
      </c>
      <c r="AE79" s="195">
        <f>_xlfn.F.INV(0.05/2, 2*AC79, 2*(AB79-AC79+1))</f>
        <v>0.79151260049025807</v>
      </c>
      <c r="AF79" s="195">
        <f>_xlfn.F.INV(1-0.05/2, 2*(AC79+1), 2*(AB79-AC79))</f>
        <v>1.3033313055537845</v>
      </c>
      <c r="AG79" s="196">
        <f>IF(AC79=0, 0, 1/(1 +(AB79-AC79+1)/(AC79*AE79)))</f>
        <v>0.95696225017619974</v>
      </c>
      <c r="AH79" s="196">
        <f>IF(AC79=AB79, 1, 1/(1 + (AB79-AC79)/(AF79*(AC79+1))))</f>
        <v>0.97382612518137757</v>
      </c>
      <c r="AI79" s="196">
        <f>AH79-AG79</f>
        <v>1.6863875005177831E-2</v>
      </c>
      <c r="AJ79" s="187"/>
      <c r="AK79" s="74">
        <f>B79</f>
        <v>2278</v>
      </c>
      <c r="AL79" s="74">
        <f>D79</f>
        <v>1826</v>
      </c>
      <c r="AM79" s="75">
        <f>AL79/AK79</f>
        <v>0.80158033362598768</v>
      </c>
      <c r="AN79" s="195">
        <f>_xlfn.F.INV(0.05/2, 2*AL79, 2*(AK79-AL79+1))</f>
        <v>0.90365147570809745</v>
      </c>
      <c r="AO79" s="195">
        <f>_xlfn.F.INV(1-0.05/2, 2*(AL79+1), 2*(AK79-AL79))</f>
        <v>1.1103068822629132</v>
      </c>
      <c r="AP79" s="196">
        <f>IF(AL79=0, 0, 1/(1 +(AK79-AL79+1)/(AL79*AN79)))</f>
        <v>0.78460036132271782</v>
      </c>
      <c r="AQ79" s="215">
        <f>IF(AL79=AK79, 1, 1/(1 + (AK79-AL79)/(AO79*(AL79+1))))</f>
        <v>0.81778092697786453</v>
      </c>
    </row>
    <row r="80" spans="1:43" x14ac:dyDescent="0.25">
      <c r="A80">
        <v>2003</v>
      </c>
      <c r="B80">
        <f t="shared" ref="B80:D89" si="126">SUM(B5,B22)</f>
        <v>2109</v>
      </c>
      <c r="C80">
        <f t="shared" si="126"/>
        <v>1726</v>
      </c>
      <c r="D80">
        <f t="shared" si="126"/>
        <v>1652</v>
      </c>
      <c r="E80" s="111">
        <f t="shared" si="123"/>
        <v>0.81839734471313419</v>
      </c>
      <c r="F80" s="112">
        <f t="shared" si="124"/>
        <v>0.95712630359212048</v>
      </c>
      <c r="G80" s="113">
        <f t="shared" si="125"/>
        <v>0.78330962541488858</v>
      </c>
      <c r="S80" s="214">
        <f t="shared" ref="S80:T89" si="127">B80</f>
        <v>2109</v>
      </c>
      <c r="T80" s="74">
        <f t="shared" si="127"/>
        <v>1726</v>
      </c>
      <c r="U80" s="75">
        <f t="shared" ref="U80:U89" si="128">T80/S80</f>
        <v>0.81839734471313419</v>
      </c>
      <c r="V80" s="195">
        <f t="shared" ref="V80:V89" si="129">_xlfn.F.INV(0.05/2, 2*T80, 2*(S80-T80+1))</f>
        <v>0.89701841892450129</v>
      </c>
      <c r="W80" s="195">
        <f t="shared" ref="W80:W89" si="130">_xlfn.F.INV(1-0.05/2, 2*(T80+1), 2*(S80-T80))</f>
        <v>1.1193452399882542</v>
      </c>
      <c r="X80" s="196">
        <f t="shared" ref="X80:X89" si="131">IF(T80=0, 0, 1/(1 +(S80-T80+1)/(T80*V80)))</f>
        <v>0.80126834177998374</v>
      </c>
      <c r="Y80" s="196">
        <f t="shared" ref="Y80:Y89" si="132">IF(T80=S80, 1, 1/(1 + (S80-T80)/(W80*(T80+1))))</f>
        <v>0.83463646915765566</v>
      </c>
      <c r="Z80" s="196">
        <f t="shared" ref="Z80:Z89" si="133">Y80-X80</f>
        <v>3.3368127377671919E-2</v>
      </c>
      <c r="AA80" s="187"/>
      <c r="AB80" s="74">
        <f t="shared" ref="AB80:AC89" si="134">C80</f>
        <v>1726</v>
      </c>
      <c r="AC80" s="74">
        <f t="shared" si="134"/>
        <v>1652</v>
      </c>
      <c r="AD80" s="75">
        <f t="shared" ref="AD80:AD89" si="135">AC80/AB80</f>
        <v>0.95712630359212048</v>
      </c>
      <c r="AE80" s="195">
        <f t="shared" ref="AE80:AE89" si="136">_xlfn.F.INV(0.05/2, 2*AC80, 2*(AB80-AC80+1))</f>
        <v>0.80275699026580105</v>
      </c>
      <c r="AF80" s="195">
        <f t="shared" ref="AF80:AF89" si="137">_xlfn.F.INV(1-0.05/2, 2*(AC80+1), 2*(AB80-AC80))</f>
        <v>1.27921757806541</v>
      </c>
      <c r="AG80" s="196">
        <f t="shared" ref="AG80:AG89" si="138">IF(AC80=0, 0, 1/(1 +(AB80-AC80+1)/(AC80*AE80)))</f>
        <v>0.9464727141546343</v>
      </c>
      <c r="AH80" s="196">
        <f t="shared" ref="AH80:AH89" si="139">IF(AC80=AB80, 1, 1/(1 + (AB80-AC80)/(AF80*(AC80+1))))</f>
        <v>0.9661876068400026</v>
      </c>
      <c r="AI80" s="196">
        <f t="shared" ref="AI80:AI89" si="140">AH80-AG80</f>
        <v>1.9714892685368302E-2</v>
      </c>
      <c r="AJ80" s="187"/>
      <c r="AK80" s="74">
        <f t="shared" ref="AK80:AK89" si="141">B80</f>
        <v>2109</v>
      </c>
      <c r="AL80" s="74">
        <f t="shared" ref="AL80:AL89" si="142">D80</f>
        <v>1652</v>
      </c>
      <c r="AM80" s="75">
        <f t="shared" ref="AM80:AM89" si="143">AL80/AK80</f>
        <v>0.78330962541488858</v>
      </c>
      <c r="AN80" s="195">
        <f t="shared" ref="AN80:AN89" si="144">_xlfn.F.INV(0.05/2, 2*AL80, 2*(AK80-AL80+1))</f>
        <v>0.90301516077262367</v>
      </c>
      <c r="AO80" s="195">
        <f t="shared" ref="AO80:AO89" si="145">_xlfn.F.INV(1-0.05/2, 2*(AL80+1), 2*(AK80-AL80))</f>
        <v>1.11090808456651</v>
      </c>
      <c r="AP80" s="196">
        <f t="shared" ref="AP80:AP89" si="146">IF(AL80=0, 0, 1/(1 +(AK80-AL80+1)/(AL80*AN80)))</f>
        <v>0.7651018297493436</v>
      </c>
      <c r="AQ80" s="215">
        <f t="shared" ref="AQ80:AQ89" si="147">IF(AL80=AK80, 1, 1/(1 + (AK80-AL80)/(AO80*(AL80+1))))</f>
        <v>0.80072654697963042</v>
      </c>
    </row>
    <row r="81" spans="1:43" x14ac:dyDescent="0.25">
      <c r="A81">
        <v>2004</v>
      </c>
      <c r="B81">
        <f t="shared" si="126"/>
        <v>2299</v>
      </c>
      <c r="C81">
        <f t="shared" si="126"/>
        <v>1951</v>
      </c>
      <c r="D81">
        <f t="shared" si="126"/>
        <v>1884</v>
      </c>
      <c r="E81" s="111">
        <f t="shared" si="123"/>
        <v>0.84862983906046108</v>
      </c>
      <c r="F81" s="112">
        <f t="shared" si="124"/>
        <v>0.9656586365966171</v>
      </c>
      <c r="G81" s="113">
        <f t="shared" si="125"/>
        <v>0.81948673336233147</v>
      </c>
      <c r="S81" s="214">
        <f t="shared" si="127"/>
        <v>2299</v>
      </c>
      <c r="T81" s="74">
        <f t="shared" si="127"/>
        <v>1951</v>
      </c>
      <c r="U81" s="75">
        <f t="shared" si="128"/>
        <v>0.84862983906046108</v>
      </c>
      <c r="V81" s="195">
        <f t="shared" si="129"/>
        <v>0.89431791150983708</v>
      </c>
      <c r="W81" s="195">
        <f t="shared" si="130"/>
        <v>1.1234696729646751</v>
      </c>
      <c r="X81" s="196">
        <f t="shared" si="131"/>
        <v>0.83331854734768374</v>
      </c>
      <c r="Y81" s="196">
        <f t="shared" si="132"/>
        <v>0.86304673483849792</v>
      </c>
      <c r="Z81" s="196">
        <f t="shared" si="133"/>
        <v>2.9728187490814184E-2</v>
      </c>
      <c r="AA81" s="187"/>
      <c r="AB81" s="74">
        <f t="shared" si="134"/>
        <v>1951</v>
      </c>
      <c r="AC81" s="74">
        <f t="shared" si="134"/>
        <v>1884</v>
      </c>
      <c r="AD81" s="75">
        <f t="shared" si="135"/>
        <v>0.9656586365966171</v>
      </c>
      <c r="AE81" s="195">
        <f t="shared" si="136"/>
        <v>0.79537808522352904</v>
      </c>
      <c r="AF81" s="195">
        <f t="shared" si="137"/>
        <v>1.2951256499350143</v>
      </c>
      <c r="AG81" s="196">
        <f t="shared" si="138"/>
        <v>0.95659091368994731</v>
      </c>
      <c r="AH81" s="196">
        <f t="shared" si="139"/>
        <v>0.97328880777061511</v>
      </c>
      <c r="AI81" s="196">
        <f t="shared" si="140"/>
        <v>1.6697894080667797E-2</v>
      </c>
      <c r="AJ81" s="187"/>
      <c r="AK81" s="74">
        <f t="shared" si="141"/>
        <v>2299</v>
      </c>
      <c r="AL81" s="74">
        <f t="shared" si="142"/>
        <v>1884</v>
      </c>
      <c r="AM81" s="75">
        <f t="shared" si="143"/>
        <v>0.81948673336233147</v>
      </c>
      <c r="AN81" s="195">
        <f t="shared" si="144"/>
        <v>0.90085740509406798</v>
      </c>
      <c r="AO81" s="195">
        <f t="shared" si="145"/>
        <v>1.1142302223625389</v>
      </c>
      <c r="AP81" s="196">
        <f t="shared" si="146"/>
        <v>0.80314358412912401</v>
      </c>
      <c r="AQ81" s="215">
        <f t="shared" si="147"/>
        <v>0.83501131262241279</v>
      </c>
    </row>
    <row r="82" spans="1:43" x14ac:dyDescent="0.25">
      <c r="A82">
        <v>2005</v>
      </c>
      <c r="B82">
        <f t="shared" si="126"/>
        <v>1110</v>
      </c>
      <c r="C82">
        <f t="shared" si="126"/>
        <v>949</v>
      </c>
      <c r="D82">
        <f t="shared" si="126"/>
        <v>912</v>
      </c>
      <c r="E82" s="111">
        <f t="shared" si="123"/>
        <v>0.85495495495495499</v>
      </c>
      <c r="F82" s="112">
        <f t="shared" si="124"/>
        <v>0.96101159114857748</v>
      </c>
      <c r="G82" s="113">
        <f t="shared" si="125"/>
        <v>0.82162162162162167</v>
      </c>
      <c r="S82" s="214">
        <f t="shared" si="127"/>
        <v>1110</v>
      </c>
      <c r="T82" s="74">
        <f t="shared" si="127"/>
        <v>949</v>
      </c>
      <c r="U82" s="75">
        <f t="shared" si="128"/>
        <v>0.85495495495495499</v>
      </c>
      <c r="V82" s="195">
        <f t="shared" si="129"/>
        <v>0.85056301451858884</v>
      </c>
      <c r="W82" s="195">
        <f t="shared" si="130"/>
        <v>1.1880473882520188</v>
      </c>
      <c r="X82" s="196">
        <f t="shared" si="131"/>
        <v>0.83284912903569208</v>
      </c>
      <c r="Y82" s="196">
        <f t="shared" si="132"/>
        <v>0.87515944492625752</v>
      </c>
      <c r="Z82" s="196">
        <f t="shared" si="133"/>
        <v>4.2310315890565442E-2</v>
      </c>
      <c r="AA82" s="187"/>
      <c r="AB82" s="74">
        <f t="shared" si="134"/>
        <v>949</v>
      </c>
      <c r="AC82" s="74">
        <f t="shared" si="134"/>
        <v>912</v>
      </c>
      <c r="AD82" s="75">
        <f t="shared" si="135"/>
        <v>0.96101159114857748</v>
      </c>
      <c r="AE82" s="195">
        <f t="shared" si="136"/>
        <v>0.73945314804915996</v>
      </c>
      <c r="AF82" s="195">
        <f t="shared" si="137"/>
        <v>1.4279403645955846</v>
      </c>
      <c r="AG82" s="196">
        <f t="shared" si="138"/>
        <v>0.94665777787006322</v>
      </c>
      <c r="AH82" s="196">
        <f t="shared" si="139"/>
        <v>0.97240267295728855</v>
      </c>
      <c r="AI82" s="196">
        <f t="shared" si="140"/>
        <v>2.5744895087225328E-2</v>
      </c>
      <c r="AJ82" s="187"/>
      <c r="AK82" s="74">
        <f t="shared" si="141"/>
        <v>1110</v>
      </c>
      <c r="AL82" s="74">
        <f t="shared" si="142"/>
        <v>912</v>
      </c>
      <c r="AM82" s="75">
        <f t="shared" si="143"/>
        <v>0.82162162162162167</v>
      </c>
      <c r="AN82" s="195">
        <f t="shared" si="144"/>
        <v>0.86097278159877288</v>
      </c>
      <c r="AO82" s="195">
        <f t="shared" si="145"/>
        <v>1.1707951102172933</v>
      </c>
      <c r="AP82" s="196">
        <f t="shared" si="146"/>
        <v>0.79780679852044734</v>
      </c>
      <c r="AQ82" s="215">
        <f t="shared" si="147"/>
        <v>0.84371743319302583</v>
      </c>
    </row>
    <row r="83" spans="1:43" x14ac:dyDescent="0.25">
      <c r="A83">
        <v>2006</v>
      </c>
      <c r="B83">
        <f t="shared" si="126"/>
        <v>663</v>
      </c>
      <c r="C83">
        <f t="shared" si="126"/>
        <v>510</v>
      </c>
      <c r="D83">
        <f t="shared" si="126"/>
        <v>463</v>
      </c>
      <c r="E83" s="111">
        <f t="shared" si="123"/>
        <v>0.76923076923076927</v>
      </c>
      <c r="F83" s="112">
        <f t="shared" si="124"/>
        <v>0.90784313725490184</v>
      </c>
      <c r="G83" s="113">
        <f t="shared" si="125"/>
        <v>0.69834087481146301</v>
      </c>
      <c r="S83" s="214">
        <f t="shared" si="127"/>
        <v>663</v>
      </c>
      <c r="T83" s="74">
        <f t="shared" si="127"/>
        <v>510</v>
      </c>
      <c r="U83" s="75">
        <f t="shared" si="128"/>
        <v>0.76923076923076927</v>
      </c>
      <c r="V83" s="195">
        <f t="shared" si="129"/>
        <v>0.83857286143277521</v>
      </c>
      <c r="W83" s="195">
        <f t="shared" si="130"/>
        <v>1.2036472418471933</v>
      </c>
      <c r="X83" s="196">
        <f t="shared" si="131"/>
        <v>0.73524605307361501</v>
      </c>
      <c r="Y83" s="196">
        <f t="shared" si="132"/>
        <v>0.80079778289796277</v>
      </c>
      <c r="Z83" s="196">
        <f t="shared" si="133"/>
        <v>6.555172982434776E-2</v>
      </c>
      <c r="AA83" s="187"/>
      <c r="AB83" s="74">
        <f t="shared" si="134"/>
        <v>510</v>
      </c>
      <c r="AC83" s="74">
        <f t="shared" si="134"/>
        <v>463</v>
      </c>
      <c r="AD83" s="75">
        <f t="shared" si="135"/>
        <v>0.90784313725490196</v>
      </c>
      <c r="AE83" s="195">
        <f t="shared" si="136"/>
        <v>0.75550984565730328</v>
      </c>
      <c r="AF83" s="195">
        <f t="shared" si="137"/>
        <v>1.3774458338699462</v>
      </c>
      <c r="AG83" s="196">
        <f t="shared" si="138"/>
        <v>0.8793366710077416</v>
      </c>
      <c r="AH83" s="196">
        <f t="shared" si="139"/>
        <v>0.93150034742983323</v>
      </c>
      <c r="AI83" s="196">
        <f t="shared" si="140"/>
        <v>5.2163676422091632E-2</v>
      </c>
      <c r="AJ83" s="187"/>
      <c r="AK83" s="74">
        <f t="shared" si="141"/>
        <v>663</v>
      </c>
      <c r="AL83" s="74">
        <f t="shared" si="142"/>
        <v>463</v>
      </c>
      <c r="AM83" s="75">
        <f t="shared" si="143"/>
        <v>0.69834087481146301</v>
      </c>
      <c r="AN83" s="195">
        <f t="shared" si="144"/>
        <v>0.84959348971408599</v>
      </c>
      <c r="AO83" s="195">
        <f t="shared" si="145"/>
        <v>1.1838276795729479</v>
      </c>
      <c r="AP83" s="196">
        <f t="shared" si="146"/>
        <v>0.66182213455975702</v>
      </c>
      <c r="AQ83" s="215">
        <f t="shared" si="147"/>
        <v>0.73308280247505153</v>
      </c>
    </row>
    <row r="84" spans="1:43" x14ac:dyDescent="0.25">
      <c r="A84">
        <v>2007</v>
      </c>
      <c r="B84">
        <f t="shared" si="126"/>
        <v>584</v>
      </c>
      <c r="C84">
        <f t="shared" si="126"/>
        <v>483</v>
      </c>
      <c r="D84">
        <f t="shared" si="126"/>
        <v>447</v>
      </c>
      <c r="E84" s="111">
        <f t="shared" si="123"/>
        <v>0.82705479452054798</v>
      </c>
      <c r="F84" s="112">
        <f t="shared" si="124"/>
        <v>0.92546583850931674</v>
      </c>
      <c r="G84" s="113">
        <f t="shared" si="125"/>
        <v>0.7654109589041096</v>
      </c>
      <c r="S84" s="214">
        <f t="shared" si="127"/>
        <v>584</v>
      </c>
      <c r="T84" s="74">
        <f t="shared" si="127"/>
        <v>483</v>
      </c>
      <c r="U84" s="75">
        <f t="shared" si="128"/>
        <v>0.82705479452054798</v>
      </c>
      <c r="V84" s="195">
        <f t="shared" si="129"/>
        <v>0.8134276374123498</v>
      </c>
      <c r="W84" s="195">
        <f t="shared" si="130"/>
        <v>1.2492440656123689</v>
      </c>
      <c r="X84" s="196">
        <f t="shared" si="131"/>
        <v>0.79389173874066776</v>
      </c>
      <c r="Y84" s="196">
        <f t="shared" si="132"/>
        <v>0.85686633337713325</v>
      </c>
      <c r="Z84" s="196">
        <f t="shared" si="133"/>
        <v>6.2974594636465486E-2</v>
      </c>
      <c r="AA84" s="187"/>
      <c r="AB84" s="74">
        <f t="shared" si="134"/>
        <v>483</v>
      </c>
      <c r="AC84" s="74">
        <f t="shared" si="134"/>
        <v>447</v>
      </c>
      <c r="AD84" s="75">
        <f t="shared" si="135"/>
        <v>0.92546583850931674</v>
      </c>
      <c r="AE84" s="195">
        <f t="shared" si="136"/>
        <v>0.73116450951573175</v>
      </c>
      <c r="AF84" s="195">
        <f t="shared" si="137"/>
        <v>1.4431161925582898</v>
      </c>
      <c r="AG84" s="196">
        <f t="shared" si="138"/>
        <v>0.89830430278929441</v>
      </c>
      <c r="AH84" s="196">
        <f t="shared" si="139"/>
        <v>0.94725398798316973</v>
      </c>
      <c r="AI84" s="196">
        <f t="shared" si="140"/>
        <v>4.8949685193875325E-2</v>
      </c>
      <c r="AJ84" s="187"/>
      <c r="AK84" s="74">
        <f t="shared" si="141"/>
        <v>584</v>
      </c>
      <c r="AL84" s="74">
        <f t="shared" si="142"/>
        <v>447</v>
      </c>
      <c r="AM84" s="75">
        <f t="shared" si="143"/>
        <v>0.7654109589041096</v>
      </c>
      <c r="AN84" s="195">
        <f t="shared" si="144"/>
        <v>0.83003273857294846</v>
      </c>
      <c r="AO84" s="195">
        <f t="shared" si="145"/>
        <v>1.2172660048100303</v>
      </c>
      <c r="AP84" s="196">
        <f t="shared" si="146"/>
        <v>0.72889327795975878</v>
      </c>
      <c r="AQ84" s="215">
        <f t="shared" si="147"/>
        <v>0.79921890884079694</v>
      </c>
    </row>
    <row r="85" spans="1:43" x14ac:dyDescent="0.25">
      <c r="A85">
        <v>2008</v>
      </c>
      <c r="B85">
        <f t="shared" si="126"/>
        <v>1974</v>
      </c>
      <c r="C85">
        <f t="shared" si="126"/>
        <v>1484</v>
      </c>
      <c r="D85">
        <f t="shared" si="126"/>
        <v>1412</v>
      </c>
      <c r="E85" s="111">
        <f t="shared" si="123"/>
        <v>0.75177304964539005</v>
      </c>
      <c r="F85" s="112">
        <f t="shared" si="124"/>
        <v>0.95148247978436662</v>
      </c>
      <c r="G85" s="113">
        <f t="shared" si="125"/>
        <v>0.71529888551165144</v>
      </c>
      <c r="S85" s="214">
        <f t="shared" si="127"/>
        <v>1974</v>
      </c>
      <c r="T85" s="74">
        <f t="shared" si="127"/>
        <v>1484</v>
      </c>
      <c r="U85" s="75">
        <f t="shared" si="128"/>
        <v>0.75177304964539005</v>
      </c>
      <c r="V85" s="195">
        <f t="shared" si="129"/>
        <v>0.90415018805041913</v>
      </c>
      <c r="W85" s="195">
        <f t="shared" si="130"/>
        <v>1.1090340644560102</v>
      </c>
      <c r="X85" s="196">
        <f t="shared" si="131"/>
        <v>0.73209787408041349</v>
      </c>
      <c r="Y85" s="196">
        <f t="shared" si="132"/>
        <v>0.77069754028886928</v>
      </c>
      <c r="Z85" s="196">
        <f t="shared" si="133"/>
        <v>3.8599666208455785E-2</v>
      </c>
      <c r="AA85" s="187"/>
      <c r="AB85" s="74">
        <f t="shared" si="134"/>
        <v>1484</v>
      </c>
      <c r="AC85" s="74">
        <f t="shared" si="134"/>
        <v>1412</v>
      </c>
      <c r="AD85" s="75">
        <f t="shared" si="135"/>
        <v>0.95148247978436662</v>
      </c>
      <c r="AE85" s="195">
        <f t="shared" si="136"/>
        <v>0.79985096041218728</v>
      </c>
      <c r="AF85" s="195">
        <f t="shared" si="137"/>
        <v>1.2846140550711098</v>
      </c>
      <c r="AG85" s="196">
        <f t="shared" si="138"/>
        <v>0.93928756314496231</v>
      </c>
      <c r="AH85" s="196">
        <f t="shared" si="139"/>
        <v>0.96184742524273747</v>
      </c>
      <c r="AI85" s="196">
        <f t="shared" si="140"/>
        <v>2.2559862097775163E-2</v>
      </c>
      <c r="AJ85" s="187"/>
      <c r="AK85" s="74">
        <f t="shared" si="141"/>
        <v>1974</v>
      </c>
      <c r="AL85" s="74">
        <f t="shared" si="142"/>
        <v>1412</v>
      </c>
      <c r="AM85" s="75">
        <f t="shared" si="143"/>
        <v>0.71529888551165144</v>
      </c>
      <c r="AN85" s="195">
        <f t="shared" si="144"/>
        <v>0.90783641129262294</v>
      </c>
      <c r="AO85" s="195">
        <f t="shared" si="145"/>
        <v>1.1038761847750098</v>
      </c>
      <c r="AP85" s="196">
        <f t="shared" si="146"/>
        <v>0.69482862100449916</v>
      </c>
      <c r="AQ85" s="215">
        <f t="shared" si="147"/>
        <v>0.73512768448418986</v>
      </c>
    </row>
    <row r="86" spans="1:43" x14ac:dyDescent="0.25">
      <c r="A86">
        <v>2009</v>
      </c>
      <c r="B86">
        <f t="shared" si="126"/>
        <v>1273</v>
      </c>
      <c r="C86">
        <f t="shared" si="126"/>
        <v>998</v>
      </c>
      <c r="D86">
        <f t="shared" si="126"/>
        <v>929</v>
      </c>
      <c r="E86" s="111">
        <f t="shared" si="123"/>
        <v>0.78397486252945803</v>
      </c>
      <c r="F86" s="112">
        <f t="shared" si="124"/>
        <v>0.93086172344689366</v>
      </c>
      <c r="G86" s="113">
        <f t="shared" si="125"/>
        <v>0.72977219167321283</v>
      </c>
      <c r="S86" s="214">
        <f t="shared" si="127"/>
        <v>1273</v>
      </c>
      <c r="T86" s="74">
        <f t="shared" si="127"/>
        <v>998</v>
      </c>
      <c r="U86" s="75">
        <f t="shared" si="128"/>
        <v>0.78397486252945803</v>
      </c>
      <c r="V86" s="195">
        <f t="shared" si="129"/>
        <v>0.87735086304755217</v>
      </c>
      <c r="W86" s="195">
        <f t="shared" si="130"/>
        <v>1.1458509155012804</v>
      </c>
      <c r="X86" s="196">
        <f t="shared" si="131"/>
        <v>0.76033265022063812</v>
      </c>
      <c r="Y86" s="196">
        <f t="shared" si="132"/>
        <v>0.80629779602833529</v>
      </c>
      <c r="Z86" s="196">
        <f t="shared" si="133"/>
        <v>4.5965145807697172E-2</v>
      </c>
      <c r="AA86" s="187"/>
      <c r="AB86" s="74">
        <f t="shared" si="134"/>
        <v>998</v>
      </c>
      <c r="AC86" s="74">
        <f t="shared" si="134"/>
        <v>929</v>
      </c>
      <c r="AD86" s="75">
        <f t="shared" si="135"/>
        <v>0.93086172344689377</v>
      </c>
      <c r="AE86" s="195">
        <f t="shared" si="136"/>
        <v>0.79386900880055344</v>
      </c>
      <c r="AF86" s="195">
        <f t="shared" si="137"/>
        <v>1.2949811215033793</v>
      </c>
      <c r="AG86" s="196">
        <f t="shared" si="138"/>
        <v>0.91331315609763764</v>
      </c>
      <c r="AH86" s="196">
        <f t="shared" si="139"/>
        <v>0.94581148043512098</v>
      </c>
      <c r="AI86" s="196">
        <f t="shared" si="140"/>
        <v>3.2498324337483342E-2</v>
      </c>
      <c r="AJ86" s="187"/>
      <c r="AK86" s="74">
        <f t="shared" si="141"/>
        <v>1273</v>
      </c>
      <c r="AL86" s="74">
        <f t="shared" si="142"/>
        <v>929</v>
      </c>
      <c r="AM86" s="75">
        <f t="shared" si="143"/>
        <v>0.72977219167321283</v>
      </c>
      <c r="AN86" s="195">
        <f t="shared" si="144"/>
        <v>0.88525843292665907</v>
      </c>
      <c r="AO86" s="195">
        <f t="shared" si="145"/>
        <v>1.1337714217072226</v>
      </c>
      <c r="AP86" s="196">
        <f t="shared" si="146"/>
        <v>0.70447276213490861</v>
      </c>
      <c r="AQ86" s="215">
        <f t="shared" si="147"/>
        <v>0.75400588230443277</v>
      </c>
    </row>
    <row r="87" spans="1:43" x14ac:dyDescent="0.25">
      <c r="A87">
        <v>2010</v>
      </c>
      <c r="B87">
        <f t="shared" si="126"/>
        <v>4327</v>
      </c>
      <c r="C87">
        <f t="shared" si="126"/>
        <v>3330</v>
      </c>
      <c r="D87">
        <f t="shared" si="126"/>
        <v>3111</v>
      </c>
      <c r="E87" s="111">
        <f t="shared" si="123"/>
        <v>0.76958631846544945</v>
      </c>
      <c r="F87" s="112">
        <f t="shared" si="124"/>
        <v>0.93423423423423424</v>
      </c>
      <c r="G87" s="113">
        <f t="shared" si="125"/>
        <v>0.71897388490871272</v>
      </c>
      <c r="S87" s="214">
        <f t="shared" si="127"/>
        <v>4327</v>
      </c>
      <c r="T87" s="74">
        <f t="shared" si="127"/>
        <v>3330</v>
      </c>
      <c r="U87" s="75">
        <f t="shared" si="128"/>
        <v>0.76958631846544945</v>
      </c>
      <c r="V87" s="195">
        <f t="shared" si="129"/>
        <v>0.93233543631008753</v>
      </c>
      <c r="W87" s="195">
        <f t="shared" si="130"/>
        <v>1.0740701419971566</v>
      </c>
      <c r="X87" s="196">
        <f t="shared" si="131"/>
        <v>0.75674419426840189</v>
      </c>
      <c r="Y87" s="196">
        <f t="shared" si="132"/>
        <v>0.78206352862837991</v>
      </c>
      <c r="Z87" s="196">
        <f t="shared" si="133"/>
        <v>2.5319334359978019E-2</v>
      </c>
      <c r="AA87" s="187"/>
      <c r="AB87" s="74">
        <f t="shared" si="134"/>
        <v>3330</v>
      </c>
      <c r="AC87" s="74">
        <f t="shared" si="134"/>
        <v>3111</v>
      </c>
      <c r="AD87" s="75">
        <f t="shared" si="135"/>
        <v>0.93423423423423424</v>
      </c>
      <c r="AE87" s="195">
        <f t="shared" si="136"/>
        <v>0.87567288741447846</v>
      </c>
      <c r="AF87" s="195">
        <f t="shared" si="137"/>
        <v>1.1517795642871202</v>
      </c>
      <c r="AG87" s="196">
        <f t="shared" si="138"/>
        <v>0.92527728121972397</v>
      </c>
      <c r="AH87" s="196">
        <f t="shared" si="139"/>
        <v>0.94241900147551083</v>
      </c>
      <c r="AI87" s="196">
        <f t="shared" si="140"/>
        <v>1.7141720255786863E-2</v>
      </c>
      <c r="AJ87" s="187"/>
      <c r="AK87" s="74">
        <f t="shared" si="141"/>
        <v>4327</v>
      </c>
      <c r="AL87" s="74">
        <f t="shared" si="142"/>
        <v>3111</v>
      </c>
      <c r="AM87" s="75">
        <f t="shared" si="143"/>
        <v>0.71897388490871272</v>
      </c>
      <c r="AN87" s="195">
        <f t="shared" si="144"/>
        <v>0.93632561049358654</v>
      </c>
      <c r="AO87" s="195">
        <f t="shared" si="145"/>
        <v>1.0690642033078486</v>
      </c>
      <c r="AP87" s="196">
        <f t="shared" si="146"/>
        <v>0.70532038173496991</v>
      </c>
      <c r="AQ87" s="215">
        <f t="shared" si="147"/>
        <v>0.73233120724167544</v>
      </c>
    </row>
    <row r="88" spans="1:43" x14ac:dyDescent="0.25">
      <c r="A88">
        <v>2011</v>
      </c>
      <c r="B88">
        <f t="shared" si="126"/>
        <v>2823</v>
      </c>
      <c r="C88">
        <f t="shared" si="126"/>
        <v>2075</v>
      </c>
      <c r="D88">
        <f t="shared" si="126"/>
        <v>1886</v>
      </c>
      <c r="E88" s="111">
        <f t="shared" si="123"/>
        <v>0.73503365214311012</v>
      </c>
      <c r="F88" s="112">
        <f t="shared" si="124"/>
        <v>0.90891566265060253</v>
      </c>
      <c r="G88" s="113">
        <f t="shared" si="125"/>
        <v>0.6680835990081474</v>
      </c>
      <c r="S88" s="214">
        <f t="shared" si="127"/>
        <v>2823</v>
      </c>
      <c r="T88" s="74">
        <f t="shared" si="127"/>
        <v>2075</v>
      </c>
      <c r="U88" s="75">
        <f t="shared" si="128"/>
        <v>0.73503365214311012</v>
      </c>
      <c r="V88" s="195">
        <f t="shared" si="129"/>
        <v>0.92058953978128177</v>
      </c>
      <c r="W88" s="195">
        <f t="shared" si="130"/>
        <v>1.0881083456831562</v>
      </c>
      <c r="X88" s="196">
        <f t="shared" si="131"/>
        <v>0.7183388091570555</v>
      </c>
      <c r="Y88" s="196">
        <f t="shared" si="132"/>
        <v>0.75123988672161723</v>
      </c>
      <c r="Z88" s="196">
        <f t="shared" si="133"/>
        <v>3.2901077564561731E-2</v>
      </c>
      <c r="AA88" s="187"/>
      <c r="AB88" s="74">
        <f t="shared" si="134"/>
        <v>2075</v>
      </c>
      <c r="AC88" s="74">
        <f t="shared" si="134"/>
        <v>1886</v>
      </c>
      <c r="AD88" s="75">
        <f t="shared" si="135"/>
        <v>0.90891566265060242</v>
      </c>
      <c r="AE88" s="195">
        <f t="shared" si="136"/>
        <v>0.86523880020940624</v>
      </c>
      <c r="AF88" s="195">
        <f t="shared" si="137"/>
        <v>1.1669128610163968</v>
      </c>
      <c r="AG88" s="196">
        <f t="shared" si="138"/>
        <v>0.89570985341068132</v>
      </c>
      <c r="AH88" s="196">
        <f t="shared" si="139"/>
        <v>0.92095240453531158</v>
      </c>
      <c r="AI88" s="196">
        <f t="shared" si="140"/>
        <v>2.5242551124630253E-2</v>
      </c>
      <c r="AJ88" s="187"/>
      <c r="AK88" s="74">
        <f t="shared" si="141"/>
        <v>2823</v>
      </c>
      <c r="AL88" s="74">
        <f t="shared" si="142"/>
        <v>1886</v>
      </c>
      <c r="AM88" s="75">
        <f t="shared" si="143"/>
        <v>0.6680835990081474</v>
      </c>
      <c r="AN88" s="195">
        <f t="shared" si="144"/>
        <v>0.92514414485032137</v>
      </c>
      <c r="AO88" s="195">
        <f t="shared" si="145"/>
        <v>1.0820657824530679</v>
      </c>
      <c r="AP88" s="196">
        <f t="shared" si="146"/>
        <v>0.65036813850053121</v>
      </c>
      <c r="AQ88" s="215">
        <f t="shared" si="147"/>
        <v>0.68544994133988724</v>
      </c>
    </row>
    <row r="89" spans="1:43" x14ac:dyDescent="0.25">
      <c r="A89">
        <v>2012</v>
      </c>
      <c r="B89">
        <f t="shared" si="126"/>
        <v>2144</v>
      </c>
      <c r="C89">
        <f t="shared" si="126"/>
        <v>1702</v>
      </c>
      <c r="D89">
        <f t="shared" si="126"/>
        <v>1577</v>
      </c>
      <c r="E89" s="111">
        <f t="shared" si="123"/>
        <v>0.79384328358208955</v>
      </c>
      <c r="F89" s="112">
        <f t="shared" si="124"/>
        <v>0.926556991774383</v>
      </c>
      <c r="G89" s="113">
        <f t="shared" si="125"/>
        <v>0.73554104477611937</v>
      </c>
      <c r="S89" s="214">
        <f t="shared" si="127"/>
        <v>2144</v>
      </c>
      <c r="T89" s="74">
        <f t="shared" si="127"/>
        <v>1702</v>
      </c>
      <c r="U89" s="75">
        <f t="shared" si="128"/>
        <v>0.79384328358208955</v>
      </c>
      <c r="V89" s="195">
        <f t="shared" si="129"/>
        <v>0.90215800648199262</v>
      </c>
      <c r="W89" s="195">
        <f t="shared" si="130"/>
        <v>1.1121689551129337</v>
      </c>
      <c r="X89" s="196">
        <f t="shared" si="131"/>
        <v>0.77608993585548502</v>
      </c>
      <c r="Y89" s="196">
        <f t="shared" si="132"/>
        <v>0.81078959335119938</v>
      </c>
      <c r="Z89" s="196">
        <f t="shared" si="133"/>
        <v>3.4699657495714353E-2</v>
      </c>
      <c r="AA89" s="187"/>
      <c r="AB89" s="74">
        <f t="shared" si="134"/>
        <v>1702</v>
      </c>
      <c r="AC89" s="74">
        <f t="shared" si="134"/>
        <v>1577</v>
      </c>
      <c r="AD89" s="75">
        <f t="shared" si="135"/>
        <v>0.92655699177438311</v>
      </c>
      <c r="AE89" s="195">
        <f t="shared" si="136"/>
        <v>0.83973967099731872</v>
      </c>
      <c r="AF89" s="195">
        <f t="shared" si="137"/>
        <v>1.2088197722888305</v>
      </c>
      <c r="AG89" s="196">
        <f t="shared" si="138"/>
        <v>0.91311959372089524</v>
      </c>
      <c r="AH89" s="196">
        <f t="shared" si="139"/>
        <v>0.93849991756101614</v>
      </c>
      <c r="AI89" s="196">
        <f t="shared" si="140"/>
        <v>2.53803238401209E-2</v>
      </c>
      <c r="AJ89" s="187"/>
      <c r="AK89" s="74">
        <f t="shared" si="141"/>
        <v>2144</v>
      </c>
      <c r="AL89" s="74">
        <f t="shared" si="142"/>
        <v>1577</v>
      </c>
      <c r="AM89" s="75">
        <f t="shared" si="143"/>
        <v>0.73554104477611937</v>
      </c>
      <c r="AN89" s="195">
        <f t="shared" si="144"/>
        <v>0.90950717430058703</v>
      </c>
      <c r="AO89" s="195">
        <f t="shared" si="145"/>
        <v>1.1019756994901655</v>
      </c>
      <c r="AP89" s="196">
        <f t="shared" si="146"/>
        <v>0.71632520675055311</v>
      </c>
      <c r="AQ89" s="215">
        <f t="shared" si="147"/>
        <v>0.7541109071840737</v>
      </c>
    </row>
  </sheetData>
  <mergeCells count="8">
    <mergeCell ref="B18:P18"/>
    <mergeCell ref="A46:N46"/>
    <mergeCell ref="S2:AQ2"/>
    <mergeCell ref="B19:D19"/>
    <mergeCell ref="E19:G19"/>
    <mergeCell ref="H19:J19"/>
    <mergeCell ref="K19:M19"/>
    <mergeCell ref="N19:P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Normal="100" workbookViewId="0">
      <selection activeCell="H66" sqref="H66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x14ac:dyDescent="0.25">
      <c r="A1" t="s">
        <v>95</v>
      </c>
      <c r="D1" t="s">
        <v>113</v>
      </c>
      <c r="S1" s="326" t="s">
        <v>93</v>
      </c>
      <c r="T1" s="327"/>
      <c r="U1" s="327"/>
      <c r="V1" s="327"/>
      <c r="W1" s="327"/>
      <c r="X1" s="327"/>
      <c r="Y1" s="327"/>
      <c r="Z1" s="327"/>
      <c r="AA1" s="328"/>
      <c r="AG1" t="s">
        <v>61</v>
      </c>
      <c r="AR1" t="s">
        <v>62</v>
      </c>
    </row>
    <row r="2" spans="1:45" x14ac:dyDescent="0.25">
      <c r="A2" t="s">
        <v>96</v>
      </c>
      <c r="S2" s="245"/>
      <c r="T2" s="246"/>
      <c r="U2" s="246"/>
      <c r="V2" s="246"/>
      <c r="W2" s="246"/>
      <c r="X2" s="246"/>
      <c r="Y2" s="246"/>
      <c r="Z2" s="246"/>
      <c r="AA2" s="247"/>
    </row>
    <row r="3" spans="1:45" x14ac:dyDescent="0.25">
      <c r="A3" t="s">
        <v>64</v>
      </c>
      <c r="B3" t="s">
        <v>29</v>
      </c>
      <c r="C3" t="s">
        <v>30</v>
      </c>
      <c r="D3" t="s">
        <v>85</v>
      </c>
      <c r="E3" t="s">
        <v>32</v>
      </c>
      <c r="H3" t="s">
        <v>35</v>
      </c>
      <c r="I3" t="s">
        <v>37</v>
      </c>
      <c r="J3" t="s">
        <v>32</v>
      </c>
      <c r="M3" t="s">
        <v>38</v>
      </c>
      <c r="S3" s="234" t="s">
        <v>50</v>
      </c>
      <c r="T3" s="4" t="s">
        <v>51</v>
      </c>
      <c r="U3" s="5" t="s">
        <v>52</v>
      </c>
      <c r="V3" s="72" t="s">
        <v>53</v>
      </c>
      <c r="W3" s="73" t="s">
        <v>54</v>
      </c>
      <c r="X3" s="73" t="s">
        <v>55</v>
      </c>
      <c r="Y3" s="73" t="s">
        <v>56</v>
      </c>
      <c r="Z3" s="78" t="s">
        <v>60</v>
      </c>
      <c r="AA3" s="203"/>
      <c r="AB3" s="231"/>
      <c r="AC3" s="4"/>
      <c r="AD3" s="5"/>
      <c r="AE3" s="72"/>
      <c r="AF3" s="73"/>
      <c r="AG3" s="73"/>
      <c r="AH3" s="73"/>
      <c r="AI3" s="78"/>
      <c r="AK3" s="4"/>
      <c r="AL3" s="4"/>
      <c r="AM3" s="5"/>
      <c r="AN3" s="72"/>
      <c r="AO3" s="73"/>
      <c r="AP3" s="73"/>
      <c r="AQ3" s="73"/>
    </row>
    <row r="4" spans="1:45" x14ac:dyDescent="0.25">
      <c r="A4" s="248" t="s">
        <v>41</v>
      </c>
      <c r="B4" s="85">
        <v>83</v>
      </c>
      <c r="C4" s="88">
        <v>65</v>
      </c>
      <c r="D4" s="86"/>
      <c r="E4" s="93">
        <v>0.7831325301204819</v>
      </c>
      <c r="F4" s="91"/>
      <c r="G4" s="90"/>
      <c r="H4" s="108">
        <v>0.11686878685608362</v>
      </c>
      <c r="I4" s="107">
        <v>0.02</v>
      </c>
      <c r="J4" s="90">
        <v>0.90486534136726071</v>
      </c>
      <c r="K4" s="91"/>
      <c r="L4" s="91"/>
      <c r="M4" s="91">
        <v>0.96722604982659099</v>
      </c>
      <c r="N4" s="93"/>
      <c r="O4" s="91"/>
      <c r="P4" s="92"/>
      <c r="S4" s="214">
        <f>B4</f>
        <v>83</v>
      </c>
      <c r="T4" s="74">
        <f>C4</f>
        <v>65</v>
      </c>
      <c r="U4" s="75">
        <f>T4/S4</f>
        <v>0.7831325301204819</v>
      </c>
      <c r="V4" s="195">
        <f>_xlfn.F.INV(0.05/2, 2*T4, 2*(S4-T4+1))</f>
        <v>0.618549393376437</v>
      </c>
      <c r="W4" s="195">
        <f>_xlfn.F.INV(1-0.05/2, 2*(T4+1), 2*(S4-T4))</f>
        <v>1.7642677580996187</v>
      </c>
      <c r="X4" s="196">
        <f>IF(T4=0, 0, 1/(1 +(S4-T4+1)/(T4*V4)))</f>
        <v>0.67908501025916168</v>
      </c>
      <c r="Y4" s="196">
        <f>IF(T4=S4, 1, 1/(1 + (S4-T4)/(W4*(T4+1))))</f>
        <v>0.86611294156345453</v>
      </c>
      <c r="Z4" s="196">
        <f>Y4-X4</f>
        <v>0.18702793130429285</v>
      </c>
      <c r="AA4" s="203"/>
      <c r="AB4" s="232"/>
      <c r="AC4" s="74"/>
      <c r="AD4" s="75"/>
      <c r="AE4" s="76"/>
      <c r="AF4" s="76"/>
      <c r="AG4" s="77"/>
      <c r="AH4" s="77"/>
      <c r="AI4" s="77"/>
      <c r="AK4" s="74"/>
      <c r="AL4" s="74"/>
      <c r="AM4" s="75"/>
      <c r="AN4" s="76"/>
      <c r="AO4" s="76"/>
      <c r="AP4" s="77"/>
      <c r="AQ4" s="77"/>
    </row>
    <row r="5" spans="1:45" x14ac:dyDescent="0.25">
      <c r="A5" s="249">
        <v>2003</v>
      </c>
      <c r="B5" s="87">
        <v>63</v>
      </c>
      <c r="C5" s="89">
        <v>51</v>
      </c>
      <c r="D5" s="118"/>
      <c r="E5" s="93">
        <v>0.80952380952380953</v>
      </c>
      <c r="F5" s="91"/>
      <c r="G5" s="90"/>
      <c r="H5" s="108">
        <v>9.1160963193777048E-2</v>
      </c>
      <c r="I5" s="98">
        <v>0.02</v>
      </c>
      <c r="J5" s="90">
        <v>0.90890099362209531</v>
      </c>
      <c r="K5" s="93"/>
      <c r="L5" s="91"/>
      <c r="M5" s="91">
        <v>0.96866184333730632</v>
      </c>
      <c r="N5" s="93"/>
      <c r="O5" s="91"/>
      <c r="P5" s="92"/>
      <c r="S5" s="214">
        <f t="shared" ref="S5:T13" si="0">B5</f>
        <v>63</v>
      </c>
      <c r="T5" s="74">
        <f t="shared" si="0"/>
        <v>51</v>
      </c>
      <c r="U5" s="75">
        <f t="shared" ref="U5:U13" si="1">T5/S5</f>
        <v>0.80952380952380953</v>
      </c>
      <c r="V5" s="195">
        <f t="shared" ref="V5:V13" si="2">_xlfn.F.INV(0.05/2, 2*T5, 2*(S5-T5+1))</f>
        <v>0.5697873637267058</v>
      </c>
      <c r="W5" s="195">
        <f t="shared" ref="W5:W13" si="3">_xlfn.F.INV(1-0.05/2, 2*(T5+1), 2*(S5-T5))</f>
        <v>2.0209840405313262</v>
      </c>
      <c r="X5" s="196">
        <f t="shared" ref="X5:X13" si="4">IF(T5=0, 0, 1/(1 +(S5-T5+1)/(T5*V5)))</f>
        <v>0.69091153091444235</v>
      </c>
      <c r="Y5" s="196">
        <f t="shared" ref="Y5:Y13" si="5">IF(T5=S5, 1, 1/(1 + (S5-T5)/(W5*(T5+1))))</f>
        <v>0.89751575640614289</v>
      </c>
      <c r="Z5" s="196">
        <f t="shared" ref="Z5:Z13" si="6">Y5-X5</f>
        <v>0.20660422549170054</v>
      </c>
      <c r="AA5" s="203"/>
      <c r="AB5" s="232"/>
      <c r="AC5" s="74"/>
      <c r="AD5" s="75"/>
      <c r="AE5" s="76"/>
      <c r="AF5" s="76"/>
      <c r="AG5" s="77"/>
      <c r="AH5" s="77"/>
      <c r="AI5" s="77"/>
      <c r="AK5" s="74"/>
      <c r="AL5" s="74"/>
      <c r="AM5" s="75"/>
      <c r="AN5" s="76"/>
      <c r="AO5" s="76"/>
      <c r="AP5" s="77"/>
      <c r="AQ5" s="77"/>
    </row>
    <row r="6" spans="1:45" x14ac:dyDescent="0.25">
      <c r="A6" s="249">
        <v>2004</v>
      </c>
      <c r="B6" s="87">
        <v>813</v>
      </c>
      <c r="C6" s="89">
        <v>690</v>
      </c>
      <c r="D6" s="118"/>
      <c r="E6" s="93">
        <v>0.8487084870848709</v>
      </c>
      <c r="F6" s="91"/>
      <c r="G6" s="90"/>
      <c r="H6" s="108">
        <v>9.8626667358062123E-2</v>
      </c>
      <c r="I6" s="98">
        <v>0.02</v>
      </c>
      <c r="J6" s="90">
        <v>0.96078842926893182</v>
      </c>
      <c r="K6" s="93"/>
      <c r="L6" s="91"/>
      <c r="M6" s="91">
        <v>0.98675481608177529</v>
      </c>
      <c r="N6" s="93"/>
      <c r="O6" s="91"/>
      <c r="P6" s="92"/>
      <c r="S6" s="214">
        <f t="shared" si="0"/>
        <v>813</v>
      </c>
      <c r="T6" s="74">
        <f t="shared" si="0"/>
        <v>690</v>
      </c>
      <c r="U6" s="75">
        <f t="shared" si="1"/>
        <v>0.8487084870848709</v>
      </c>
      <c r="V6" s="195">
        <f t="shared" si="2"/>
        <v>0.83104826638822138</v>
      </c>
      <c r="W6" s="195">
        <f t="shared" si="3"/>
        <v>1.2197973544557941</v>
      </c>
      <c r="X6" s="196">
        <f t="shared" si="4"/>
        <v>0.82220267185944251</v>
      </c>
      <c r="Y6" s="196">
        <f t="shared" si="5"/>
        <v>0.87265498449630619</v>
      </c>
      <c r="Z6" s="196">
        <f t="shared" si="6"/>
        <v>5.0452312636863672E-2</v>
      </c>
      <c r="AA6" s="203"/>
      <c r="AB6" s="232"/>
      <c r="AC6" s="74"/>
      <c r="AD6" s="75"/>
      <c r="AE6" s="76"/>
      <c r="AF6" s="76"/>
      <c r="AG6" s="77"/>
      <c r="AH6" s="77"/>
      <c r="AI6" s="77"/>
      <c r="AK6" s="74"/>
      <c r="AL6" s="74"/>
      <c r="AM6" s="75"/>
      <c r="AN6" s="76"/>
      <c r="AO6" s="76"/>
      <c r="AP6" s="77"/>
      <c r="AQ6" s="77"/>
    </row>
    <row r="7" spans="1:45" x14ac:dyDescent="0.25">
      <c r="A7" s="249">
        <v>2005</v>
      </c>
      <c r="B7" s="87">
        <v>806</v>
      </c>
      <c r="C7" s="89">
        <v>656</v>
      </c>
      <c r="D7" s="118"/>
      <c r="E7" s="93">
        <v>0.81389578163771714</v>
      </c>
      <c r="F7" s="91"/>
      <c r="G7" s="90"/>
      <c r="H7" s="108">
        <v>7.0592663434930203E-2</v>
      </c>
      <c r="I7" s="98">
        <v>0.02</v>
      </c>
      <c r="J7" s="90">
        <v>0.8935865545238012</v>
      </c>
      <c r="K7" s="93"/>
      <c r="L7" s="91"/>
      <c r="M7" s="91">
        <v>0.96319053998654014</v>
      </c>
      <c r="N7" s="93"/>
      <c r="O7" s="91"/>
      <c r="P7" s="92"/>
      <c r="S7" s="214">
        <f t="shared" si="0"/>
        <v>806</v>
      </c>
      <c r="T7" s="74">
        <f t="shared" si="0"/>
        <v>656</v>
      </c>
      <c r="U7" s="75">
        <f t="shared" si="1"/>
        <v>0.81389578163771714</v>
      </c>
      <c r="V7" s="195">
        <f t="shared" si="2"/>
        <v>0.84181292817936915</v>
      </c>
      <c r="W7" s="195">
        <f t="shared" si="3"/>
        <v>1.200388589155772</v>
      </c>
      <c r="X7" s="196">
        <f t="shared" si="4"/>
        <v>0.78527629024515799</v>
      </c>
      <c r="Y7" s="196">
        <f t="shared" si="5"/>
        <v>0.84019692904461218</v>
      </c>
      <c r="Z7" s="196">
        <f t="shared" si="6"/>
        <v>5.4920638799454191E-2</v>
      </c>
      <c r="AA7" s="203"/>
      <c r="AB7" s="232"/>
      <c r="AC7" s="74"/>
      <c r="AD7" s="75"/>
      <c r="AE7" s="76"/>
      <c r="AF7" s="76"/>
      <c r="AG7" s="77"/>
      <c r="AH7" s="77"/>
      <c r="AI7" s="77"/>
      <c r="AK7" s="74"/>
      <c r="AL7" s="74"/>
      <c r="AM7" s="75"/>
      <c r="AN7" s="76"/>
      <c r="AO7" s="76"/>
      <c r="AP7" s="77"/>
      <c r="AQ7" s="77"/>
    </row>
    <row r="8" spans="1:45" x14ac:dyDescent="0.25">
      <c r="A8" s="249">
        <v>2006</v>
      </c>
      <c r="B8" s="87">
        <v>647</v>
      </c>
      <c r="C8" s="89">
        <v>505</v>
      </c>
      <c r="D8" s="118"/>
      <c r="E8" s="93">
        <v>0.78052550231839257</v>
      </c>
      <c r="F8" s="91"/>
      <c r="G8" s="90"/>
      <c r="H8" s="108">
        <v>7.4942964259498673E-2</v>
      </c>
      <c r="I8" s="98">
        <v>0.02</v>
      </c>
      <c r="J8" s="90">
        <v>0.86097890554919709</v>
      </c>
      <c r="K8" s="93"/>
      <c r="L8" s="91"/>
      <c r="M8" s="91">
        <v>0.95132922169318757</v>
      </c>
      <c r="N8" s="93"/>
      <c r="O8" s="91"/>
      <c r="P8" s="92"/>
      <c r="S8" s="214">
        <f t="shared" si="0"/>
        <v>647</v>
      </c>
      <c r="T8" s="74">
        <f t="shared" si="0"/>
        <v>505</v>
      </c>
      <c r="U8" s="75">
        <f t="shared" si="1"/>
        <v>0.78052550231839257</v>
      </c>
      <c r="V8" s="195">
        <f t="shared" si="2"/>
        <v>0.83438369145024238</v>
      </c>
      <c r="W8" s="195">
        <f t="shared" si="3"/>
        <v>1.2109037850105304</v>
      </c>
      <c r="X8" s="196">
        <f t="shared" si="4"/>
        <v>0.74661732542809034</v>
      </c>
      <c r="Y8" s="196">
        <f t="shared" si="5"/>
        <v>0.81185008328650055</v>
      </c>
      <c r="Z8" s="196">
        <f t="shared" si="6"/>
        <v>6.5232757858410206E-2</v>
      </c>
      <c r="AA8" s="203"/>
      <c r="AB8" s="232"/>
      <c r="AC8" s="74"/>
      <c r="AD8" s="75"/>
      <c r="AE8" s="76"/>
      <c r="AF8" s="76"/>
      <c r="AG8" s="77"/>
      <c r="AH8" s="77"/>
      <c r="AI8" s="77"/>
      <c r="AK8" s="74"/>
      <c r="AL8" s="74"/>
      <c r="AM8" s="75"/>
      <c r="AN8" s="76"/>
      <c r="AO8" s="76"/>
      <c r="AP8" s="77"/>
      <c r="AQ8" s="77"/>
    </row>
    <row r="9" spans="1:45" x14ac:dyDescent="0.25">
      <c r="A9" s="249">
        <v>2007</v>
      </c>
      <c r="B9" s="87">
        <v>154</v>
      </c>
      <c r="C9" s="89">
        <v>121</v>
      </c>
      <c r="D9" s="118"/>
      <c r="E9" s="93">
        <v>0.7857142857142857</v>
      </c>
      <c r="F9" s="91"/>
      <c r="G9" s="90"/>
      <c r="H9" s="108">
        <v>8.3958646193490624E-2</v>
      </c>
      <c r="I9" s="98">
        <v>0.02</v>
      </c>
      <c r="J9" s="90">
        <v>0.87523261674316899</v>
      </c>
      <c r="K9" s="93"/>
      <c r="L9" s="91"/>
      <c r="M9" s="91">
        <v>0.95655034193765687</v>
      </c>
      <c r="N9" s="93"/>
      <c r="O9" s="91"/>
      <c r="P9" s="92"/>
      <c r="S9" s="214">
        <f t="shared" si="0"/>
        <v>154</v>
      </c>
      <c r="T9" s="74">
        <f t="shared" si="0"/>
        <v>121</v>
      </c>
      <c r="U9" s="75">
        <f t="shared" si="1"/>
        <v>0.7857142857142857</v>
      </c>
      <c r="V9" s="195">
        <f t="shared" si="2"/>
        <v>0.6961568785836374</v>
      </c>
      <c r="W9" s="195">
        <f t="shared" si="3"/>
        <v>1.5051938410185099</v>
      </c>
      <c r="X9" s="196">
        <f t="shared" si="4"/>
        <v>0.71243705258692147</v>
      </c>
      <c r="Y9" s="196">
        <f t="shared" si="5"/>
        <v>0.84766909382446076</v>
      </c>
      <c r="Z9" s="196">
        <f t="shared" si="6"/>
        <v>0.13523204123753929</v>
      </c>
      <c r="AA9" s="203"/>
      <c r="AB9" s="232"/>
      <c r="AC9" s="74"/>
      <c r="AD9" s="75"/>
      <c r="AE9" s="76"/>
      <c r="AF9" s="76"/>
      <c r="AG9" s="77"/>
      <c r="AH9" s="77"/>
      <c r="AI9" s="77"/>
      <c r="AK9" s="74"/>
      <c r="AL9" s="74"/>
      <c r="AM9" s="75"/>
      <c r="AN9" s="76"/>
      <c r="AO9" s="76"/>
      <c r="AP9" s="77"/>
      <c r="AQ9" s="77"/>
    </row>
    <row r="10" spans="1:45" s="80" customFormat="1" x14ac:dyDescent="0.25">
      <c r="A10" s="185">
        <v>2008</v>
      </c>
      <c r="B10" s="179">
        <v>181</v>
      </c>
      <c r="C10" s="179">
        <v>132</v>
      </c>
      <c r="D10" s="179"/>
      <c r="E10" s="116">
        <v>0.72928176795580113</v>
      </c>
      <c r="F10" s="116"/>
      <c r="G10" s="116"/>
      <c r="H10" s="116">
        <v>0.159</v>
      </c>
      <c r="I10" s="116">
        <v>0.02</v>
      </c>
      <c r="J10" s="116">
        <v>0.88485739517556994</v>
      </c>
      <c r="K10" s="180"/>
      <c r="L10" s="181"/>
      <c r="M10" s="181">
        <v>0.96004390539053719</v>
      </c>
      <c r="N10" s="180"/>
      <c r="O10" s="181"/>
      <c r="P10" s="183"/>
      <c r="S10" s="216">
        <f t="shared" si="0"/>
        <v>181</v>
      </c>
      <c r="T10" s="175">
        <f t="shared" si="0"/>
        <v>132</v>
      </c>
      <c r="U10" s="176">
        <f t="shared" si="1"/>
        <v>0.72928176795580113</v>
      </c>
      <c r="V10" s="217">
        <f t="shared" si="2"/>
        <v>0.72996014114220775</v>
      </c>
      <c r="W10" s="217">
        <f t="shared" si="3"/>
        <v>1.4073107514210392</v>
      </c>
      <c r="X10" s="217">
        <f t="shared" si="4"/>
        <v>0.65836432446412507</v>
      </c>
      <c r="Y10" s="217">
        <f t="shared" si="5"/>
        <v>0.79252438245980639</v>
      </c>
      <c r="Z10" s="217">
        <f t="shared" si="6"/>
        <v>0.13416005799568131</v>
      </c>
      <c r="AA10" s="239"/>
      <c r="AB10" s="238"/>
      <c r="AC10" s="175"/>
      <c r="AD10" s="176"/>
      <c r="AE10" s="177"/>
      <c r="AF10" s="177"/>
      <c r="AG10" s="177"/>
      <c r="AH10" s="177"/>
      <c r="AI10" s="177"/>
      <c r="AK10" s="175"/>
      <c r="AL10" s="175"/>
      <c r="AM10" s="176"/>
      <c r="AN10" s="177"/>
      <c r="AO10" s="177"/>
      <c r="AP10" s="177"/>
      <c r="AQ10" s="177"/>
      <c r="AR10" s="177"/>
      <c r="AS10" s="177"/>
    </row>
    <row r="11" spans="1:45" x14ac:dyDescent="0.25">
      <c r="A11" s="121">
        <v>2009</v>
      </c>
      <c r="B11" s="122">
        <v>148</v>
      </c>
      <c r="C11" s="122">
        <v>119</v>
      </c>
      <c r="D11" s="122">
        <v>108</v>
      </c>
      <c r="E11" s="99">
        <v>0.80405405405405406</v>
      </c>
      <c r="F11" s="99"/>
      <c r="G11" s="99"/>
      <c r="H11" s="117">
        <v>0.10199999999999999</v>
      </c>
      <c r="I11" s="123">
        <v>0.02</v>
      </c>
      <c r="J11" s="91">
        <v>0.91365625886784008</v>
      </c>
      <c r="K11" s="99"/>
      <c r="L11" s="99"/>
      <c r="M11" s="99">
        <v>0.97034821482189104</v>
      </c>
      <c r="N11" s="101"/>
      <c r="O11" s="99"/>
      <c r="P11" s="100"/>
      <c r="S11" s="214">
        <f t="shared" si="0"/>
        <v>148</v>
      </c>
      <c r="T11" s="74">
        <f t="shared" si="0"/>
        <v>119</v>
      </c>
      <c r="U11" s="75">
        <f t="shared" si="1"/>
        <v>0.80405405405405406</v>
      </c>
      <c r="V11" s="195">
        <f t="shared" si="2"/>
        <v>0.68460808503509418</v>
      </c>
      <c r="W11" s="195">
        <f t="shared" si="3"/>
        <v>1.5440987317373254</v>
      </c>
      <c r="X11" s="196">
        <f t="shared" si="4"/>
        <v>0.73086533766482054</v>
      </c>
      <c r="Y11" s="196">
        <f t="shared" si="5"/>
        <v>0.86467054021617085</v>
      </c>
      <c r="Z11" s="196">
        <f t="shared" si="6"/>
        <v>0.13380520255135031</v>
      </c>
      <c r="AA11" s="203"/>
      <c r="AB11" s="232"/>
      <c r="AC11" s="74"/>
      <c r="AD11" s="75"/>
      <c r="AE11" s="76"/>
      <c r="AF11" s="76"/>
      <c r="AG11" s="77"/>
      <c r="AH11" s="77"/>
      <c r="AI11" s="77"/>
      <c r="AK11" s="74"/>
      <c r="AL11" s="74"/>
      <c r="AM11" s="75"/>
      <c r="AN11" s="76"/>
      <c r="AO11" s="76"/>
      <c r="AP11" s="77"/>
      <c r="AQ11" s="77"/>
      <c r="AR11" s="145"/>
      <c r="AS11" s="145"/>
    </row>
    <row r="12" spans="1:45" x14ac:dyDescent="0.25">
      <c r="A12" s="121">
        <v>2010</v>
      </c>
      <c r="B12" s="122">
        <v>461</v>
      </c>
      <c r="C12" s="122">
        <v>381</v>
      </c>
      <c r="D12" s="122">
        <v>364</v>
      </c>
      <c r="E12" s="99">
        <v>0.82646420824295008</v>
      </c>
      <c r="F12" s="99"/>
      <c r="G12" s="99"/>
      <c r="H12" s="117">
        <v>0.16700000000000001</v>
      </c>
      <c r="I12" s="123">
        <v>0.02</v>
      </c>
      <c r="J12" s="91">
        <v>1.0124019504654311</v>
      </c>
      <c r="K12" s="99"/>
      <c r="L12" s="99"/>
      <c r="M12" s="99">
        <v>1.0041170104526098</v>
      </c>
      <c r="N12" s="101"/>
      <c r="O12" s="99"/>
      <c r="P12" s="100"/>
      <c r="S12" s="214">
        <f t="shared" si="0"/>
        <v>461</v>
      </c>
      <c r="T12" s="74">
        <f t="shared" si="0"/>
        <v>381</v>
      </c>
      <c r="U12" s="75">
        <f t="shared" si="1"/>
        <v>0.82646420824295008</v>
      </c>
      <c r="V12" s="195">
        <f t="shared" si="2"/>
        <v>0.79375616773101454</v>
      </c>
      <c r="W12" s="195">
        <f t="shared" si="3"/>
        <v>1.2857262561042277</v>
      </c>
      <c r="X12" s="196">
        <f t="shared" si="4"/>
        <v>0.78874402055609294</v>
      </c>
      <c r="Y12" s="196">
        <f t="shared" si="5"/>
        <v>0.85993108640345717</v>
      </c>
      <c r="Z12" s="196">
        <f t="shared" si="6"/>
        <v>7.1187065847364228E-2</v>
      </c>
      <c r="AA12" s="203"/>
      <c r="AB12" s="232"/>
      <c r="AC12" s="74"/>
      <c r="AD12" s="75"/>
      <c r="AE12" s="76"/>
      <c r="AF12" s="76"/>
      <c r="AG12" s="77"/>
      <c r="AH12" s="77"/>
      <c r="AI12" s="77"/>
      <c r="AK12" s="74"/>
      <c r="AL12" s="74"/>
      <c r="AM12" s="75"/>
      <c r="AN12" s="76"/>
      <c r="AO12" s="76"/>
      <c r="AP12" s="77"/>
      <c r="AQ12" s="77"/>
      <c r="AR12" s="145"/>
      <c r="AS12" s="145"/>
    </row>
    <row r="13" spans="1:45" x14ac:dyDescent="0.25">
      <c r="A13" s="121">
        <v>2011</v>
      </c>
      <c r="B13" s="122">
        <v>464</v>
      </c>
      <c r="C13" s="122">
        <v>351</v>
      </c>
      <c r="D13" s="122">
        <v>308</v>
      </c>
      <c r="E13" s="99">
        <v>0.75646551724137934</v>
      </c>
      <c r="F13" s="99"/>
      <c r="G13" s="99"/>
      <c r="H13" s="117">
        <v>8.7999999999999995E-2</v>
      </c>
      <c r="I13" s="123">
        <v>0.02</v>
      </c>
      <c r="J13" s="91">
        <v>0.84638551427830666</v>
      </c>
      <c r="K13" s="99"/>
      <c r="L13" s="99"/>
      <c r="M13" s="99">
        <v>0.94592362848424116</v>
      </c>
      <c r="N13" s="101"/>
      <c r="O13" s="99"/>
      <c r="P13" s="100"/>
      <c r="S13" s="214">
        <f t="shared" si="0"/>
        <v>464</v>
      </c>
      <c r="T13" s="74">
        <f t="shared" si="0"/>
        <v>351</v>
      </c>
      <c r="U13" s="75">
        <f t="shared" si="1"/>
        <v>0.75646551724137934</v>
      </c>
      <c r="V13" s="195">
        <f t="shared" si="2"/>
        <v>0.81389935557412429</v>
      </c>
      <c r="W13" s="195">
        <f t="shared" si="3"/>
        <v>1.2438405723186252</v>
      </c>
      <c r="X13" s="196">
        <f t="shared" si="4"/>
        <v>0.71477087102428982</v>
      </c>
      <c r="Y13" s="196">
        <f t="shared" si="5"/>
        <v>0.79485573765033735</v>
      </c>
      <c r="Z13" s="196">
        <f t="shared" si="6"/>
        <v>8.0084866626047524E-2</v>
      </c>
      <c r="AA13" s="203"/>
      <c r="AB13" s="232"/>
      <c r="AC13" s="74"/>
      <c r="AD13" s="75"/>
      <c r="AE13" s="76"/>
      <c r="AF13" s="76"/>
      <c r="AG13" s="77"/>
      <c r="AH13" s="77"/>
      <c r="AI13" s="77"/>
      <c r="AK13" s="74"/>
      <c r="AL13" s="74"/>
      <c r="AM13" s="75"/>
      <c r="AN13" s="76"/>
      <c r="AO13" s="76"/>
      <c r="AP13" s="77"/>
      <c r="AQ13" s="77"/>
      <c r="AR13" s="145"/>
      <c r="AS13" s="145"/>
    </row>
    <row r="14" spans="1:45" x14ac:dyDescent="0.25">
      <c r="A14" s="124">
        <v>2012</v>
      </c>
      <c r="B14" s="87">
        <v>470</v>
      </c>
      <c r="C14" s="89">
        <v>390</v>
      </c>
      <c r="D14" s="118">
        <v>287</v>
      </c>
      <c r="E14" s="94">
        <v>0.82978723404255317</v>
      </c>
      <c r="F14" s="94"/>
      <c r="G14" s="94"/>
      <c r="H14" s="94">
        <v>0.106</v>
      </c>
      <c r="I14" s="94">
        <v>0.02</v>
      </c>
      <c r="J14" s="94">
        <v>0.94711595904962009</v>
      </c>
      <c r="K14" s="94"/>
      <c r="L14" s="94"/>
      <c r="M14" s="94">
        <v>0.98205177483651218</v>
      </c>
      <c r="N14" s="94"/>
      <c r="O14" s="94"/>
      <c r="P14" s="94"/>
      <c r="S14" s="214">
        <f t="shared" ref="S14" si="7">B14</f>
        <v>470</v>
      </c>
      <c r="T14" s="74">
        <f t="shared" ref="T14" si="8">C14</f>
        <v>390</v>
      </c>
      <c r="U14" s="75">
        <f t="shared" ref="U14" si="9">T14/S14</f>
        <v>0.82978723404255317</v>
      </c>
      <c r="V14" s="195">
        <f t="shared" ref="V14" si="10">_xlfn.F.INV(0.05/2, 2*T14, 2*(S14-T14+1))</f>
        <v>0.79418926614821805</v>
      </c>
      <c r="W14" s="195">
        <f t="shared" ref="W14" si="11">_xlfn.F.INV(1-0.05/2, 2*(T14+1), 2*(S14-T14))</f>
        <v>1.2851827295212963</v>
      </c>
      <c r="X14" s="196">
        <f t="shared" ref="X14" si="12">IF(T14=0, 0, 1/(1 +(S14-T14+1)/(T14*V14)))</f>
        <v>0.79269774680438709</v>
      </c>
      <c r="Y14" s="196">
        <f t="shared" ref="Y14" si="13">IF(T14=S14, 1, 1/(1 + (S14-T14)/(W14*(T14+1))))</f>
        <v>0.86266246428917082</v>
      </c>
      <c r="Z14" s="196">
        <f t="shared" ref="Z14" si="14">Y14-X14</f>
        <v>6.9964717484783723E-2</v>
      </c>
      <c r="AA14" s="203"/>
      <c r="AB14" s="232"/>
      <c r="AC14" s="74"/>
      <c r="AD14" s="75"/>
      <c r="AE14" s="76"/>
      <c r="AF14" s="76"/>
      <c r="AG14" s="77"/>
      <c r="AH14" s="77"/>
      <c r="AI14" s="77"/>
      <c r="AK14" s="74"/>
      <c r="AL14" s="74"/>
      <c r="AM14" s="75"/>
      <c r="AN14" s="76"/>
      <c r="AO14" s="76"/>
      <c r="AP14" s="77"/>
      <c r="AQ14" s="77"/>
    </row>
    <row r="15" spans="1:45" ht="16.5" thickBot="1" x14ac:dyDescent="0.3">
      <c r="A15" s="125" t="s">
        <v>42</v>
      </c>
      <c r="B15" s="126"/>
      <c r="C15" s="126"/>
      <c r="D15" s="126"/>
      <c r="E15" s="126">
        <v>0.78921055630734771</v>
      </c>
      <c r="F15" s="126"/>
      <c r="G15" s="126"/>
      <c r="H15" s="126">
        <v>0.1244</v>
      </c>
      <c r="I15" s="126">
        <v>0.02</v>
      </c>
      <c r="J15" s="126">
        <v>0.92088341556735354</v>
      </c>
      <c r="K15" s="126"/>
      <c r="L15" s="126"/>
      <c r="M15" s="110">
        <v>0.97249690679715839</v>
      </c>
      <c r="N15" s="126"/>
      <c r="O15" s="126"/>
      <c r="P15" s="127"/>
      <c r="S15" s="214"/>
      <c r="T15" s="74"/>
      <c r="U15" s="75"/>
      <c r="V15" s="195"/>
      <c r="W15" s="195"/>
      <c r="X15" s="196"/>
      <c r="Y15" s="196"/>
      <c r="Z15" s="196"/>
      <c r="AA15" s="203"/>
      <c r="AB15" s="232"/>
      <c r="AC15" s="74"/>
      <c r="AD15" s="75"/>
      <c r="AE15" s="76"/>
      <c r="AF15" s="76"/>
      <c r="AG15" s="77"/>
      <c r="AH15" s="77"/>
      <c r="AI15" s="77"/>
      <c r="AK15" s="74"/>
      <c r="AL15" s="74"/>
      <c r="AM15" s="75"/>
      <c r="AN15" s="76"/>
      <c r="AO15" s="76"/>
      <c r="AP15" s="77"/>
      <c r="AQ15" s="77"/>
    </row>
    <row r="16" spans="1:45" x14ac:dyDescent="0.25">
      <c r="S16" s="214"/>
      <c r="T16" s="74"/>
      <c r="U16" s="75"/>
      <c r="V16" s="195"/>
      <c r="W16" s="195"/>
      <c r="X16" s="196"/>
      <c r="Y16" s="196"/>
      <c r="Z16" s="196"/>
      <c r="AA16" s="203"/>
      <c r="AB16" s="232"/>
      <c r="AC16" s="74"/>
      <c r="AD16" s="75"/>
      <c r="AE16" s="76"/>
      <c r="AF16" s="76"/>
      <c r="AG16" s="77"/>
      <c r="AH16" s="77"/>
      <c r="AI16" s="77"/>
      <c r="AK16" s="74"/>
      <c r="AL16" s="74"/>
      <c r="AM16" s="75"/>
      <c r="AN16" s="76"/>
      <c r="AO16" s="76"/>
      <c r="AP16" s="77"/>
      <c r="AQ16" s="77"/>
    </row>
    <row r="17" spans="1:45" x14ac:dyDescent="0.25">
      <c r="S17" s="214"/>
      <c r="T17" s="74"/>
      <c r="U17" s="75"/>
      <c r="V17" s="195"/>
      <c r="W17" s="195"/>
      <c r="X17" s="196"/>
      <c r="Y17" s="196"/>
      <c r="Z17" s="196"/>
      <c r="AA17" s="203"/>
      <c r="AB17" s="232"/>
      <c r="AC17" s="74"/>
      <c r="AD17" s="75"/>
      <c r="AE17" s="76"/>
      <c r="AF17" s="76"/>
      <c r="AG17" s="77"/>
      <c r="AH17" s="77"/>
      <c r="AI17" s="77"/>
      <c r="AK17" s="74"/>
      <c r="AL17" s="74"/>
      <c r="AM17" s="75"/>
      <c r="AN17" s="76"/>
      <c r="AO17" s="76"/>
      <c r="AP17" s="77"/>
      <c r="AQ17" s="77"/>
    </row>
    <row r="18" spans="1:45" x14ac:dyDescent="0.25">
      <c r="A18" t="s">
        <v>97</v>
      </c>
      <c r="S18" s="214"/>
      <c r="T18" s="74"/>
      <c r="U18" s="75"/>
      <c r="V18" s="195"/>
      <c r="W18" s="195"/>
      <c r="X18" s="196"/>
      <c r="Y18" s="196"/>
      <c r="Z18" s="196"/>
      <c r="AA18" s="203"/>
      <c r="AB18" s="232"/>
      <c r="AC18" s="74"/>
      <c r="AD18" s="75"/>
      <c r="AE18" s="76"/>
      <c r="AF18" s="76"/>
      <c r="AG18" s="77"/>
      <c r="AH18" s="77"/>
      <c r="AI18" s="77"/>
      <c r="AK18" s="74"/>
      <c r="AL18" s="74"/>
      <c r="AM18" s="75"/>
      <c r="AN18" s="76"/>
      <c r="AO18" s="76"/>
      <c r="AP18" s="77"/>
      <c r="AQ18" s="77"/>
    </row>
    <row r="19" spans="1:4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6</v>
      </c>
      <c r="G19" s="1" t="s">
        <v>7</v>
      </c>
      <c r="H19" s="1" t="s">
        <v>8</v>
      </c>
      <c r="I19" s="2" t="s">
        <v>9</v>
      </c>
      <c r="J19" s="2" t="s">
        <v>10</v>
      </c>
      <c r="K19" s="2" t="s">
        <v>11</v>
      </c>
      <c r="R19" s="230"/>
      <c r="S19" s="214"/>
      <c r="T19" s="75"/>
      <c r="U19" s="195"/>
      <c r="V19" s="195"/>
      <c r="W19" s="196"/>
      <c r="X19" s="196"/>
      <c r="Y19" s="196"/>
      <c r="Z19" s="187"/>
      <c r="AA19" s="235"/>
      <c r="AB19" s="232"/>
      <c r="AC19" s="75"/>
      <c r="AD19" s="76"/>
      <c r="AE19" s="76"/>
      <c r="AF19" s="77"/>
      <c r="AG19" s="77"/>
      <c r="AH19" s="77"/>
      <c r="AJ19" s="74"/>
      <c r="AK19" s="74"/>
      <c r="AL19" s="75"/>
      <c r="AM19" s="76"/>
      <c r="AN19" s="76"/>
      <c r="AO19" s="77"/>
      <c r="AP19" s="77"/>
    </row>
    <row r="20" spans="1:45" x14ac:dyDescent="0.25">
      <c r="A20" t="s">
        <v>12</v>
      </c>
      <c r="B20" t="s">
        <v>17</v>
      </c>
      <c r="C20">
        <v>2009</v>
      </c>
      <c r="D20" t="s">
        <v>14</v>
      </c>
      <c r="E20" t="s">
        <v>22</v>
      </c>
      <c r="F20">
        <v>148</v>
      </c>
      <c r="G20">
        <v>119</v>
      </c>
      <c r="H20">
        <v>0.80410000000000004</v>
      </c>
      <c r="I20" s="82"/>
      <c r="J20" s="83"/>
      <c r="K20" s="83"/>
      <c r="L20" s="83"/>
      <c r="M20" s="81"/>
      <c r="N20" s="81"/>
      <c r="S20" s="220">
        <f t="shared" ref="S20:S23" si="15">F20</f>
        <v>148</v>
      </c>
      <c r="T20" s="79">
        <f t="shared" ref="T20:T23" si="16">G20</f>
        <v>119</v>
      </c>
      <c r="U20" s="75">
        <f t="shared" ref="U20:U23" si="17">T20/S20</f>
        <v>0.80405405405405406</v>
      </c>
      <c r="V20" s="195">
        <f t="shared" ref="V20:V23" si="18">_xlfn.F.INV(0.05/2, 2*T20, 2*(S20-T20+1))</f>
        <v>0.68460808503509418</v>
      </c>
      <c r="W20" s="195">
        <f t="shared" ref="W20:W23" si="19">_xlfn.F.INV(1-0.05/2, 2*(T20+1), 2*(S20-T20))</f>
        <v>1.5440987317373254</v>
      </c>
      <c r="X20" s="196">
        <f t="shared" ref="X20:X23" si="20">IF(T20=0, 0, 1/(1 +(S20-T20+1)/(T20*V20)))</f>
        <v>0.73086533766482054</v>
      </c>
      <c r="Y20" s="196">
        <f t="shared" ref="Y20:Y23" si="21">IF(T20=S20, 1, 1/(1 + (S20-T20)/(W20*(T20+1))))</f>
        <v>0.86467054021617085</v>
      </c>
      <c r="Z20" s="196">
        <f t="shared" ref="Z20:Z23" si="22">Y20-X20</f>
        <v>0.13380520255135031</v>
      </c>
      <c r="AA20" s="203"/>
      <c r="AB20" s="233"/>
      <c r="AC20" s="79"/>
      <c r="AD20" s="75"/>
      <c r="AE20" s="76"/>
      <c r="AF20" s="76"/>
      <c r="AG20" s="77"/>
      <c r="AH20" s="77"/>
      <c r="AI20" s="77"/>
      <c r="AK20" s="79"/>
      <c r="AL20" s="79"/>
      <c r="AM20" s="75"/>
      <c r="AN20" s="76"/>
      <c r="AO20" s="76"/>
      <c r="AP20" s="77"/>
      <c r="AQ20" s="77"/>
      <c r="AR20" s="145"/>
      <c r="AS20" s="145"/>
    </row>
    <row r="21" spans="1:45" x14ac:dyDescent="0.25">
      <c r="A21" t="s">
        <v>12</v>
      </c>
      <c r="B21" t="s">
        <v>17</v>
      </c>
      <c r="C21">
        <v>2010</v>
      </c>
      <c r="D21" t="s">
        <v>14</v>
      </c>
      <c r="E21" t="s">
        <v>22</v>
      </c>
      <c r="F21">
        <v>461</v>
      </c>
      <c r="G21">
        <v>381</v>
      </c>
      <c r="H21">
        <v>0.82650000000000001</v>
      </c>
      <c r="I21" s="82"/>
      <c r="J21" s="83"/>
      <c r="K21" s="83"/>
      <c r="L21" s="83"/>
      <c r="M21" s="81"/>
      <c r="N21" s="81"/>
      <c r="S21" s="220">
        <f t="shared" si="15"/>
        <v>461</v>
      </c>
      <c r="T21" s="79">
        <f t="shared" si="16"/>
        <v>381</v>
      </c>
      <c r="U21" s="75">
        <f t="shared" si="17"/>
        <v>0.82646420824295008</v>
      </c>
      <c r="V21" s="195">
        <f t="shared" si="18"/>
        <v>0.79375616773101454</v>
      </c>
      <c r="W21" s="195">
        <f t="shared" si="19"/>
        <v>1.2857262561042277</v>
      </c>
      <c r="X21" s="196">
        <f t="shared" si="20"/>
        <v>0.78874402055609294</v>
      </c>
      <c r="Y21" s="196">
        <f t="shared" si="21"/>
        <v>0.85993108640345717</v>
      </c>
      <c r="Z21" s="196">
        <f t="shared" si="22"/>
        <v>7.1187065847364228E-2</v>
      </c>
      <c r="AA21" s="203"/>
      <c r="AB21" s="233"/>
      <c r="AC21" s="79"/>
      <c r="AD21" s="75"/>
      <c r="AE21" s="76"/>
      <c r="AF21" s="76"/>
      <c r="AG21" s="77"/>
      <c r="AH21" s="77"/>
      <c r="AI21" s="77"/>
      <c r="AK21" s="79"/>
      <c r="AL21" s="79"/>
      <c r="AM21" s="75"/>
      <c r="AN21" s="76"/>
      <c r="AO21" s="76"/>
      <c r="AP21" s="77"/>
      <c r="AQ21" s="77"/>
      <c r="AR21" s="145"/>
      <c r="AS21" s="145"/>
    </row>
    <row r="22" spans="1:45" x14ac:dyDescent="0.25">
      <c r="A22" t="s">
        <v>12</v>
      </c>
      <c r="B22" t="s">
        <v>17</v>
      </c>
      <c r="C22">
        <v>2011</v>
      </c>
      <c r="D22" t="s">
        <v>14</v>
      </c>
      <c r="E22" t="s">
        <v>22</v>
      </c>
      <c r="F22">
        <v>342</v>
      </c>
      <c r="G22">
        <v>262</v>
      </c>
      <c r="H22">
        <v>0.7661</v>
      </c>
      <c r="I22" s="82"/>
      <c r="J22" s="83"/>
      <c r="K22" s="83"/>
      <c r="L22" s="83"/>
      <c r="M22" s="81"/>
      <c r="N22" s="81"/>
      <c r="S22" s="220">
        <f t="shared" si="15"/>
        <v>342</v>
      </c>
      <c r="T22" s="79">
        <f t="shared" si="16"/>
        <v>262</v>
      </c>
      <c r="U22" s="75">
        <f t="shared" si="17"/>
        <v>0.76608187134502925</v>
      </c>
      <c r="V22" s="195">
        <f t="shared" si="18"/>
        <v>0.78542642662423934</v>
      </c>
      <c r="W22" s="195">
        <f t="shared" si="19"/>
        <v>1.2962209312001147</v>
      </c>
      <c r="X22" s="196">
        <f t="shared" si="20"/>
        <v>0.71755522306786013</v>
      </c>
      <c r="Y22" s="196">
        <f t="shared" si="21"/>
        <v>0.809933856820783</v>
      </c>
      <c r="Z22" s="196">
        <f t="shared" si="22"/>
        <v>9.2378633752922878E-2</v>
      </c>
      <c r="AA22" s="203"/>
      <c r="AB22" s="233"/>
      <c r="AC22" s="79"/>
      <c r="AD22" s="75"/>
      <c r="AE22" s="76"/>
      <c r="AF22" s="76"/>
      <c r="AG22" s="77"/>
      <c r="AH22" s="77"/>
      <c r="AI22" s="77"/>
      <c r="AK22" s="79"/>
      <c r="AL22" s="79"/>
      <c r="AM22" s="75"/>
      <c r="AN22" s="76"/>
      <c r="AO22" s="76"/>
      <c r="AP22" s="77"/>
      <c r="AQ22" s="77"/>
      <c r="AR22" s="145"/>
      <c r="AS22" s="145"/>
    </row>
    <row r="23" spans="1:45" ht="16.5" thickBot="1" x14ac:dyDescent="0.3">
      <c r="A23" t="s">
        <v>12</v>
      </c>
      <c r="B23" t="s">
        <v>17</v>
      </c>
      <c r="C23">
        <v>2012</v>
      </c>
      <c r="D23" t="s">
        <v>14</v>
      </c>
      <c r="E23" t="s">
        <v>22</v>
      </c>
      <c r="F23">
        <v>490</v>
      </c>
      <c r="G23">
        <v>407</v>
      </c>
      <c r="H23">
        <v>0.8306</v>
      </c>
      <c r="I23" s="82"/>
      <c r="J23" s="83"/>
      <c r="K23" s="83"/>
      <c r="L23" s="83"/>
      <c r="M23" s="81"/>
      <c r="N23" s="81"/>
      <c r="S23" s="220">
        <f t="shared" si="15"/>
        <v>490</v>
      </c>
      <c r="T23" s="79">
        <f t="shared" si="16"/>
        <v>407</v>
      </c>
      <c r="U23" s="75">
        <f t="shared" si="17"/>
        <v>0.83061224489795915</v>
      </c>
      <c r="V23" s="195">
        <f t="shared" si="18"/>
        <v>0.79749019451495629</v>
      </c>
      <c r="W23" s="195">
        <f t="shared" si="19"/>
        <v>1.2789304172778633</v>
      </c>
      <c r="X23" s="196">
        <f t="shared" si="20"/>
        <v>0.79440915732171902</v>
      </c>
      <c r="Y23" s="196">
        <f t="shared" si="21"/>
        <v>0.86276536946302618</v>
      </c>
      <c r="Z23" s="196">
        <f t="shared" si="22"/>
        <v>6.835621214130716E-2</v>
      </c>
      <c r="AA23" s="203"/>
      <c r="AB23" s="233"/>
      <c r="AC23" s="79"/>
      <c r="AD23" s="75"/>
      <c r="AE23" s="76"/>
      <c r="AF23" s="76"/>
      <c r="AG23" s="77"/>
      <c r="AH23" s="77"/>
      <c r="AI23" s="77"/>
      <c r="AK23" s="79"/>
      <c r="AL23" s="79"/>
      <c r="AM23" s="75"/>
      <c r="AN23" s="76"/>
      <c r="AO23" s="76"/>
      <c r="AP23" s="77"/>
      <c r="AQ23" s="77"/>
      <c r="AR23" s="145"/>
      <c r="AS23" s="145"/>
    </row>
    <row r="24" spans="1:45" ht="16.5" thickBot="1" x14ac:dyDescent="0.3">
      <c r="A24" s="323" t="s">
        <v>90</v>
      </c>
      <c r="B24" s="324"/>
      <c r="C24" s="324"/>
      <c r="D24" s="324"/>
      <c r="E24" s="324"/>
      <c r="F24" s="324"/>
      <c r="G24" s="325"/>
      <c r="S24" s="220"/>
      <c r="T24" s="79"/>
      <c r="U24" s="75"/>
      <c r="V24" s="195"/>
      <c r="W24" s="195"/>
      <c r="X24" s="196"/>
      <c r="Y24" s="196"/>
      <c r="Z24" s="196"/>
      <c r="AA24" s="203"/>
      <c r="AB24" s="233"/>
      <c r="AC24" s="79"/>
      <c r="AD24" s="75"/>
      <c r="AE24" s="76"/>
      <c r="AF24" s="76"/>
      <c r="AG24" s="77"/>
      <c r="AH24" s="77"/>
      <c r="AI24" s="77"/>
      <c r="AK24" s="79"/>
      <c r="AL24" s="79"/>
      <c r="AM24" s="75"/>
      <c r="AN24" s="76"/>
      <c r="AO24" s="76"/>
      <c r="AP24" s="77"/>
      <c r="AQ24" s="77"/>
    </row>
    <row r="25" spans="1:45" x14ac:dyDescent="0.25">
      <c r="A25" s="204"/>
      <c r="B25" s="187"/>
      <c r="C25" s="187"/>
      <c r="D25" s="187" t="s">
        <v>43</v>
      </c>
      <c r="E25" s="187"/>
      <c r="F25" s="187"/>
      <c r="G25" s="228"/>
      <c r="H25" s="1"/>
      <c r="I25" s="1"/>
      <c r="J25" s="2"/>
      <c r="K25" s="2"/>
      <c r="L25" s="2"/>
      <c r="S25" s="204" t="s">
        <v>92</v>
      </c>
      <c r="T25" s="74"/>
      <c r="U25" s="75"/>
      <c r="V25" s="195"/>
      <c r="W25" s="195"/>
      <c r="X25" s="196"/>
      <c r="Y25" s="196"/>
      <c r="Z25" s="196"/>
      <c r="AA25" s="203"/>
      <c r="AB25" s="232"/>
      <c r="AC25" s="74"/>
      <c r="AD25" s="75"/>
      <c r="AE25" s="76"/>
      <c r="AF25" s="76"/>
      <c r="AG25" s="77"/>
      <c r="AH25" s="77"/>
      <c r="AI25" s="77"/>
      <c r="AK25" s="74"/>
      <c r="AL25" s="74"/>
      <c r="AM25" s="75"/>
      <c r="AN25" s="76"/>
      <c r="AO25" s="76"/>
      <c r="AP25" s="77"/>
      <c r="AQ25" s="77"/>
    </row>
    <row r="26" spans="1:45" ht="16.5" thickBot="1" x14ac:dyDescent="0.3">
      <c r="A26" s="204" t="s">
        <v>103</v>
      </c>
      <c r="B26" s="187" t="s">
        <v>45</v>
      </c>
      <c r="C26" s="187"/>
      <c r="D26" s="187"/>
      <c r="E26" s="187" t="s">
        <v>100</v>
      </c>
      <c r="F26" s="187"/>
      <c r="G26" s="203"/>
      <c r="S26" s="236"/>
      <c r="T26" s="237"/>
      <c r="U26" s="223"/>
      <c r="V26" s="224"/>
      <c r="W26" s="224"/>
      <c r="X26" s="225"/>
      <c r="Y26" s="225"/>
      <c r="Z26" s="225"/>
      <c r="AA26" s="208"/>
      <c r="AB26" s="232"/>
      <c r="AC26" s="74"/>
      <c r="AD26" s="75"/>
      <c r="AE26" s="76"/>
      <c r="AF26" s="76"/>
      <c r="AG26" s="77"/>
      <c r="AH26" s="77"/>
      <c r="AI26" s="77"/>
      <c r="AK26" s="74"/>
      <c r="AL26" s="74"/>
      <c r="AM26" s="75"/>
      <c r="AN26" s="76"/>
      <c r="AO26" s="76"/>
      <c r="AP26" s="77"/>
      <c r="AQ26" s="77"/>
    </row>
    <row r="27" spans="1:45" x14ac:dyDescent="0.25">
      <c r="A27" s="204"/>
      <c r="B27" s="187"/>
      <c r="C27" s="187" t="s">
        <v>98</v>
      </c>
      <c r="D27" s="187" t="s">
        <v>99</v>
      </c>
      <c r="E27" s="187" t="s">
        <v>44</v>
      </c>
      <c r="F27" s="187"/>
      <c r="G27" s="203"/>
      <c r="S27" s="227"/>
      <c r="T27" s="227"/>
      <c r="U27" s="213"/>
      <c r="V27" s="76"/>
      <c r="W27" s="76"/>
      <c r="X27" s="77"/>
      <c r="Y27" s="77"/>
      <c r="Z27" s="77"/>
      <c r="AB27" s="74"/>
      <c r="AC27" s="74"/>
      <c r="AD27" s="75"/>
      <c r="AE27" s="76"/>
      <c r="AF27" s="76"/>
      <c r="AG27" s="77"/>
      <c r="AH27" s="77"/>
      <c r="AI27" s="77"/>
      <c r="AK27" s="74"/>
      <c r="AL27" s="74"/>
      <c r="AM27" s="75"/>
      <c r="AN27" s="76"/>
      <c r="AO27" s="76"/>
      <c r="AP27" s="77"/>
      <c r="AQ27" s="77"/>
    </row>
    <row r="28" spans="1:45" x14ac:dyDescent="0.25">
      <c r="A28" s="204"/>
      <c r="B28" s="69">
        <v>2009</v>
      </c>
      <c r="C28" s="189">
        <f>E11</f>
        <v>0.80405405405405406</v>
      </c>
      <c r="D28" s="189">
        <f>H20</f>
        <v>0.80410000000000004</v>
      </c>
      <c r="E28" s="189">
        <f t="shared" ref="E28:E31" si="23">C28-D28</f>
        <v>-4.5945945945979894E-5</v>
      </c>
      <c r="F28" s="187"/>
      <c r="G28" s="229"/>
      <c r="H28" s="2"/>
      <c r="I28" s="2"/>
      <c r="K28" s="2"/>
      <c r="L28" s="2"/>
      <c r="M28" s="2"/>
    </row>
    <row r="29" spans="1:45" x14ac:dyDescent="0.25">
      <c r="A29" s="204"/>
      <c r="B29" s="69">
        <v>2010</v>
      </c>
      <c r="C29" s="189">
        <f>E12</f>
        <v>0.82646420824295008</v>
      </c>
      <c r="D29" s="189">
        <f>H21</f>
        <v>0.82650000000000001</v>
      </c>
      <c r="E29" s="189">
        <f t="shared" si="23"/>
        <v>-3.5791757049929984E-5</v>
      </c>
      <c r="F29" s="187"/>
      <c r="G29" s="229"/>
      <c r="H29" s="2"/>
      <c r="I29" s="2"/>
      <c r="K29" s="2"/>
      <c r="L29" s="2"/>
      <c r="M29" s="2"/>
    </row>
    <row r="30" spans="1:45" x14ac:dyDescent="0.25">
      <c r="A30" s="204"/>
      <c r="B30" s="69">
        <v>2011</v>
      </c>
      <c r="C30" s="189">
        <f>E13</f>
        <v>0.75646551724137934</v>
      </c>
      <c r="D30" s="189">
        <f>H22</f>
        <v>0.7661</v>
      </c>
      <c r="E30" s="189">
        <f t="shared" si="23"/>
        <v>-9.6344827586206661E-3</v>
      </c>
      <c r="F30" s="187"/>
      <c r="G30" s="229"/>
      <c r="H30" s="2"/>
      <c r="I30" s="2"/>
      <c r="K30" s="2"/>
      <c r="L30" s="2"/>
      <c r="M30" s="2"/>
    </row>
    <row r="31" spans="1:45" x14ac:dyDescent="0.25">
      <c r="A31" s="204"/>
      <c r="B31" s="69">
        <v>2012</v>
      </c>
      <c r="C31" s="189">
        <f>E14</f>
        <v>0.82978723404255317</v>
      </c>
      <c r="D31" s="189">
        <f>H23</f>
        <v>0.8306</v>
      </c>
      <c r="E31" s="189">
        <f t="shared" si="23"/>
        <v>-8.1276595744683711E-4</v>
      </c>
      <c r="F31" s="187"/>
      <c r="G31" s="229"/>
      <c r="H31" s="2"/>
      <c r="I31" s="2"/>
      <c r="K31" s="2"/>
      <c r="L31" s="2"/>
      <c r="M31" s="2"/>
    </row>
    <row r="32" spans="1:45" x14ac:dyDescent="0.25">
      <c r="A32" s="204"/>
      <c r="B32" s="71"/>
      <c r="C32" s="189"/>
      <c r="D32" s="187"/>
      <c r="E32" s="187"/>
      <c r="F32" s="187"/>
      <c r="G32" s="203"/>
    </row>
    <row r="33" spans="1:7" ht="16.5" thickBot="1" x14ac:dyDescent="0.3">
      <c r="A33" s="205"/>
      <c r="B33" s="206"/>
      <c r="C33" s="207"/>
      <c r="D33" s="206"/>
      <c r="E33" s="206"/>
      <c r="F33" s="206"/>
      <c r="G33" s="208"/>
    </row>
    <row r="34" spans="1:7" x14ac:dyDescent="0.25">
      <c r="C34" s="2"/>
    </row>
    <row r="36" spans="1:7" x14ac:dyDescent="0.25">
      <c r="B36" s="69"/>
      <c r="D36" s="3"/>
    </row>
    <row r="37" spans="1:7" x14ac:dyDescent="0.25">
      <c r="B37" s="70"/>
      <c r="D37" s="3"/>
    </row>
    <row r="38" spans="1:7" x14ac:dyDescent="0.25">
      <c r="B38" s="69"/>
      <c r="D38" s="3"/>
    </row>
    <row r="39" spans="1:7" x14ac:dyDescent="0.25">
      <c r="B39" s="69"/>
      <c r="D39" s="3"/>
    </row>
    <row r="40" spans="1:7" x14ac:dyDescent="0.25">
      <c r="B40" s="69"/>
      <c r="D40" s="3"/>
    </row>
    <row r="41" spans="1:7" x14ac:dyDescent="0.25">
      <c r="B41" s="69"/>
      <c r="D41" s="3"/>
    </row>
  </sheetData>
  <mergeCells count="2">
    <mergeCell ref="A24:G24"/>
    <mergeCell ref="S1:AA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N1" zoomScaleNormal="100" workbookViewId="0">
      <selection activeCell="T58" sqref="T58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x14ac:dyDescent="0.25">
      <c r="A1" t="s">
        <v>101</v>
      </c>
      <c r="C1" t="s">
        <v>113</v>
      </c>
      <c r="S1" s="326" t="s">
        <v>94</v>
      </c>
      <c r="T1" s="327"/>
      <c r="U1" s="327"/>
      <c r="V1" s="327"/>
      <c r="W1" s="327"/>
      <c r="X1" s="327"/>
      <c r="Y1" s="327"/>
      <c r="Z1" s="327"/>
      <c r="AA1" s="328"/>
    </row>
    <row r="2" spans="1:45" x14ac:dyDescent="0.25">
      <c r="A2" t="s">
        <v>102</v>
      </c>
      <c r="S2" s="245"/>
      <c r="T2" s="246"/>
      <c r="U2" s="246"/>
      <c r="V2" s="246"/>
      <c r="W2" s="246"/>
      <c r="X2" s="246"/>
      <c r="Y2" s="246"/>
      <c r="Z2" s="246"/>
      <c r="AA2" s="247"/>
    </row>
    <row r="3" spans="1:45" x14ac:dyDescent="0.25">
      <c r="A3" t="s">
        <v>64</v>
      </c>
      <c r="B3" t="s">
        <v>29</v>
      </c>
      <c r="C3" t="s">
        <v>30</v>
      </c>
      <c r="E3" t="s">
        <v>32</v>
      </c>
      <c r="H3" t="s">
        <v>35</v>
      </c>
      <c r="I3" t="s">
        <v>37</v>
      </c>
      <c r="J3" t="s">
        <v>32</v>
      </c>
      <c r="M3" t="s">
        <v>38</v>
      </c>
      <c r="S3" s="234" t="s">
        <v>50</v>
      </c>
      <c r="T3" s="4" t="s">
        <v>51</v>
      </c>
      <c r="U3" s="5" t="s">
        <v>52</v>
      </c>
      <c r="V3" s="72" t="s">
        <v>53</v>
      </c>
      <c r="W3" s="73" t="s">
        <v>54</v>
      </c>
      <c r="X3" s="73" t="s">
        <v>55</v>
      </c>
      <c r="Y3" s="73" t="s">
        <v>56</v>
      </c>
      <c r="Z3" s="78" t="s">
        <v>60</v>
      </c>
      <c r="AA3" s="203"/>
      <c r="AB3" s="231"/>
      <c r="AC3" s="4"/>
      <c r="AD3" s="5"/>
      <c r="AE3" s="72"/>
      <c r="AF3" s="73"/>
      <c r="AG3" s="73"/>
      <c r="AH3" s="73"/>
      <c r="AI3" s="78"/>
      <c r="AK3" s="4"/>
      <c r="AL3" s="4"/>
      <c r="AM3" s="5"/>
      <c r="AN3" s="72"/>
      <c r="AO3" s="73"/>
      <c r="AP3" s="73"/>
      <c r="AQ3" s="73"/>
    </row>
    <row r="4" spans="1:45" x14ac:dyDescent="0.25">
      <c r="A4" s="248" t="s">
        <v>41</v>
      </c>
      <c r="B4" s="85">
        <v>294</v>
      </c>
      <c r="C4" s="88">
        <v>232</v>
      </c>
      <c r="D4" s="86"/>
      <c r="E4" s="93">
        <v>0.78911564625850339</v>
      </c>
      <c r="F4" s="91"/>
      <c r="G4" s="90"/>
      <c r="H4" s="108">
        <v>8.89458518234017E-2</v>
      </c>
      <c r="I4" s="107">
        <v>3.7999999999999999E-2</v>
      </c>
      <c r="J4" s="90">
        <v>0.90037078061055587</v>
      </c>
      <c r="K4" s="91"/>
      <c r="L4" s="91"/>
      <c r="M4" s="91">
        <v>0.96562195334418188</v>
      </c>
      <c r="N4" s="93"/>
      <c r="O4" s="91"/>
      <c r="P4" s="92"/>
      <c r="S4" s="214">
        <f>B4</f>
        <v>294</v>
      </c>
      <c r="T4" s="74">
        <f>C4</f>
        <v>232</v>
      </c>
      <c r="U4" s="75">
        <f>T4/S4</f>
        <v>0.78911564625850339</v>
      </c>
      <c r="V4" s="195">
        <f>_xlfn.F.INV(0.05/2, 2*T4, 2*(S4-T4+1))</f>
        <v>0.7648083320555169</v>
      </c>
      <c r="W4" s="195">
        <f>_xlfn.F.INV(1-0.05/2, 2*(T4+1), 2*(S4-T4))</f>
        <v>1.3400134229673613</v>
      </c>
      <c r="X4" s="196">
        <f>IF(T4=0, 0, 1/(1 +(S4-T4+1)/(T4*V4)))</f>
        <v>0.7379755013567959</v>
      </c>
      <c r="Y4" s="196">
        <f>IF(T4=S4, 1, 1/(1 + (S4-T4)/(W4*(T4+1))))</f>
        <v>0.83432344118954804</v>
      </c>
      <c r="Z4" s="196">
        <f>Y4-X4</f>
        <v>9.6347939832752139E-2</v>
      </c>
      <c r="AA4" s="203"/>
      <c r="AB4" s="232"/>
      <c r="AC4" s="74"/>
      <c r="AD4" s="75"/>
      <c r="AE4" s="76"/>
      <c r="AF4" s="76"/>
      <c r="AG4" s="77"/>
      <c r="AH4" s="77"/>
      <c r="AI4" s="77"/>
      <c r="AK4" s="74"/>
      <c r="AL4" s="74"/>
      <c r="AM4" s="75"/>
      <c r="AN4" s="76"/>
      <c r="AO4" s="76"/>
      <c r="AP4" s="77"/>
      <c r="AQ4" s="77"/>
    </row>
    <row r="5" spans="1:45" x14ac:dyDescent="0.25">
      <c r="A5" s="249">
        <v>2003</v>
      </c>
      <c r="B5" s="87">
        <v>44</v>
      </c>
      <c r="C5" s="89">
        <v>34</v>
      </c>
      <c r="D5" s="118"/>
      <c r="E5" s="93">
        <v>0.77272727272727271</v>
      </c>
      <c r="F5" s="91"/>
      <c r="G5" s="90"/>
      <c r="H5" s="108">
        <v>0.10748990899092109</v>
      </c>
      <c r="I5" s="98">
        <v>5.2999999999999999E-2</v>
      </c>
      <c r="J5" s="90">
        <v>0.91424612119848503</v>
      </c>
      <c r="K5" s="93"/>
      <c r="L5" s="91"/>
      <c r="M5" s="91">
        <v>0.97055699090607384</v>
      </c>
      <c r="N5" s="93"/>
      <c r="O5" s="91"/>
      <c r="P5" s="92"/>
      <c r="S5" s="214">
        <f t="shared" ref="S5:T13" si="0">B5</f>
        <v>44</v>
      </c>
      <c r="T5" s="74">
        <f t="shared" si="0"/>
        <v>34</v>
      </c>
      <c r="U5" s="75">
        <f t="shared" ref="U5:U13" si="1">T5/S5</f>
        <v>0.77272727272727271</v>
      </c>
      <c r="V5" s="195">
        <f t="shared" ref="V5:V13" si="2">_xlfn.F.INV(0.05/2, 2*T5, 2*(S5-T5+1))</f>
        <v>0.53136671946441039</v>
      </c>
      <c r="W5" s="195">
        <f t="shared" ref="W5:W13" si="3">_xlfn.F.INV(1-0.05/2, 2*(T5+1), 2*(S5-T5))</f>
        <v>2.2045283287252713</v>
      </c>
      <c r="X5" s="196">
        <f t="shared" ref="X5:X13" si="4">IF(T5=0, 0, 1/(1 +(S5-T5+1)/(T5*V5)))</f>
        <v>0.62155705243448056</v>
      </c>
      <c r="Y5" s="196">
        <f t="shared" ref="Y5:Y13" si="5">IF(T5=S5, 1, 1/(1 + (S5-T5)/(W5*(T5+1))))</f>
        <v>0.88526648606140435</v>
      </c>
      <c r="Z5" s="196">
        <f t="shared" ref="Z5:Z13" si="6">Y5-X5</f>
        <v>0.26370943362692378</v>
      </c>
      <c r="AA5" s="203"/>
      <c r="AB5" s="232"/>
      <c r="AC5" s="74"/>
      <c r="AD5" s="75"/>
      <c r="AE5" s="76"/>
      <c r="AF5" s="76"/>
      <c r="AG5" s="77"/>
      <c r="AH5" s="77"/>
      <c r="AI5" s="77"/>
      <c r="AK5" s="74"/>
      <c r="AL5" s="74"/>
      <c r="AM5" s="75"/>
      <c r="AN5" s="76"/>
      <c r="AO5" s="76"/>
      <c r="AP5" s="77"/>
      <c r="AQ5" s="77"/>
    </row>
    <row r="6" spans="1:45" x14ac:dyDescent="0.25">
      <c r="A6" s="249">
        <v>2004</v>
      </c>
      <c r="B6" s="87">
        <v>3448</v>
      </c>
      <c r="C6" s="89">
        <v>2468</v>
      </c>
      <c r="D6" s="118"/>
      <c r="E6" s="93">
        <v>0.71577726218097448</v>
      </c>
      <c r="F6" s="91"/>
      <c r="G6" s="90"/>
      <c r="H6" s="108">
        <v>8.4062801936502091E-2</v>
      </c>
      <c r="I6" s="98">
        <v>4.7E-2</v>
      </c>
      <c r="J6" s="90">
        <v>0.82001028697923783</v>
      </c>
      <c r="K6" s="93"/>
      <c r="L6" s="91"/>
      <c r="M6" s="91">
        <v>0.93599407632675935</v>
      </c>
      <c r="N6" s="93"/>
      <c r="O6" s="91"/>
      <c r="P6" s="92"/>
      <c r="S6" s="214">
        <f t="shared" si="0"/>
        <v>3448</v>
      </c>
      <c r="T6" s="74">
        <f t="shared" si="0"/>
        <v>2468</v>
      </c>
      <c r="U6" s="75">
        <f t="shared" si="1"/>
        <v>0.71577726218097448</v>
      </c>
      <c r="V6" s="195">
        <f t="shared" si="2"/>
        <v>0.92923433269520983</v>
      </c>
      <c r="W6" s="195">
        <f t="shared" si="3"/>
        <v>1.0774688014167109</v>
      </c>
      <c r="X6" s="196">
        <f t="shared" si="4"/>
        <v>0.70039858286217682</v>
      </c>
      <c r="Y6" s="196">
        <f t="shared" si="5"/>
        <v>0.73078923451198152</v>
      </c>
      <c r="Z6" s="196">
        <f t="shared" si="6"/>
        <v>3.0390651649804701E-2</v>
      </c>
      <c r="AA6" s="203"/>
      <c r="AB6" s="232"/>
      <c r="AC6" s="74"/>
      <c r="AD6" s="75"/>
      <c r="AE6" s="76"/>
      <c r="AF6" s="76"/>
      <c r="AG6" s="77"/>
      <c r="AH6" s="77"/>
      <c r="AI6" s="77"/>
      <c r="AK6" s="74"/>
      <c r="AL6" s="74"/>
      <c r="AM6" s="75"/>
      <c r="AN6" s="76"/>
      <c r="AO6" s="76"/>
      <c r="AP6" s="77"/>
      <c r="AQ6" s="77"/>
    </row>
    <row r="7" spans="1:45" x14ac:dyDescent="0.25">
      <c r="A7" s="249">
        <v>2005</v>
      </c>
      <c r="B7" s="87">
        <v>6123</v>
      </c>
      <c r="C7" s="89">
        <v>4200</v>
      </c>
      <c r="D7" s="118"/>
      <c r="E7" s="93">
        <v>0.68593826555609994</v>
      </c>
      <c r="F7" s="91"/>
      <c r="G7" s="90"/>
      <c r="H7" s="108">
        <v>8.3515218624375678E-2</v>
      </c>
      <c r="I7" s="98">
        <v>4.7E-2</v>
      </c>
      <c r="J7" s="90">
        <v>0.78535655440890617</v>
      </c>
      <c r="K7" s="93"/>
      <c r="L7" s="91"/>
      <c r="M7" s="91">
        <v>0.92261878084948523</v>
      </c>
      <c r="N7" s="93"/>
      <c r="O7" s="91"/>
      <c r="P7" s="92"/>
      <c r="S7" s="214">
        <f t="shared" si="0"/>
        <v>6123</v>
      </c>
      <c r="T7" s="74">
        <f t="shared" si="0"/>
        <v>4200</v>
      </c>
      <c r="U7" s="75">
        <f t="shared" si="1"/>
        <v>0.68593826555609994</v>
      </c>
      <c r="V7" s="195">
        <f t="shared" si="2"/>
        <v>0.94772775840129531</v>
      </c>
      <c r="W7" s="195">
        <f t="shared" si="3"/>
        <v>1.0557426422414828</v>
      </c>
      <c r="X7" s="196">
        <f t="shared" si="4"/>
        <v>0.67414444120144412</v>
      </c>
      <c r="Y7" s="196">
        <f t="shared" si="5"/>
        <v>0.69755471524861046</v>
      </c>
      <c r="Z7" s="196">
        <f t="shared" si="6"/>
        <v>2.3410274047166335E-2</v>
      </c>
      <c r="AA7" s="203"/>
      <c r="AB7" s="232"/>
      <c r="AC7" s="74"/>
      <c r="AD7" s="75"/>
      <c r="AE7" s="76"/>
      <c r="AF7" s="76"/>
      <c r="AG7" s="77"/>
      <c r="AH7" s="77"/>
      <c r="AI7" s="77"/>
      <c r="AK7" s="74"/>
      <c r="AL7" s="74"/>
      <c r="AM7" s="75"/>
      <c r="AN7" s="76"/>
      <c r="AO7" s="76"/>
      <c r="AP7" s="77"/>
      <c r="AQ7" s="77"/>
    </row>
    <row r="8" spans="1:45" x14ac:dyDescent="0.25">
      <c r="A8" s="249">
        <v>2006</v>
      </c>
      <c r="B8" s="87">
        <v>6790</v>
      </c>
      <c r="C8" s="89">
        <v>4944</v>
      </c>
      <c r="D8" s="118"/>
      <c r="E8" s="93">
        <v>0.72812960235640645</v>
      </c>
      <c r="F8" s="91"/>
      <c r="G8" s="90"/>
      <c r="H8" s="108">
        <v>0.10617229669730416</v>
      </c>
      <c r="I8" s="98">
        <v>4.7E-2</v>
      </c>
      <c r="J8" s="90">
        <v>0.85479500579827761</v>
      </c>
      <c r="K8" s="93"/>
      <c r="L8" s="91"/>
      <c r="M8" s="91">
        <v>0.94904613613139766</v>
      </c>
      <c r="N8" s="93"/>
      <c r="O8" s="91"/>
      <c r="P8" s="92"/>
      <c r="S8" s="214">
        <f t="shared" si="0"/>
        <v>6790</v>
      </c>
      <c r="T8" s="74">
        <f t="shared" si="0"/>
        <v>4944</v>
      </c>
      <c r="U8" s="75">
        <f t="shared" si="1"/>
        <v>0.72812960235640645</v>
      </c>
      <c r="V8" s="195">
        <f t="shared" si="2"/>
        <v>0.94826090506618788</v>
      </c>
      <c r="W8" s="195">
        <f t="shared" si="3"/>
        <v>1.0552687773921061</v>
      </c>
      <c r="X8" s="196">
        <f t="shared" si="4"/>
        <v>0.71737675069222395</v>
      </c>
      <c r="Y8" s="196">
        <f t="shared" si="5"/>
        <v>0.73868622120876049</v>
      </c>
      <c r="Z8" s="196">
        <f t="shared" si="6"/>
        <v>2.1309470516536533E-2</v>
      </c>
      <c r="AA8" s="203"/>
      <c r="AB8" s="232"/>
      <c r="AC8" s="74"/>
      <c r="AD8" s="75"/>
      <c r="AE8" s="76"/>
      <c r="AF8" s="76"/>
      <c r="AG8" s="77"/>
      <c r="AH8" s="77"/>
      <c r="AI8" s="77"/>
      <c r="AK8" s="74"/>
      <c r="AL8" s="74"/>
      <c r="AM8" s="75"/>
      <c r="AN8" s="76"/>
      <c r="AO8" s="76"/>
      <c r="AP8" s="77"/>
      <c r="AQ8" s="77"/>
    </row>
    <row r="9" spans="1:45" x14ac:dyDescent="0.25">
      <c r="A9" s="249">
        <v>2007</v>
      </c>
      <c r="B9" s="87">
        <v>1167</v>
      </c>
      <c r="C9" s="89">
        <v>856</v>
      </c>
      <c r="D9" s="118"/>
      <c r="E9" s="93">
        <v>0.7335047129391602</v>
      </c>
      <c r="F9" s="91"/>
      <c r="G9" s="90"/>
      <c r="H9" s="108">
        <v>9.7412866310849583E-2</v>
      </c>
      <c r="I9" s="98">
        <v>4.7E-2</v>
      </c>
      <c r="J9" s="90">
        <v>0.85274831435196219</v>
      </c>
      <c r="K9" s="93"/>
      <c r="L9" s="91"/>
      <c r="M9" s="91">
        <v>0.94828807642638924</v>
      </c>
      <c r="N9" s="93"/>
      <c r="O9" s="91"/>
      <c r="P9" s="92"/>
      <c r="S9" s="214">
        <f t="shared" si="0"/>
        <v>1167</v>
      </c>
      <c r="T9" s="74">
        <f t="shared" si="0"/>
        <v>856</v>
      </c>
      <c r="U9" s="75">
        <f t="shared" si="1"/>
        <v>0.7335047129391602</v>
      </c>
      <c r="V9" s="195">
        <f t="shared" si="2"/>
        <v>0.88009682841560699</v>
      </c>
      <c r="W9" s="195">
        <f t="shared" si="3"/>
        <v>1.1409234086633857</v>
      </c>
      <c r="X9" s="196">
        <f t="shared" si="4"/>
        <v>0.70714204112361578</v>
      </c>
      <c r="Y9" s="196">
        <f t="shared" si="5"/>
        <v>0.75868489217163815</v>
      </c>
      <c r="Z9" s="196">
        <f t="shared" si="6"/>
        <v>5.1542851048022365E-2</v>
      </c>
      <c r="AA9" s="203"/>
      <c r="AB9" s="232"/>
      <c r="AC9" s="74"/>
      <c r="AD9" s="75"/>
      <c r="AE9" s="76"/>
      <c r="AF9" s="76"/>
      <c r="AG9" s="77"/>
      <c r="AH9" s="77"/>
      <c r="AI9" s="77"/>
      <c r="AK9" s="74"/>
      <c r="AL9" s="74"/>
      <c r="AM9" s="75"/>
      <c r="AN9" s="76"/>
      <c r="AO9" s="76"/>
      <c r="AP9" s="77"/>
      <c r="AQ9" s="77"/>
    </row>
    <row r="10" spans="1:45" s="80" customFormat="1" x14ac:dyDescent="0.25">
      <c r="A10" s="185">
        <v>2008</v>
      </c>
      <c r="B10" s="179">
        <v>336</v>
      </c>
      <c r="C10" s="179">
        <v>251</v>
      </c>
      <c r="D10" s="179"/>
      <c r="E10" s="116">
        <v>0.74702380952380953</v>
      </c>
      <c r="F10" s="116"/>
      <c r="G10" s="116"/>
      <c r="H10" s="116">
        <v>0.14100000000000001</v>
      </c>
      <c r="I10" s="116">
        <v>4.7E-2</v>
      </c>
      <c r="J10" s="116">
        <v>0.9125325814123032</v>
      </c>
      <c r="K10" s="180"/>
      <c r="L10" s="181"/>
      <c r="M10" s="181">
        <v>0.96995025125247358</v>
      </c>
      <c r="N10" s="180"/>
      <c r="O10" s="181"/>
      <c r="P10" s="183"/>
      <c r="S10" s="216">
        <f t="shared" si="0"/>
        <v>336</v>
      </c>
      <c r="T10" s="175">
        <f t="shared" si="0"/>
        <v>251</v>
      </c>
      <c r="U10" s="176">
        <f t="shared" si="1"/>
        <v>0.74702380952380953</v>
      </c>
      <c r="V10" s="217">
        <f t="shared" si="2"/>
        <v>0.78815236710302938</v>
      </c>
      <c r="W10" s="217">
        <f t="shared" si="3"/>
        <v>1.2893141404771737</v>
      </c>
      <c r="X10" s="217">
        <f t="shared" si="4"/>
        <v>0.69699771682595713</v>
      </c>
      <c r="Y10" s="217">
        <f t="shared" si="5"/>
        <v>0.7926359732410847</v>
      </c>
      <c r="Z10" s="217">
        <f t="shared" si="6"/>
        <v>9.5638256415127576E-2</v>
      </c>
      <c r="AA10" s="239"/>
      <c r="AB10" s="238"/>
      <c r="AC10" s="175"/>
      <c r="AD10" s="176"/>
      <c r="AE10" s="177"/>
      <c r="AF10" s="177"/>
      <c r="AG10" s="177"/>
      <c r="AH10" s="177"/>
      <c r="AI10" s="177"/>
      <c r="AK10" s="175"/>
      <c r="AL10" s="175"/>
      <c r="AM10" s="176"/>
      <c r="AN10" s="177"/>
      <c r="AO10" s="177"/>
      <c r="AP10" s="177"/>
      <c r="AQ10" s="177"/>
      <c r="AR10" s="177"/>
      <c r="AS10" s="177"/>
    </row>
    <row r="11" spans="1:45" x14ac:dyDescent="0.25">
      <c r="A11" s="121">
        <v>2009</v>
      </c>
      <c r="B11" s="122">
        <v>390</v>
      </c>
      <c r="C11" s="122">
        <v>286</v>
      </c>
      <c r="D11" s="122"/>
      <c r="E11" s="99">
        <v>0.73333333333333328</v>
      </c>
      <c r="F11" s="99"/>
      <c r="G11" s="99"/>
      <c r="H11" s="117">
        <v>0.109</v>
      </c>
      <c r="I11" s="123">
        <v>4.7E-2</v>
      </c>
      <c r="J11" s="91">
        <v>0.86363616735541648</v>
      </c>
      <c r="K11" s="99"/>
      <c r="L11" s="99"/>
      <c r="M11" s="99">
        <v>0.95230692066917055</v>
      </c>
      <c r="N11" s="101"/>
      <c r="O11" s="99"/>
      <c r="P11" s="100"/>
      <c r="S11" s="214">
        <f t="shared" si="0"/>
        <v>390</v>
      </c>
      <c r="T11" s="74">
        <f t="shared" si="0"/>
        <v>286</v>
      </c>
      <c r="U11" s="75">
        <f t="shared" si="1"/>
        <v>0.73333333333333328</v>
      </c>
      <c r="V11" s="195">
        <f t="shared" si="2"/>
        <v>0.8039338631799875</v>
      </c>
      <c r="W11" s="195">
        <f t="shared" si="3"/>
        <v>1.2596068980310846</v>
      </c>
      <c r="X11" s="196">
        <f t="shared" si="4"/>
        <v>0.68649705637629532</v>
      </c>
      <c r="Y11" s="196">
        <f t="shared" si="5"/>
        <v>0.77658776378224326</v>
      </c>
      <c r="Z11" s="196">
        <f t="shared" si="6"/>
        <v>9.0090707405947934E-2</v>
      </c>
      <c r="AA11" s="203"/>
      <c r="AB11" s="232"/>
      <c r="AC11" s="74"/>
      <c r="AD11" s="75"/>
      <c r="AE11" s="76"/>
      <c r="AF11" s="76"/>
      <c r="AG11" s="77"/>
      <c r="AH11" s="77"/>
      <c r="AI11" s="77"/>
      <c r="AK11" s="74"/>
      <c r="AL11" s="74"/>
      <c r="AM11" s="75"/>
      <c r="AN11" s="76"/>
      <c r="AO11" s="76"/>
      <c r="AP11" s="77"/>
      <c r="AQ11" s="77"/>
      <c r="AR11" s="145"/>
      <c r="AS11" s="145"/>
    </row>
    <row r="12" spans="1:45" x14ac:dyDescent="0.25">
      <c r="A12" s="121">
        <v>2010</v>
      </c>
      <c r="B12" s="122">
        <v>938</v>
      </c>
      <c r="C12" s="122">
        <v>736</v>
      </c>
      <c r="D12" s="122">
        <v>679</v>
      </c>
      <c r="E12" s="99">
        <v>0.78464818763326227</v>
      </c>
      <c r="F12" s="99"/>
      <c r="G12" s="99"/>
      <c r="H12" s="117">
        <v>0.13800000000000001</v>
      </c>
      <c r="I12" s="123">
        <v>4.7E-2</v>
      </c>
      <c r="J12" s="91">
        <v>0.9551571026569684</v>
      </c>
      <c r="K12" s="99"/>
      <c r="L12" s="99"/>
      <c r="M12" s="99">
        <v>0.98482319746854274</v>
      </c>
      <c r="N12" s="101"/>
      <c r="O12" s="99"/>
      <c r="P12" s="100"/>
      <c r="S12" s="214">
        <f t="shared" si="0"/>
        <v>938</v>
      </c>
      <c r="T12" s="74">
        <f t="shared" si="0"/>
        <v>736</v>
      </c>
      <c r="U12" s="75">
        <f t="shared" si="1"/>
        <v>0.78464818763326227</v>
      </c>
      <c r="V12" s="195">
        <f t="shared" si="2"/>
        <v>0.85892566185868968</v>
      </c>
      <c r="W12" s="195">
        <f t="shared" si="3"/>
        <v>1.1727307143583001</v>
      </c>
      <c r="X12" s="196">
        <f t="shared" si="4"/>
        <v>0.75693550621565331</v>
      </c>
      <c r="Y12" s="196">
        <f t="shared" si="5"/>
        <v>0.81056033059207011</v>
      </c>
      <c r="Z12" s="196">
        <f t="shared" si="6"/>
        <v>5.3624824376416802E-2</v>
      </c>
      <c r="AA12" s="203"/>
      <c r="AB12" s="232"/>
      <c r="AC12" s="74"/>
      <c r="AD12" s="75"/>
      <c r="AE12" s="76"/>
      <c r="AF12" s="76"/>
      <c r="AG12" s="77"/>
      <c r="AH12" s="77"/>
      <c r="AI12" s="77"/>
      <c r="AK12" s="74"/>
      <c r="AL12" s="74"/>
      <c r="AM12" s="75"/>
      <c r="AN12" s="76"/>
      <c r="AO12" s="76"/>
      <c r="AP12" s="77"/>
      <c r="AQ12" s="77"/>
      <c r="AR12" s="145"/>
      <c r="AS12" s="145"/>
    </row>
    <row r="13" spans="1:45" x14ac:dyDescent="0.25">
      <c r="A13" s="121">
        <v>2011</v>
      </c>
      <c r="B13" s="122">
        <v>936</v>
      </c>
      <c r="C13" s="122">
        <v>734</v>
      </c>
      <c r="D13" s="122"/>
      <c r="E13" s="99">
        <v>0.78418803418803418</v>
      </c>
      <c r="F13" s="99"/>
      <c r="G13" s="99"/>
      <c r="H13" s="117">
        <v>0.152</v>
      </c>
      <c r="I13" s="123">
        <v>4.7E-2</v>
      </c>
      <c r="J13" s="91">
        <v>0.97035681040511867</v>
      </c>
      <c r="K13" s="99"/>
      <c r="L13" s="99"/>
      <c r="M13" s="99">
        <v>0.99001966100637429</v>
      </c>
      <c r="N13" s="101"/>
      <c r="O13" s="99"/>
      <c r="P13" s="100"/>
      <c r="S13" s="214">
        <f t="shared" si="0"/>
        <v>936</v>
      </c>
      <c r="T13" s="74">
        <f t="shared" si="0"/>
        <v>734</v>
      </c>
      <c r="U13" s="75">
        <f t="shared" si="1"/>
        <v>0.78418803418803418</v>
      </c>
      <c r="V13" s="195">
        <f t="shared" si="2"/>
        <v>0.85888322298250808</v>
      </c>
      <c r="W13" s="195">
        <f t="shared" si="3"/>
        <v>1.1727799712848221</v>
      </c>
      <c r="X13" s="196">
        <f t="shared" si="4"/>
        <v>0.75642541525491014</v>
      </c>
      <c r="Y13" s="196">
        <f t="shared" si="5"/>
        <v>0.81014917668473474</v>
      </c>
      <c r="Z13" s="196">
        <f t="shared" si="6"/>
        <v>5.3723761429824601E-2</v>
      </c>
      <c r="AA13" s="203"/>
      <c r="AB13" s="232"/>
      <c r="AC13" s="74"/>
      <c r="AD13" s="75"/>
      <c r="AE13" s="76"/>
      <c r="AF13" s="76"/>
      <c r="AG13" s="77"/>
      <c r="AH13" s="77"/>
      <c r="AI13" s="77"/>
      <c r="AK13" s="74"/>
      <c r="AL13" s="74"/>
      <c r="AM13" s="75"/>
      <c r="AN13" s="76"/>
      <c r="AO13" s="76"/>
      <c r="AP13" s="77"/>
      <c r="AQ13" s="77"/>
      <c r="AR13" s="145"/>
      <c r="AS13" s="145"/>
    </row>
    <row r="14" spans="1:45" x14ac:dyDescent="0.25">
      <c r="A14" s="124">
        <v>2012</v>
      </c>
      <c r="B14" s="87">
        <v>1043</v>
      </c>
      <c r="C14" s="89">
        <v>820</v>
      </c>
      <c r="D14" s="118"/>
      <c r="E14" s="94">
        <v>0.78619367209971236</v>
      </c>
      <c r="F14" s="94"/>
      <c r="G14" s="94"/>
      <c r="H14" s="94">
        <v>0.13800000000000001</v>
      </c>
      <c r="I14" s="94">
        <v>4.7E-2</v>
      </c>
      <c r="J14" s="94">
        <v>0.95703843047807557</v>
      </c>
      <c r="K14" s="94"/>
      <c r="L14" s="94"/>
      <c r="M14" s="94">
        <v>0.98546935999097074</v>
      </c>
      <c r="N14" s="94"/>
      <c r="O14" s="94"/>
      <c r="P14" s="94"/>
      <c r="S14" s="214">
        <f t="shared" ref="S14" si="7">B14</f>
        <v>1043</v>
      </c>
      <c r="T14" s="74">
        <f t="shared" ref="T14" si="8">C14</f>
        <v>820</v>
      </c>
      <c r="U14" s="75">
        <f t="shared" ref="U14" si="9">T14/S14</f>
        <v>0.78619367209971236</v>
      </c>
      <c r="V14" s="195">
        <f t="shared" ref="V14" si="10">_xlfn.F.INV(0.05/2, 2*T14, 2*(S14-T14+1))</f>
        <v>0.86524011625127351</v>
      </c>
      <c r="W14" s="195">
        <f t="shared" ref="W14" si="11">_xlfn.F.INV(1-0.05/2, 2*(T14+1), 2*(S14-T14))</f>
        <v>1.1633893680217084</v>
      </c>
      <c r="X14" s="196">
        <f t="shared" ref="X14" si="12">IF(T14=0, 0, 1/(1 +(S14-T14+1)/(T14*V14)))</f>
        <v>0.76004205142882342</v>
      </c>
      <c r="Y14" s="196">
        <f t="shared" ref="Y14" si="13">IF(T14=S14, 1, 1/(1 + (S14-T14)/(W14*(T14+1))))</f>
        <v>0.8107190194689089</v>
      </c>
      <c r="Z14" s="196">
        <f t="shared" ref="Z14" si="14">Y14-X14</f>
        <v>5.0676968040085479E-2</v>
      </c>
      <c r="AA14" s="203"/>
      <c r="AB14" s="232"/>
      <c r="AC14" s="74"/>
      <c r="AD14" s="75"/>
      <c r="AE14" s="76"/>
      <c r="AF14" s="76"/>
      <c r="AG14" s="77"/>
      <c r="AH14" s="77"/>
      <c r="AI14" s="77"/>
      <c r="AK14" s="74"/>
      <c r="AL14" s="74"/>
      <c r="AM14" s="75"/>
      <c r="AN14" s="76"/>
      <c r="AO14" s="76"/>
      <c r="AP14" s="77"/>
      <c r="AQ14" s="77"/>
    </row>
    <row r="15" spans="1:45" ht="16.5" thickBot="1" x14ac:dyDescent="0.3">
      <c r="A15" s="125" t="s">
        <v>42</v>
      </c>
      <c r="B15" s="126"/>
      <c r="C15" s="126"/>
      <c r="D15" s="126"/>
      <c r="E15" s="126">
        <v>0.76738985171820984</v>
      </c>
      <c r="F15" s="126"/>
      <c r="G15" s="126"/>
      <c r="H15" s="126">
        <v>0.12748257326216991</v>
      </c>
      <c r="I15" s="126">
        <v>4.7E-2</v>
      </c>
      <c r="J15" s="126">
        <v>0.91088619523635384</v>
      </c>
      <c r="K15" s="126"/>
      <c r="L15" s="126"/>
      <c r="M15" s="110">
        <v>0.96907762136459008</v>
      </c>
      <c r="N15" s="126"/>
      <c r="O15" s="126"/>
      <c r="P15" s="127"/>
      <c r="S15" s="214"/>
      <c r="T15" s="74"/>
      <c r="U15" s="75"/>
      <c r="V15" s="195"/>
      <c r="W15" s="195"/>
      <c r="X15" s="196"/>
      <c r="Y15" s="196"/>
      <c r="Z15" s="196"/>
      <c r="AA15" s="203"/>
      <c r="AB15" s="232"/>
      <c r="AC15" s="74"/>
      <c r="AD15" s="75"/>
      <c r="AE15" s="76"/>
      <c r="AF15" s="76"/>
      <c r="AG15" s="77"/>
      <c r="AH15" s="77"/>
      <c r="AI15" s="77"/>
      <c r="AK15" s="74"/>
      <c r="AL15" s="74"/>
      <c r="AM15" s="75"/>
      <c r="AN15" s="76"/>
      <c r="AO15" s="76"/>
      <c r="AP15" s="77"/>
      <c r="AQ15" s="77"/>
    </row>
    <row r="16" spans="1:45" x14ac:dyDescent="0.25">
      <c r="S16" s="214"/>
      <c r="T16" s="74"/>
      <c r="U16" s="75"/>
      <c r="V16" s="195"/>
      <c r="W16" s="195"/>
      <c r="X16" s="196"/>
      <c r="Y16" s="196"/>
      <c r="Z16" s="196"/>
      <c r="AA16" s="203"/>
      <c r="AB16" s="232"/>
      <c r="AC16" s="74"/>
      <c r="AD16" s="75"/>
      <c r="AE16" s="76"/>
      <c r="AF16" s="76"/>
      <c r="AG16" s="77"/>
      <c r="AH16" s="77"/>
      <c r="AI16" s="77"/>
      <c r="AK16" s="74"/>
      <c r="AL16" s="74"/>
      <c r="AM16" s="75"/>
      <c r="AN16" s="76"/>
      <c r="AO16" s="76"/>
      <c r="AP16" s="77"/>
      <c r="AQ16" s="77"/>
    </row>
    <row r="17" spans="1:45" x14ac:dyDescent="0.25">
      <c r="S17" s="214"/>
      <c r="T17" s="74"/>
      <c r="U17" s="75"/>
      <c r="V17" s="195"/>
      <c r="W17" s="195"/>
      <c r="X17" s="196"/>
      <c r="Y17" s="196"/>
      <c r="Z17" s="196"/>
      <c r="AA17" s="203"/>
      <c r="AB17" s="232"/>
      <c r="AC17" s="74"/>
      <c r="AD17" s="75"/>
      <c r="AE17" s="76"/>
      <c r="AF17" s="76"/>
      <c r="AG17" s="77"/>
      <c r="AH17" s="77"/>
      <c r="AI17" s="77"/>
      <c r="AK17" s="74"/>
      <c r="AL17" s="74"/>
      <c r="AM17" s="75"/>
      <c r="AN17" s="76"/>
      <c r="AO17" s="76"/>
      <c r="AP17" s="77"/>
      <c r="AQ17" s="77"/>
    </row>
    <row r="18" spans="1:45" x14ac:dyDescent="0.25">
      <c r="A18" t="s">
        <v>97</v>
      </c>
      <c r="S18" s="214"/>
      <c r="T18" s="74"/>
      <c r="U18" s="75"/>
      <c r="V18" s="195"/>
      <c r="W18" s="195"/>
      <c r="X18" s="196"/>
      <c r="Y18" s="196"/>
      <c r="Z18" s="196"/>
      <c r="AA18" s="203"/>
      <c r="AB18" s="232"/>
      <c r="AC18" s="74"/>
      <c r="AD18" s="75"/>
      <c r="AE18" s="76"/>
      <c r="AF18" s="76"/>
      <c r="AG18" s="77"/>
      <c r="AH18" s="77"/>
      <c r="AI18" s="77"/>
      <c r="AK18" s="74"/>
      <c r="AL18" s="74"/>
      <c r="AM18" s="75"/>
      <c r="AN18" s="76"/>
      <c r="AO18" s="76"/>
      <c r="AP18" s="77"/>
      <c r="AQ18" s="77"/>
    </row>
    <row r="19" spans="1:4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6</v>
      </c>
      <c r="G19" s="1" t="s">
        <v>7</v>
      </c>
      <c r="H19" s="1" t="s">
        <v>8</v>
      </c>
      <c r="I19" s="2" t="s">
        <v>9</v>
      </c>
      <c r="J19" s="2" t="s">
        <v>10</v>
      </c>
      <c r="K19" s="2" t="s">
        <v>11</v>
      </c>
      <c r="R19" s="230"/>
      <c r="S19" s="214"/>
      <c r="T19" s="75"/>
      <c r="U19" s="195"/>
      <c r="V19" s="195"/>
      <c r="W19" s="196"/>
      <c r="X19" s="196"/>
      <c r="Y19" s="196"/>
      <c r="Z19" s="187"/>
      <c r="AA19" s="235"/>
      <c r="AB19" s="232"/>
      <c r="AC19" s="75"/>
      <c r="AD19" s="76"/>
      <c r="AE19" s="76"/>
      <c r="AF19" s="77"/>
      <c r="AG19" s="77"/>
      <c r="AH19" s="77"/>
      <c r="AJ19" s="74"/>
      <c r="AK19" s="74"/>
      <c r="AL19" s="75"/>
      <c r="AM19" s="76"/>
      <c r="AN19" s="76"/>
      <c r="AO19" s="77"/>
      <c r="AP19" s="77"/>
    </row>
    <row r="20" spans="1:45" x14ac:dyDescent="0.25">
      <c r="A20" s="81" t="s">
        <v>20</v>
      </c>
      <c r="B20" s="81" t="s">
        <v>21</v>
      </c>
      <c r="C20" s="81">
        <v>2009</v>
      </c>
      <c r="D20" s="81" t="s">
        <v>84</v>
      </c>
      <c r="E20" s="81" t="s">
        <v>22</v>
      </c>
      <c r="F20" s="81">
        <v>1379</v>
      </c>
      <c r="G20" s="82">
        <v>1038</v>
      </c>
      <c r="H20" s="184">
        <v>0.75270000000000004</v>
      </c>
      <c r="I20" s="82"/>
      <c r="J20" s="83"/>
      <c r="K20" s="83"/>
      <c r="L20" s="83"/>
      <c r="M20" s="81"/>
      <c r="N20" s="81"/>
      <c r="S20" s="220">
        <f t="shared" ref="S20:S23" si="15">F20</f>
        <v>1379</v>
      </c>
      <c r="T20" s="79">
        <f t="shared" ref="T20:T23" si="16">G20</f>
        <v>1038</v>
      </c>
      <c r="U20" s="75">
        <f t="shared" ref="U20:U23" si="17">T20/S20</f>
        <v>0.75271936185641775</v>
      </c>
      <c r="V20" s="195">
        <f t="shared" ref="V20:V23" si="18">_xlfn.F.INV(0.05/2, 2*T20, 2*(S20-T20+1))</f>
        <v>0.88659150369321227</v>
      </c>
      <c r="W20" s="195">
        <f t="shared" ref="W20:W23" si="19">_xlfn.F.INV(1-0.05/2, 2*(T20+1), 2*(S20-T20))</f>
        <v>1.1323802373641525</v>
      </c>
      <c r="X20" s="196">
        <f t="shared" ref="X20:X23" si="20">IF(T20=0, 0, 1/(1 +(S20-T20+1)/(T20*V20)))</f>
        <v>0.72906212304943263</v>
      </c>
      <c r="Y20" s="196">
        <f t="shared" ref="Y20:Y23" si="21">IF(T20=S20, 1, 1/(1 + (S20-T20)/(W20*(T20+1))))</f>
        <v>0.77529468026288073</v>
      </c>
      <c r="Z20" s="196">
        <f t="shared" ref="Z20:Z23" si="22">Y20-X20</f>
        <v>4.62325572134481E-2</v>
      </c>
      <c r="AA20" s="203"/>
      <c r="AB20" s="233"/>
      <c r="AC20" s="79"/>
      <c r="AD20" s="75"/>
      <c r="AE20" s="76"/>
      <c r="AF20" s="76"/>
      <c r="AG20" s="77"/>
      <c r="AH20" s="77"/>
      <c r="AI20" s="77"/>
      <c r="AK20" s="79"/>
      <c r="AL20" s="79"/>
      <c r="AM20" s="75"/>
      <c r="AN20" s="76"/>
      <c r="AO20" s="76"/>
      <c r="AP20" s="77"/>
      <c r="AQ20" s="77"/>
      <c r="AR20" s="145"/>
      <c r="AS20" s="145"/>
    </row>
    <row r="21" spans="1:45" x14ac:dyDescent="0.25">
      <c r="A21" s="81" t="s">
        <v>20</v>
      </c>
      <c r="B21" s="81" t="s">
        <v>21</v>
      </c>
      <c r="C21" s="81">
        <v>2010</v>
      </c>
      <c r="D21" s="81" t="s">
        <v>84</v>
      </c>
      <c r="E21" s="81" t="s">
        <v>22</v>
      </c>
      <c r="F21" s="81">
        <v>940</v>
      </c>
      <c r="G21" s="82">
        <v>738</v>
      </c>
      <c r="H21" s="184">
        <v>0.78510000000000002</v>
      </c>
      <c r="I21" s="82"/>
      <c r="J21" s="83"/>
      <c r="K21" s="83"/>
      <c r="L21" s="83"/>
      <c r="M21" s="81"/>
      <c r="N21" s="81"/>
      <c r="S21" s="220">
        <f t="shared" si="15"/>
        <v>940</v>
      </c>
      <c r="T21" s="79">
        <f t="shared" si="16"/>
        <v>738</v>
      </c>
      <c r="U21" s="75">
        <f t="shared" si="17"/>
        <v>0.78510638297872337</v>
      </c>
      <c r="V21" s="195">
        <f t="shared" si="18"/>
        <v>0.85896788414042169</v>
      </c>
      <c r="W21" s="195">
        <f t="shared" si="19"/>
        <v>1.1726817107577252</v>
      </c>
      <c r="X21" s="196">
        <f t="shared" si="20"/>
        <v>0.75744346806027019</v>
      </c>
      <c r="Y21" s="196">
        <f t="shared" si="21"/>
        <v>0.81096970576477356</v>
      </c>
      <c r="Z21" s="196">
        <f t="shared" si="22"/>
        <v>5.3526237704503377E-2</v>
      </c>
      <c r="AA21" s="203"/>
      <c r="AB21" s="233"/>
      <c r="AC21" s="79"/>
      <c r="AD21" s="75"/>
      <c r="AE21" s="76"/>
      <c r="AF21" s="76"/>
      <c r="AG21" s="77"/>
      <c r="AH21" s="77"/>
      <c r="AI21" s="77"/>
      <c r="AK21" s="79"/>
      <c r="AL21" s="79"/>
      <c r="AM21" s="75"/>
      <c r="AN21" s="76"/>
      <c r="AO21" s="76"/>
      <c r="AP21" s="77"/>
      <c r="AQ21" s="77"/>
      <c r="AR21" s="145"/>
      <c r="AS21" s="145"/>
    </row>
    <row r="22" spans="1:45" x14ac:dyDescent="0.25">
      <c r="A22" s="81" t="s">
        <v>20</v>
      </c>
      <c r="B22" s="81" t="s">
        <v>21</v>
      </c>
      <c r="C22" s="81">
        <v>2011</v>
      </c>
      <c r="D22" s="81" t="s">
        <v>84</v>
      </c>
      <c r="E22" s="81" t="s">
        <v>22</v>
      </c>
      <c r="F22" s="81">
        <v>1142</v>
      </c>
      <c r="G22" s="82">
        <v>909</v>
      </c>
      <c r="H22" s="184">
        <v>0.79600000000000004</v>
      </c>
      <c r="I22" s="82"/>
      <c r="J22" s="83"/>
      <c r="K22" s="83"/>
      <c r="L22" s="83"/>
      <c r="M22" s="81"/>
      <c r="N22" s="81"/>
      <c r="S22" s="220">
        <f t="shared" si="15"/>
        <v>1142</v>
      </c>
      <c r="T22" s="79">
        <f t="shared" si="16"/>
        <v>909</v>
      </c>
      <c r="U22" s="75">
        <f t="shared" si="17"/>
        <v>0.79597197898423822</v>
      </c>
      <c r="V22" s="195">
        <f t="shared" si="18"/>
        <v>0.86873306893808799</v>
      </c>
      <c r="W22" s="195">
        <f t="shared" si="19"/>
        <v>1.158533812762192</v>
      </c>
      <c r="X22" s="196">
        <f t="shared" si="20"/>
        <v>0.77141257525787654</v>
      </c>
      <c r="Y22" s="196">
        <f t="shared" si="21"/>
        <v>0.81899619682271141</v>
      </c>
      <c r="Z22" s="196">
        <f t="shared" si="22"/>
        <v>4.7583621564834866E-2</v>
      </c>
      <c r="AA22" s="203"/>
      <c r="AB22" s="233"/>
      <c r="AC22" s="79"/>
      <c r="AD22" s="75"/>
      <c r="AE22" s="76"/>
      <c r="AF22" s="76"/>
      <c r="AG22" s="77"/>
      <c r="AH22" s="77"/>
      <c r="AI22" s="77"/>
      <c r="AK22" s="79"/>
      <c r="AL22" s="79"/>
      <c r="AM22" s="75"/>
      <c r="AN22" s="76"/>
      <c r="AO22" s="76"/>
      <c r="AP22" s="77"/>
      <c r="AQ22" s="77"/>
      <c r="AR22" s="145"/>
      <c r="AS22" s="145"/>
    </row>
    <row r="23" spans="1:45" ht="16.5" thickBot="1" x14ac:dyDescent="0.3">
      <c r="A23" s="81" t="s">
        <v>20</v>
      </c>
      <c r="B23" s="81" t="s">
        <v>21</v>
      </c>
      <c r="C23" s="81">
        <v>2012</v>
      </c>
      <c r="D23" s="81" t="s">
        <v>84</v>
      </c>
      <c r="E23" s="81" t="s">
        <v>22</v>
      </c>
      <c r="F23" s="81">
        <v>1037</v>
      </c>
      <c r="G23" s="82">
        <v>817</v>
      </c>
      <c r="H23" s="184">
        <v>0.78779999999999994</v>
      </c>
      <c r="I23" s="82"/>
      <c r="J23" s="83"/>
      <c r="K23" s="83"/>
      <c r="L23" s="83"/>
      <c r="M23" s="81"/>
      <c r="N23" s="81"/>
      <c r="S23" s="220">
        <f t="shared" si="15"/>
        <v>1037</v>
      </c>
      <c r="T23" s="79">
        <f t="shared" si="16"/>
        <v>817</v>
      </c>
      <c r="U23" s="75">
        <f t="shared" si="17"/>
        <v>0.78784956605593059</v>
      </c>
      <c r="V23" s="195">
        <f t="shared" si="18"/>
        <v>0.864555417078954</v>
      </c>
      <c r="W23" s="195">
        <f t="shared" si="19"/>
        <v>1.1644454314248214</v>
      </c>
      <c r="X23" s="196">
        <f t="shared" si="20"/>
        <v>0.76168441260998088</v>
      </c>
      <c r="Y23" s="196">
        <f t="shared" si="21"/>
        <v>0.81236935623240392</v>
      </c>
      <c r="Z23" s="196">
        <f t="shared" si="22"/>
        <v>5.068494362242304E-2</v>
      </c>
      <c r="AA23" s="203"/>
      <c r="AB23" s="233"/>
      <c r="AC23" s="79"/>
      <c r="AD23" s="75"/>
      <c r="AE23" s="76"/>
      <c r="AF23" s="76"/>
      <c r="AG23" s="77"/>
      <c r="AH23" s="77"/>
      <c r="AI23" s="77"/>
      <c r="AK23" s="79"/>
      <c r="AL23" s="79"/>
      <c r="AM23" s="75"/>
      <c r="AN23" s="76"/>
      <c r="AO23" s="76"/>
      <c r="AP23" s="77"/>
      <c r="AQ23" s="77"/>
      <c r="AR23" s="145"/>
      <c r="AS23" s="145"/>
    </row>
    <row r="24" spans="1:45" ht="16.5" thickBot="1" x14ac:dyDescent="0.3">
      <c r="A24" s="323" t="s">
        <v>90</v>
      </c>
      <c r="B24" s="324"/>
      <c r="C24" s="324"/>
      <c r="D24" s="324"/>
      <c r="E24" s="324"/>
      <c r="F24" s="324"/>
      <c r="G24" s="325"/>
      <c r="S24" s="220"/>
      <c r="T24" s="79"/>
      <c r="U24" s="75"/>
      <c r="V24" s="195"/>
      <c r="W24" s="195"/>
      <c r="X24" s="196"/>
      <c r="Y24" s="196"/>
      <c r="Z24" s="196"/>
      <c r="AA24" s="203"/>
      <c r="AB24" s="233"/>
      <c r="AC24" s="79"/>
      <c r="AD24" s="75"/>
      <c r="AE24" s="76"/>
      <c r="AF24" s="76"/>
      <c r="AG24" s="77"/>
      <c r="AH24" s="77"/>
      <c r="AI24" s="77"/>
      <c r="AK24" s="79"/>
      <c r="AL24" s="79"/>
      <c r="AM24" s="75"/>
      <c r="AN24" s="76"/>
      <c r="AO24" s="76"/>
      <c r="AP24" s="77"/>
      <c r="AQ24" s="77"/>
    </row>
    <row r="25" spans="1:45" x14ac:dyDescent="0.25">
      <c r="A25" s="204" t="s">
        <v>101</v>
      </c>
      <c r="B25" s="187"/>
      <c r="C25" s="187"/>
      <c r="D25" s="187" t="s">
        <v>43</v>
      </c>
      <c r="E25" s="187"/>
      <c r="F25" s="187"/>
      <c r="G25" s="228"/>
      <c r="H25" s="1"/>
      <c r="I25" s="1"/>
      <c r="J25" s="2"/>
      <c r="K25" s="2"/>
      <c r="L25" s="2"/>
      <c r="S25" s="214"/>
      <c r="T25" s="74"/>
      <c r="U25" s="75"/>
      <c r="V25" s="195"/>
      <c r="W25" s="195"/>
      <c r="X25" s="196"/>
      <c r="Y25" s="196"/>
      <c r="Z25" s="196"/>
      <c r="AA25" s="203"/>
      <c r="AB25" s="232"/>
      <c r="AC25" s="74"/>
      <c r="AD25" s="75"/>
      <c r="AE25" s="76"/>
      <c r="AF25" s="76"/>
      <c r="AG25" s="77"/>
      <c r="AH25" s="77"/>
      <c r="AI25" s="77"/>
      <c r="AK25" s="74"/>
      <c r="AL25" s="74"/>
      <c r="AM25" s="75"/>
      <c r="AN25" s="76"/>
      <c r="AO25" s="76"/>
      <c r="AP25" s="77"/>
      <c r="AQ25" s="77"/>
    </row>
    <row r="26" spans="1:45" ht="16.5" thickBot="1" x14ac:dyDescent="0.3">
      <c r="A26" s="204"/>
      <c r="B26" s="187"/>
      <c r="C26" s="187"/>
      <c r="D26" s="187"/>
      <c r="E26" s="187" t="s">
        <v>100</v>
      </c>
      <c r="F26" s="187"/>
      <c r="G26" s="203"/>
      <c r="S26" s="205" t="s">
        <v>92</v>
      </c>
      <c r="T26" s="237"/>
      <c r="U26" s="223"/>
      <c r="V26" s="224"/>
      <c r="W26" s="224"/>
      <c r="X26" s="225"/>
      <c r="Y26" s="225"/>
      <c r="Z26" s="225"/>
      <c r="AA26" s="208"/>
      <c r="AB26" s="232"/>
      <c r="AC26" s="74"/>
      <c r="AD26" s="75"/>
      <c r="AE26" s="76"/>
      <c r="AF26" s="76"/>
      <c r="AG26" s="77"/>
      <c r="AH26" s="77"/>
      <c r="AI26" s="77"/>
      <c r="AK26" s="74"/>
      <c r="AL26" s="74"/>
      <c r="AM26" s="75"/>
      <c r="AN26" s="76"/>
      <c r="AO26" s="76"/>
      <c r="AP26" s="77"/>
      <c r="AQ26" s="77"/>
    </row>
    <row r="27" spans="1:45" x14ac:dyDescent="0.25">
      <c r="A27" s="204"/>
      <c r="B27" s="187"/>
      <c r="C27" s="187" t="s">
        <v>98</v>
      </c>
      <c r="D27" s="187" t="s">
        <v>99</v>
      </c>
      <c r="E27" s="187" t="s">
        <v>44</v>
      </c>
      <c r="F27" s="187"/>
      <c r="G27" s="203"/>
      <c r="S27" s="227"/>
      <c r="T27" s="227"/>
      <c r="U27" s="213"/>
      <c r="V27" s="76"/>
      <c r="W27" s="76"/>
      <c r="X27" s="77"/>
      <c r="Y27" s="77"/>
      <c r="Z27" s="77"/>
      <c r="AB27" s="74"/>
      <c r="AC27" s="74"/>
      <c r="AD27" s="75"/>
      <c r="AE27" s="76"/>
      <c r="AF27" s="76"/>
      <c r="AG27" s="77"/>
      <c r="AH27" s="77"/>
      <c r="AI27" s="77"/>
      <c r="AK27" s="74"/>
      <c r="AL27" s="74"/>
      <c r="AM27" s="75"/>
      <c r="AN27" s="76"/>
      <c r="AO27" s="76"/>
      <c r="AP27" s="77"/>
      <c r="AQ27" s="77"/>
    </row>
    <row r="28" spans="1:45" x14ac:dyDescent="0.25">
      <c r="A28" s="204"/>
      <c r="B28" s="69">
        <v>2009</v>
      </c>
      <c r="C28" s="189">
        <f>E11</f>
        <v>0.73333333333333328</v>
      </c>
      <c r="D28" s="189">
        <f>H20</f>
        <v>0.75270000000000004</v>
      </c>
      <c r="E28" s="189">
        <f t="shared" ref="E28:E31" si="23">C28-D28</f>
        <v>-1.9366666666666754E-2</v>
      </c>
      <c r="F28" s="187"/>
      <c r="G28" s="229"/>
      <c r="H28" s="2"/>
      <c r="I28" s="2"/>
      <c r="K28" s="2"/>
      <c r="L28" s="2"/>
      <c r="M28" s="2"/>
    </row>
    <row r="29" spans="1:45" x14ac:dyDescent="0.25">
      <c r="A29" s="204"/>
      <c r="B29" s="69">
        <v>2010</v>
      </c>
      <c r="C29" s="189">
        <f>E12</f>
        <v>0.78464818763326227</v>
      </c>
      <c r="D29" s="189">
        <f>H21</f>
        <v>0.78510000000000002</v>
      </c>
      <c r="E29" s="189">
        <f t="shared" si="23"/>
        <v>-4.5181236673774716E-4</v>
      </c>
      <c r="F29" s="187"/>
      <c r="G29" s="229"/>
      <c r="H29" s="2"/>
      <c r="I29" s="2"/>
      <c r="K29" s="2"/>
      <c r="L29" s="2"/>
      <c r="M29" s="2"/>
    </row>
    <row r="30" spans="1:45" x14ac:dyDescent="0.25">
      <c r="A30" s="204"/>
      <c r="B30" s="69">
        <v>2011</v>
      </c>
      <c r="C30" s="189">
        <f>E13</f>
        <v>0.78418803418803418</v>
      </c>
      <c r="D30" s="189">
        <f>H22</f>
        <v>0.79600000000000004</v>
      </c>
      <c r="E30" s="189">
        <f t="shared" si="23"/>
        <v>-1.1811965811965863E-2</v>
      </c>
      <c r="F30" s="187"/>
      <c r="G30" s="229"/>
      <c r="H30" s="2"/>
      <c r="I30" s="2"/>
      <c r="K30" s="2"/>
      <c r="L30" s="2"/>
      <c r="M30" s="2"/>
    </row>
    <row r="31" spans="1:45" x14ac:dyDescent="0.25">
      <c r="A31" s="204"/>
      <c r="B31" s="69">
        <v>2012</v>
      </c>
      <c r="C31" s="189">
        <f>E14</f>
        <v>0.78619367209971236</v>
      </c>
      <c r="D31" s="189">
        <f>H23</f>
        <v>0.78779999999999994</v>
      </c>
      <c r="E31" s="189">
        <f t="shared" si="23"/>
        <v>-1.6063279002875852E-3</v>
      </c>
      <c r="F31" s="187"/>
      <c r="G31" s="229"/>
      <c r="H31" s="2"/>
      <c r="I31" s="2"/>
      <c r="K31" s="2"/>
      <c r="L31" s="2"/>
      <c r="M31" s="2"/>
    </row>
    <row r="32" spans="1:45" ht="26.25" x14ac:dyDescent="0.25">
      <c r="A32" s="204"/>
      <c r="B32" s="71" t="s">
        <v>42</v>
      </c>
      <c r="C32" s="189"/>
      <c r="D32" s="187"/>
      <c r="E32" s="187"/>
      <c r="F32" s="187"/>
      <c r="G32" s="203"/>
    </row>
    <row r="33" spans="1:7" x14ac:dyDescent="0.25">
      <c r="A33" s="204"/>
      <c r="B33" s="187"/>
      <c r="C33" s="189"/>
      <c r="D33" s="187"/>
      <c r="E33" s="187"/>
      <c r="F33" s="187"/>
      <c r="G33" s="203"/>
    </row>
    <row r="34" spans="1:7" ht="16.5" thickBot="1" x14ac:dyDescent="0.3">
      <c r="A34" s="205"/>
      <c r="B34" s="206"/>
      <c r="C34" s="2"/>
    </row>
    <row r="36" spans="1:7" x14ac:dyDescent="0.25">
      <c r="B36" s="68"/>
      <c r="D36" s="3"/>
    </row>
    <row r="37" spans="1:7" x14ac:dyDescent="0.25">
      <c r="B37" s="68"/>
      <c r="D37" s="3"/>
    </row>
    <row r="38" spans="1:7" x14ac:dyDescent="0.25">
      <c r="B38" s="69"/>
      <c r="D38" s="3"/>
    </row>
    <row r="39" spans="1:7" x14ac:dyDescent="0.25">
      <c r="B39" s="70"/>
      <c r="D39" s="3"/>
    </row>
    <row r="40" spans="1:7" x14ac:dyDescent="0.25">
      <c r="B40" s="69"/>
      <c r="D40" s="3"/>
    </row>
    <row r="41" spans="1:7" x14ac:dyDescent="0.25">
      <c r="B41" s="69"/>
      <c r="D41" s="3"/>
    </row>
    <row r="42" spans="1:7" x14ac:dyDescent="0.25">
      <c r="B42" s="69"/>
      <c r="D42" s="3"/>
    </row>
    <row r="43" spans="1:7" x14ac:dyDescent="0.25">
      <c r="B43" s="69"/>
      <c r="D43" s="3"/>
    </row>
  </sheetData>
  <mergeCells count="2">
    <mergeCell ref="A24:G24"/>
    <mergeCell ref="S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SR Steelhead</vt:lpstr>
      <vt:lpstr>SR Fall</vt:lpstr>
      <vt:lpstr>SR Sockeye</vt:lpstr>
      <vt:lpstr>SR Spring summer</vt:lpstr>
      <vt:lpstr>UC Spring</vt:lpstr>
      <vt:lpstr>UC Sthd</vt:lpstr>
      <vt:lpstr>SR sthd graph</vt:lpstr>
      <vt:lpstr>SR Fall Chin Graph</vt:lpstr>
      <vt:lpstr>SR sockeye graph</vt:lpstr>
      <vt:lpstr>SRSpring sum Graph</vt:lpstr>
      <vt:lpstr>UC chin graph</vt:lpstr>
      <vt:lpstr>UC STHD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Blane Bellerud</cp:lastModifiedBy>
  <cp:lastPrinted>2013-11-01T16:34:33Z</cp:lastPrinted>
  <dcterms:created xsi:type="dcterms:W3CDTF">2013-10-31T16:21:41Z</dcterms:created>
  <dcterms:modified xsi:type="dcterms:W3CDTF">2013-11-09T01:28:21Z</dcterms:modified>
</cp:coreProperties>
</file>