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29197B3-356A-403B-A186-A5A53A30FCCE}" xr6:coauthVersionLast="45" xr6:coauthVersionMax="47" xr10:uidLastSave="{00000000-0000-0000-0000-000000000000}"/>
  <bookViews>
    <workbookView xWindow="2850" yWindow="-15150" windowWidth="21600" windowHeight="11385" firstSheet="3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92" i="55" l="1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O115" i="55"/>
  <c r="O114" i="55"/>
  <c r="O113" i="55"/>
  <c r="O112" i="55"/>
  <c r="O111" i="55"/>
  <c r="O110" i="55"/>
  <c r="N115" i="55"/>
  <c r="N114" i="55"/>
  <c r="N113" i="55"/>
  <c r="N112" i="55"/>
  <c r="N111" i="55"/>
  <c r="N110" i="55"/>
  <c r="M115" i="55"/>
  <c r="M114" i="55"/>
  <c r="M113" i="55"/>
  <c r="M112" i="55"/>
  <c r="M111" i="55"/>
  <c r="M110" i="55"/>
  <c r="L115" i="55"/>
  <c r="L114" i="55"/>
  <c r="L113" i="55"/>
  <c r="L112" i="55"/>
  <c r="L111" i="55"/>
  <c r="L110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3" i="55"/>
  <c r="O42" i="55"/>
  <c r="O41" i="55"/>
  <c r="O40" i="55"/>
  <c r="O39" i="55"/>
  <c r="O38" i="55"/>
  <c r="K43" i="55"/>
  <c r="K42" i="55"/>
  <c r="K41" i="55"/>
  <c r="K40" i="55"/>
  <c r="K39" i="55"/>
  <c r="K38" i="55"/>
  <c r="J43" i="55"/>
  <c r="J42" i="55"/>
  <c r="J41" i="55"/>
  <c r="J40" i="55"/>
  <c r="J39" i="55"/>
  <c r="J38" i="55"/>
  <c r="I43" i="55"/>
  <c r="I42" i="55"/>
  <c r="I41" i="55"/>
  <c r="I40" i="55"/>
  <c r="I39" i="55"/>
  <c r="I38" i="55"/>
  <c r="K37" i="55"/>
  <c r="K36" i="55"/>
  <c r="K35" i="55"/>
  <c r="K34" i="55"/>
  <c r="K33" i="55"/>
  <c r="K32" i="55"/>
  <c r="J37" i="55"/>
  <c r="J36" i="55"/>
  <c r="J35" i="55"/>
  <c r="J34" i="55"/>
  <c r="J33" i="55"/>
  <c r="J32" i="55"/>
  <c r="I37" i="55"/>
  <c r="I36" i="55"/>
  <c r="I35" i="55"/>
  <c r="I34" i="55"/>
  <c r="I33" i="55"/>
  <c r="I32" i="55"/>
  <c r="H37" i="55"/>
  <c r="H36" i="55"/>
  <c r="H35" i="55"/>
  <c r="H34" i="55"/>
  <c r="H33" i="55"/>
  <c r="H32" i="55"/>
  <c r="H43" i="55"/>
  <c r="H42" i="55"/>
  <c r="H41" i="55"/>
  <c r="H40" i="55"/>
  <c r="H39" i="55"/>
  <c r="H38" i="55"/>
  <c r="N43" i="55"/>
  <c r="N42" i="55"/>
  <c r="N41" i="55"/>
  <c r="N40" i="55"/>
  <c r="N39" i="55"/>
  <c r="N38" i="55"/>
  <c r="M43" i="55"/>
  <c r="M42" i="55"/>
  <c r="M41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H31" i="55"/>
  <c r="P31" i="55" s="1"/>
  <c r="I31" i="55"/>
  <c r="Q31" i="55" s="1"/>
  <c r="J31" i="55"/>
  <c r="R31" i="55" s="1"/>
  <c r="K31" i="55"/>
  <c r="S31" i="55" s="1"/>
  <c r="C31" i="55"/>
  <c r="AM29" i="55" s="1"/>
  <c r="C30" i="55"/>
  <c r="AN23" i="55"/>
  <c r="AG25" i="55"/>
  <c r="V25" i="55"/>
  <c r="H25" i="55"/>
  <c r="I25" i="55"/>
  <c r="J25" i="55"/>
  <c r="K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J30" i="55"/>
  <c r="R30" i="55" s="1"/>
  <c r="K30" i="55"/>
  <c r="S30" i="55" s="1"/>
  <c r="K26" i="55"/>
  <c r="J26" i="55"/>
  <c r="I27" i="55"/>
  <c r="Q27" i="55" s="1"/>
  <c r="I28" i="55"/>
  <c r="Q28" i="55" s="1"/>
  <c r="I29" i="55"/>
  <c r="Q29" i="55" s="1"/>
  <c r="I30" i="55"/>
  <c r="Q30" i="55" s="1"/>
  <c r="I26" i="55"/>
  <c r="H27" i="55"/>
  <c r="P27" i="55" s="1"/>
  <c r="H28" i="55"/>
  <c r="P28" i="55" s="1"/>
  <c r="H29" i="55"/>
  <c r="P29" i="55" s="1"/>
  <c r="H30" i="55"/>
  <c r="P30" i="55" s="1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24" i="55" l="1"/>
  <c r="V23" i="55"/>
  <c r="V22" i="55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V160" i="55" l="1"/>
  <c r="V87" i="55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3" i="55"/>
  <c r="J193" i="55"/>
  <c r="K193" i="55"/>
  <c r="H193" i="55"/>
  <c r="I120" i="55"/>
  <c r="J120" i="55"/>
  <c r="K120" i="55"/>
  <c r="H120" i="55"/>
  <c r="H48" i="55"/>
  <c r="I48" i="55"/>
  <c r="J48" i="55"/>
  <c r="K4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20" i="55"/>
  <c r="Y25" i="55" s="1"/>
  <c r="W20" i="55"/>
  <c r="W25" i="55" s="1"/>
  <c r="Y164" i="55" l="1"/>
  <c r="W164" i="55"/>
  <c r="W91" i="55"/>
  <c r="Y91" i="55"/>
  <c r="X20" i="55"/>
  <c r="X25" i="55" s="1"/>
  <c r="W22" i="55"/>
  <c r="W21" i="55"/>
  <c r="W23" i="55"/>
  <c r="W24" i="55"/>
  <c r="Y24" i="55"/>
  <c r="Y21" i="55"/>
  <c r="Y22" i="55"/>
  <c r="Y23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X22" i="55"/>
  <c r="X21" i="55"/>
  <c r="X23" i="55"/>
  <c r="X24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5" i="55"/>
  <c r="V92" i="55"/>
  <c r="V26" i="55"/>
  <c r="V27" i="55" s="1"/>
  <c r="V10" i="55"/>
  <c r="X165" i="55"/>
  <c r="W26" i="55"/>
  <c r="X26" i="55"/>
  <c r="Y92" i="55"/>
  <c r="W92" i="55"/>
  <c r="W165" i="55"/>
  <c r="Y26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32" i="55"/>
  <c r="V16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V38" i="55"/>
  <c r="W19" i="55"/>
  <c r="Y38" i="55"/>
  <c r="X38" i="55"/>
  <c r="Y46" i="55"/>
  <c r="Y19" i="55"/>
  <c r="Y18" i="55"/>
  <c r="W38" i="55"/>
  <c r="X46" i="55"/>
  <c r="X18" i="55"/>
  <c r="Y32" i="55"/>
  <c r="Y45" i="55"/>
  <c r="W46" i="55"/>
  <c r="W18" i="55"/>
  <c r="X32" i="55"/>
  <c r="X45" i="55"/>
  <c r="W32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V37" i="55"/>
  <c r="V34" i="55"/>
  <c r="V35" i="55"/>
  <c r="V36" i="55"/>
  <c r="V33" i="55"/>
  <c r="W37" i="55"/>
  <c r="Y37" i="55"/>
  <c r="W36" i="55"/>
  <c r="W33" i="55"/>
  <c r="Y34" i="55"/>
  <c r="W34" i="55"/>
  <c r="Y35" i="55"/>
  <c r="Y36" i="55"/>
  <c r="Y33" i="55"/>
  <c r="X37" i="55"/>
  <c r="W35" i="55"/>
  <c r="X33" i="55"/>
  <c r="X35" i="55"/>
  <c r="X36" i="55"/>
  <c r="X34" i="55"/>
  <c r="V39" i="55"/>
  <c r="W27" i="55"/>
  <c r="W39" i="55" s="1"/>
  <c r="Y193" i="55"/>
  <c r="V31" i="55"/>
  <c r="V43" i="55" s="1"/>
  <c r="W31" i="55"/>
  <c r="W43" i="55" s="1"/>
  <c r="Y31" i="55"/>
  <c r="Y43" i="55" s="1"/>
  <c r="X31" i="55"/>
  <c r="X43" i="55" s="1"/>
  <c r="Y48" i="55"/>
  <c r="V28" i="55"/>
  <c r="V40" i="55" s="1"/>
  <c r="V30" i="55"/>
  <c r="V42" i="55" s="1"/>
  <c r="V29" i="55"/>
  <c r="V41" i="55" s="1"/>
  <c r="Y30" i="55"/>
  <c r="Y42" i="55" s="1"/>
  <c r="Y29" i="55"/>
  <c r="Y41" i="55" s="1"/>
  <c r="W30" i="55"/>
  <c r="W42" i="55" s="1"/>
  <c r="W28" i="55"/>
  <c r="W40" i="55" s="1"/>
  <c r="W29" i="55"/>
  <c r="W41" i="55" s="1"/>
  <c r="Y27" i="55"/>
  <c r="Y39" i="55" s="1"/>
  <c r="Y28" i="55"/>
  <c r="Y40" i="55" s="1"/>
  <c r="X30" i="55"/>
  <c r="X42" i="55" s="1"/>
  <c r="X27" i="55"/>
  <c r="X39" i="55" s="1"/>
  <c r="X29" i="55"/>
  <c r="X41" i="55" s="1"/>
  <c r="X28" i="55"/>
  <c r="X40" i="55" s="1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X199" i="55" s="1"/>
  <c r="V126" i="55" l="1"/>
  <c r="V125" i="55"/>
  <c r="W199" i="55"/>
  <c r="Y198" i="55"/>
  <c r="X198" i="55"/>
  <c r="V198" i="55"/>
  <c r="W198" i="55"/>
  <c r="Y199" i="55"/>
  <c r="V199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4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<sst xmlns="http://schemas.openxmlformats.org/spreadsheetml/2006/main" count="2587" uniqueCount="791">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</sst>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95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9" xfId="0" applyNumberFormat="1" applyFont="1" applyFill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2" fontId="15" fillId="30" borderId="0" xfId="0" applyNumberFormat="1" applyFont="1" applyFill="1" applyBorder="1"/>
    <xf numFmtId="2" fontId="15" fillId="31" borderId="3" xfId="0" applyNumberFormat="1" applyFont="1" applyFill="1" applyBorder="1"/>
    <xf numFmtId="2" fontId="15" fillId="31" borderId="5" xfId="0" applyNumberFormat="1" applyFont="1" applyFill="1" applyBorder="1"/>
    <xf numFmtId="1" fontId="15" fillId="0" borderId="5" xfId="0" applyNumberFormat="1" applyFont="1" applyBorder="1"/>
    <xf numFmtId="2" fontId="15" fillId="30" borderId="3" xfId="0" applyNumberFormat="1" applyFont="1" applyFill="1" applyBorder="1"/>
    <xf numFmtId="2" fontId="15" fillId="30" borderId="16" xfId="0" applyNumberFormat="1" applyFont="1" applyFill="1" applyBorder="1"/>
    <xf numFmtId="2" fontId="15" fillId="31" borderId="10" xfId="0" applyNumberFormat="1" applyFont="1" applyFill="1" applyBorder="1"/>
    <xf numFmtId="2" fontId="15" fillId="30" borderId="10" xfId="0" applyNumberFormat="1" applyFont="1" applyFill="1" applyBorder="1"/>
    <xf numFmtId="2" fontId="15" fillId="31" borderId="14" xfId="0" applyNumberFormat="1" applyFont="1" applyFill="1" applyBorder="1"/>
    <xf numFmtId="2" fontId="15" fillId="31" borderId="16" xfId="0" applyNumberFormat="1" applyFont="1" applyFill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2" fontId="15" fillId="30" borderId="7" xfId="0" applyNumberFormat="1" applyFont="1" applyFill="1" applyBorder="1"/>
    <xf numFmtId="2" fontId="15" fillId="31" borderId="6" xfId="0" applyNumberFormat="1" applyFont="1" applyFill="1" applyBorder="1"/>
    <xf numFmtId="2" fontId="15" fillId="30" borderId="6" xfId="0" applyNumberFormat="1" applyFont="1" applyFill="1" applyBorder="1"/>
    <xf numFmtId="2" fontId="15" fillId="31" borderId="15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52" t="s">
        <v>676</v>
      </c>
      <c r="B16" s="552"/>
      <c r="C16" s="552"/>
      <c r="D16" s="552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51" t="s">
        <v>692</v>
      </c>
      <c r="C19" s="551"/>
      <c r="D19" s="551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51" t="s">
        <v>687</v>
      </c>
      <c r="C20" s="551"/>
      <c r="D20" s="551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51" t="s">
        <v>689</v>
      </c>
      <c r="C23" s="551"/>
      <c r="D23" s="551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51" t="s">
        <v>690</v>
      </c>
      <c r="C24" s="551"/>
      <c r="D24" s="551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51" t="s">
        <v>691</v>
      </c>
      <c r="C25" s="551"/>
      <c r="D25" s="551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51" t="s">
        <v>689</v>
      </c>
      <c r="C26" s="551"/>
      <c r="D26" s="551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51" t="s">
        <v>691</v>
      </c>
      <c r="C27" s="551"/>
      <c r="D27" s="551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53" t="s">
        <v>683</v>
      </c>
      <c r="C30" s="551"/>
      <c r="D30" s="551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51" t="s">
        <v>685</v>
      </c>
      <c r="C31" s="551"/>
      <c r="D31" s="551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54" t="s">
        <v>1</v>
      </c>
      <c r="C2" s="555"/>
      <c r="D2" s="555"/>
      <c r="E2" s="556"/>
      <c r="G2" s="554" t="s">
        <v>2</v>
      </c>
      <c r="H2" s="556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54" t="s">
        <v>11</v>
      </c>
      <c r="H14" s="556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57" t="s">
        <v>54</v>
      </c>
      <c r="C20" s="558"/>
      <c r="D20" s="558"/>
      <c r="E20" s="559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54" t="s">
        <v>59</v>
      </c>
      <c r="C36" s="555"/>
      <c r="D36" s="555"/>
      <c r="E36" s="556"/>
      <c r="G36" s="560" t="s">
        <v>55</v>
      </c>
      <c r="H36" s="561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562" t="s">
        <v>248</v>
      </c>
      <c r="T3" s="562"/>
      <c r="U3" s="562"/>
      <c r="V3" s="562"/>
      <c r="W3" s="562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29"/>
  <sheetViews>
    <sheetView tabSelected="1" topLeftCell="B5" zoomScale="50" zoomScaleNormal="50" workbookViewId="0">
      <selection activeCell="B37" sqref="B3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729</v>
      </c>
      <c r="I3" s="17" t="s">
        <v>730</v>
      </c>
      <c r="J3" s="17" t="s">
        <v>731</v>
      </c>
      <c r="K3" s="17" t="s">
        <v>732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236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569" t="s">
        <v>258</v>
      </c>
      <c r="I4" s="570"/>
      <c r="J4" s="570"/>
      <c r="K4" s="571"/>
      <c r="L4" s="569" t="s">
        <v>83</v>
      </c>
      <c r="M4" s="570"/>
      <c r="N4" s="570"/>
      <c r="O4" s="571"/>
      <c r="P4" s="569" t="s">
        <v>84</v>
      </c>
      <c r="Q4" s="570"/>
      <c r="R4" s="570"/>
      <c r="S4" s="571"/>
      <c r="T4" s="569" t="s">
        <v>85</v>
      </c>
      <c r="U4" s="571"/>
      <c r="V4" s="563" t="s">
        <v>86</v>
      </c>
      <c r="W4" s="564"/>
      <c r="X4" s="564"/>
      <c r="Y4" s="565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269</v>
      </c>
      <c r="D6" s="38"/>
      <c r="E6" s="38"/>
      <c r="F6" s="38"/>
      <c r="G6" s="39"/>
      <c r="H6" s="566" t="s">
        <v>34</v>
      </c>
      <c r="I6" s="567"/>
      <c r="J6" s="567"/>
      <c r="K6" s="568"/>
      <c r="L6" s="567" t="s">
        <v>34</v>
      </c>
      <c r="M6" s="567"/>
      <c r="N6" s="567"/>
      <c r="O6" s="568"/>
      <c r="P6" s="566" t="s">
        <v>34</v>
      </c>
      <c r="Q6" s="567"/>
      <c r="R6" s="567"/>
      <c r="S6" s="568"/>
      <c r="T6" s="566" t="s">
        <v>68</v>
      </c>
      <c r="U6" s="568"/>
      <c r="V6" s="566" t="s">
        <v>503</v>
      </c>
      <c r="W6" s="567"/>
      <c r="X6" s="567"/>
      <c r="Y6" s="568"/>
      <c r="Z6" s="521" t="s">
        <v>515</v>
      </c>
      <c r="AA6" s="521" t="s">
        <v>93</v>
      </c>
      <c r="AB6" s="37" t="s">
        <v>34</v>
      </c>
      <c r="AC6" s="521" t="s">
        <v>34</v>
      </c>
      <c r="AD6" s="521" t="s">
        <v>34</v>
      </c>
      <c r="AE6" s="521"/>
      <c r="AF6" s="521"/>
      <c r="AG6" s="69" t="s">
        <v>283</v>
      </c>
      <c r="AH6" s="521" t="s">
        <v>34</v>
      </c>
      <c r="AI6" s="521" t="s">
        <v>94</v>
      </c>
      <c r="AJ6" s="521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9" t="s">
        <v>708</v>
      </c>
      <c r="H7" s="240">
        <v>1</v>
      </c>
      <c r="I7" s="241">
        <v>1</v>
      </c>
      <c r="J7" s="241">
        <v>1</v>
      </c>
      <c r="K7" s="242">
        <v>1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37">
        <v>1</v>
      </c>
      <c r="I8" s="238">
        <v>1</v>
      </c>
      <c r="J8" s="238">
        <v>1</v>
      </c>
      <c r="K8" s="239">
        <v>1</v>
      </c>
      <c r="L8" s="44"/>
      <c r="M8" s="32"/>
      <c r="N8" s="32"/>
      <c r="O8" s="45"/>
      <c r="P8" s="237">
        <f>H8*0.7</f>
        <v>0.7</v>
      </c>
      <c r="Q8" s="238">
        <f t="shared" ref="Q8" si="2">I8*0.7</f>
        <v>0.7</v>
      </c>
      <c r="R8" s="238">
        <f t="shared" ref="R8" si="3">J8*0.7</f>
        <v>0.7</v>
      </c>
      <c r="S8" s="239">
        <f t="shared" ref="S8" si="4">K8*0.7</f>
        <v>0.7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20" t="s">
        <v>708</v>
      </c>
      <c r="H9" s="234">
        <v>1</v>
      </c>
      <c r="I9" s="235">
        <v>1</v>
      </c>
      <c r="J9" s="235">
        <v>1</v>
      </c>
      <c r="K9" s="236">
        <v>1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37">
        <v>1</v>
      </c>
      <c r="I10" s="238">
        <v>1</v>
      </c>
      <c r="J10" s="238">
        <v>1</v>
      </c>
      <c r="K10" s="239">
        <v>1</v>
      </c>
      <c r="L10" s="44"/>
      <c r="M10" s="32"/>
      <c r="N10" s="32"/>
      <c r="O10" s="45"/>
      <c r="P10" s="237">
        <f>H10*0.7</f>
        <v>0.7</v>
      </c>
      <c r="Q10" s="238">
        <f t="shared" ref="Q10" si="8">I10*0.7</f>
        <v>0.7</v>
      </c>
      <c r="R10" s="238">
        <f t="shared" ref="R10" si="9">J10*0.7</f>
        <v>0.7</v>
      </c>
      <c r="S10" s="239">
        <f t="shared" ref="S10" si="10">K10*0.7</f>
        <v>0.7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20" t="s">
        <v>708</v>
      </c>
      <c r="H11" s="234">
        <v>1</v>
      </c>
      <c r="I11" s="235">
        <v>1</v>
      </c>
      <c r="J11" s="235">
        <v>1</v>
      </c>
      <c r="K11" s="236">
        <v>1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37">
        <v>1</v>
      </c>
      <c r="I12" s="238">
        <v>1</v>
      </c>
      <c r="J12" s="238">
        <v>1</v>
      </c>
      <c r="K12" s="239">
        <v>1</v>
      </c>
      <c r="L12" s="44"/>
      <c r="M12" s="32"/>
      <c r="N12" s="32"/>
      <c r="O12" s="45"/>
      <c r="P12" s="237">
        <f>H12*0.7</f>
        <v>0.7</v>
      </c>
      <c r="Q12" s="238">
        <f t="shared" ref="Q12:S12" si="12">I12*0.7</f>
        <v>0.7</v>
      </c>
      <c r="R12" s="238">
        <f t="shared" si="12"/>
        <v>0.7</v>
      </c>
      <c r="S12" s="239">
        <f t="shared" si="12"/>
        <v>0.7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20" t="s">
        <v>708</v>
      </c>
      <c r="H13" s="234">
        <v>1</v>
      </c>
      <c r="I13" s="235">
        <v>1</v>
      </c>
      <c r="J13" s="235">
        <v>1</v>
      </c>
      <c r="K13" s="236">
        <v>1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47">
        <v>1</v>
      </c>
      <c r="I14" s="248">
        <v>1</v>
      </c>
      <c r="J14" s="248">
        <v>1</v>
      </c>
      <c r="K14" s="249">
        <v>1</v>
      </c>
      <c r="L14" s="49"/>
      <c r="M14" s="50"/>
      <c r="N14" s="50"/>
      <c r="O14" s="51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5">
        <v>20</v>
      </c>
      <c r="U14" s="27"/>
      <c r="V14" s="517">
        <f>(JRC_Data!BB11/1000)*($U$220/$U$221)</f>
        <v>6.6663223140495873</v>
      </c>
      <c r="W14" s="517">
        <f>(JRC_Data!BC11/1000)*($U$220/$U$221)</f>
        <v>6.6663223140495873</v>
      </c>
      <c r="X14" s="517">
        <f>(JRC_Data!BD11/1000)*($U$220/$U$221)</f>
        <v>7.4070247933884303</v>
      </c>
      <c r="Y14" s="517">
        <f>(JRC_Data!BE11/1000)*($U$220/$U$221)</f>
        <v>7.4070247933884303</v>
      </c>
      <c r="Z14" s="517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2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3"/>
      <c r="AC15" s="523"/>
      <c r="AD15" s="523"/>
      <c r="AE15" s="523"/>
      <c r="AF15" s="523"/>
      <c r="AG15" s="33"/>
      <c r="AH15" s="34"/>
      <c r="AI15" s="34"/>
      <c r="AJ15" s="524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5" t="s">
        <v>271</v>
      </c>
      <c r="D17" s="526"/>
      <c r="E17" s="527"/>
      <c r="F17" s="527"/>
      <c r="G17" s="527"/>
      <c r="H17" s="528"/>
      <c r="I17" s="528"/>
      <c r="J17" s="528"/>
      <c r="K17" s="528"/>
      <c r="L17" s="528"/>
      <c r="M17" s="528"/>
      <c r="N17" s="528"/>
      <c r="O17" s="528"/>
      <c r="P17" s="528"/>
      <c r="Q17" s="528"/>
      <c r="R17" s="528"/>
      <c r="S17" s="528"/>
      <c r="T17" s="527"/>
      <c r="U17" s="527"/>
      <c r="V17" s="526"/>
      <c r="W17" s="526"/>
      <c r="X17" s="526"/>
      <c r="Y17" s="526"/>
      <c r="Z17" s="526"/>
      <c r="AA17" s="527"/>
      <c r="AB17" s="529"/>
      <c r="AC17" s="529"/>
      <c r="AD17" s="529"/>
      <c r="AE17" s="529"/>
      <c r="AF17" s="529"/>
      <c r="AG17" s="526"/>
      <c r="AH17" s="527"/>
      <c r="AI17" s="527"/>
      <c r="AJ17" s="530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7">C21</f>
        <v>R-SH_Apt_ELC_HPN2-C</v>
      </c>
      <c r="AN19" s="206" t="str">
        <f t="shared" si="17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513">
        <v>7.5039999999999996</v>
      </c>
      <c r="W20" s="535">
        <f>V20*0.91</f>
        <v>6.82864</v>
      </c>
      <c r="X20" s="535">
        <f>W20*0.91</f>
        <v>6.2140624000000004</v>
      </c>
      <c r="Y20" s="536">
        <f>V20*0.82</f>
        <v>6.1532799999999996</v>
      </c>
      <c r="Z20" s="544">
        <v>0.1</v>
      </c>
      <c r="AA20" s="87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8">C22</f>
        <v>R-SH_Apt_ELC_HPN2-D</v>
      </c>
      <c r="AN20" s="206" t="str">
        <f t="shared" si="18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374">
        <f>V20+0.6+(0.28*5)</f>
        <v>9.5039999999999996</v>
      </c>
      <c r="W21" s="436">
        <f t="shared" ref="W21:Y21" si="19">W20+0.6+(0.28*5)</f>
        <v>8.82864</v>
      </c>
      <c r="X21" s="436">
        <f t="shared" si="19"/>
        <v>8.2140623999999995</v>
      </c>
      <c r="Y21" s="537">
        <f t="shared" si="19"/>
        <v>8.1532799999999988</v>
      </c>
      <c r="Z21" s="545">
        <v>0.1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373">
        <f>V20+0.6+(0.3*5)</f>
        <v>9.6039999999999992</v>
      </c>
      <c r="W22" s="531">
        <f t="shared" ref="W22:Y22" si="22">W20+0.6+(0.3*5)</f>
        <v>8.9286399999999997</v>
      </c>
      <c r="X22" s="531">
        <f t="shared" si="22"/>
        <v>8.314062400000001</v>
      </c>
      <c r="Y22" s="538">
        <f t="shared" si="22"/>
        <v>8.2532800000000002</v>
      </c>
      <c r="Z22" s="546">
        <v>0.1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3">C24</f>
        <v>R-SH_Apt_ELC_HPN2-F</v>
      </c>
      <c r="AN22" s="206" t="str">
        <f t="shared" si="23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7">
        <f>JRC_Data!$AF$18/JRC_Data!$AC$16</f>
        <v>1.3333333333333333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374">
        <f>V20+0.6+(0.4*5)</f>
        <v>10.103999999999999</v>
      </c>
      <c r="W23" s="436">
        <f t="shared" ref="W23:Y23" si="24">W20+0.6+(0.4*5)</f>
        <v>9.4286399999999997</v>
      </c>
      <c r="X23" s="436">
        <f t="shared" si="24"/>
        <v>8.814062400000001</v>
      </c>
      <c r="Y23" s="537">
        <f t="shared" si="24"/>
        <v>8.7532800000000002</v>
      </c>
      <c r="Z23" s="545">
        <v>0.1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5">C25</f>
        <v>R-SH_Apt_ELC_HPN2-G</v>
      </c>
      <c r="AN23" s="206" t="str">
        <f t="shared" ref="AN23" si="26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373">
        <f>V20+0.6+(0.5*5)</f>
        <v>10.603999999999999</v>
      </c>
      <c r="W24" s="531">
        <f t="shared" ref="W24:Y24" si="27">W20+0.6+(0.5*5)</f>
        <v>9.9286399999999997</v>
      </c>
      <c r="X24" s="531">
        <f t="shared" si="27"/>
        <v>9.314062400000001</v>
      </c>
      <c r="Y24" s="538">
        <f t="shared" si="27"/>
        <v>9.2532800000000002</v>
      </c>
      <c r="Z24" s="546">
        <v>0.1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8">C26</f>
        <v>R-SW_Apt_ELC_HPN1-AB</v>
      </c>
      <c r="AN24" s="206" t="str">
        <f t="shared" si="28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733</v>
      </c>
      <c r="E25" s="27" t="s">
        <v>148</v>
      </c>
      <c r="F25" s="27" t="s">
        <v>558</v>
      </c>
      <c r="G25" s="27" t="s">
        <v>734</v>
      </c>
      <c r="H25" s="246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9">
        <f>JRC_Data!$AF$18/JRC_Data!$AC$16</f>
        <v>1.3333333333333333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517">
        <f>V20+0.6+(0.6*5)</f>
        <v>11.103999999999999</v>
      </c>
      <c r="W25" s="533">
        <f>W20+0.6+(0.6*5)</f>
        <v>10.42864</v>
      </c>
      <c r="X25" s="533">
        <f>X20+0.6+(0.6*5)</f>
        <v>9.814062400000001</v>
      </c>
      <c r="Y25" s="539">
        <f>Y20+0.6+(0.6*5)</f>
        <v>9.7532800000000002</v>
      </c>
      <c r="Z25" s="547">
        <v>0.1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9">I26*0.7</f>
        <v>0.76999999999999991</v>
      </c>
      <c r="R26" s="20">
        <f t="shared" si="29"/>
        <v>0.86333333333333329</v>
      </c>
      <c r="S26" s="56">
        <f t="shared" si="29"/>
        <v>0.93333333333333324</v>
      </c>
      <c r="T26" s="541">
        <v>20</v>
      </c>
      <c r="U26" s="20"/>
      <c r="V26" s="516">
        <f>V20*($U$220/$U$219)</f>
        <v>7.5673248945147682</v>
      </c>
      <c r="W26" s="532">
        <f>W20*($U$220/$U$219)</f>
        <v>6.8862656540084393</v>
      </c>
      <c r="X26" s="532">
        <f>X20*($U$220/$U$219)</f>
        <v>6.2665017451476803</v>
      </c>
      <c r="Y26" s="540">
        <f>Y20*($U$220/$U$219)</f>
        <v>6.2052064135021103</v>
      </c>
      <c r="Z26" s="532">
        <v>0.1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30">C28</f>
        <v>R-SW_Apt_ELC_HPN1-D</v>
      </c>
      <c r="AN26" s="206" t="str">
        <f t="shared" ref="AN26" si="31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542">
        <v>20</v>
      </c>
      <c r="U27" s="23"/>
      <c r="V27" s="374">
        <f>V21/$V$20*$V$26</f>
        <v>9.5842025316455697</v>
      </c>
      <c r="W27" s="436">
        <f>W21/$V$20*$V$26</f>
        <v>8.9031432911392407</v>
      </c>
      <c r="X27" s="436">
        <f t="shared" ref="V27:Y31" si="36">X21/$V$20*$V$26</f>
        <v>8.2833793822784809</v>
      </c>
      <c r="Y27" s="537">
        <f t="shared" si="36"/>
        <v>8.2220840506329118</v>
      </c>
      <c r="Z27" s="436">
        <v>0.1</v>
      </c>
      <c r="AA27" s="66"/>
      <c r="AB27" s="72"/>
      <c r="AC27" s="72"/>
      <c r="AD27" s="72"/>
      <c r="AE27" s="72"/>
      <c r="AF27" s="72"/>
      <c r="AG27" s="63">
        <f t="shared" ref="AG27:AG30" si="37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8">C29</f>
        <v>R-SW_Apt_ELC_HPN1-E</v>
      </c>
      <c r="AN27" s="206" t="str">
        <f t="shared" ref="AN27" si="39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543">
        <v>20</v>
      </c>
      <c r="U28" s="29"/>
      <c r="V28" s="374">
        <f t="shared" si="36"/>
        <v>9.6850464135021088</v>
      </c>
      <c r="W28" s="436">
        <f t="shared" si="36"/>
        <v>9.0039871729957817</v>
      </c>
      <c r="X28" s="436">
        <f t="shared" si="36"/>
        <v>8.3842232641350218</v>
      </c>
      <c r="Y28" s="537">
        <f t="shared" si="36"/>
        <v>8.3229279324894527</v>
      </c>
      <c r="Z28" s="436">
        <v>0.1</v>
      </c>
      <c r="AA28" s="65"/>
      <c r="AB28" s="71"/>
      <c r="AC28" s="71"/>
      <c r="AD28" s="71"/>
      <c r="AE28" s="71"/>
      <c r="AF28" s="71"/>
      <c r="AG28" s="62">
        <f t="shared" si="37"/>
        <v>0.18921600000000002</v>
      </c>
      <c r="AH28" s="65"/>
      <c r="AI28" s="65">
        <v>2019</v>
      </c>
      <c r="AJ28" s="65">
        <v>6</v>
      </c>
      <c r="AM28" s="206" t="str">
        <f t="shared" ref="AM28:AN35" si="40">C30</f>
        <v>R-SW_Apt_ELC_HPN1-F</v>
      </c>
      <c r="AN28" s="206" t="str">
        <f t="shared" si="40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32"/>
        <v>0.7</v>
      </c>
      <c r="Q29" s="23">
        <f t="shared" si="33"/>
        <v>0.76999999999999991</v>
      </c>
      <c r="R29" s="23">
        <f t="shared" si="34"/>
        <v>0.86333333333333329</v>
      </c>
      <c r="S29" s="57">
        <f t="shared" si="35"/>
        <v>0.93333333333333324</v>
      </c>
      <c r="T29" s="542">
        <v>20</v>
      </c>
      <c r="U29" s="23"/>
      <c r="V29" s="374">
        <f t="shared" si="36"/>
        <v>10.18926582278481</v>
      </c>
      <c r="W29" s="436">
        <f t="shared" si="36"/>
        <v>9.5082065822784809</v>
      </c>
      <c r="X29" s="436">
        <f t="shared" si="36"/>
        <v>8.8884426734177229</v>
      </c>
      <c r="Y29" s="537">
        <f t="shared" si="36"/>
        <v>8.8271473417721538</v>
      </c>
      <c r="Z29" s="436">
        <v>0.1</v>
      </c>
      <c r="AA29" s="66"/>
      <c r="AB29" s="72"/>
      <c r="AC29" s="72"/>
      <c r="AD29" s="72"/>
      <c r="AE29" s="72"/>
      <c r="AF29" s="72"/>
      <c r="AG29" s="63">
        <f t="shared" si="37"/>
        <v>0.18921600000000002</v>
      </c>
      <c r="AH29" s="66"/>
      <c r="AI29" s="66">
        <v>2019</v>
      </c>
      <c r="AJ29" s="66">
        <v>6</v>
      </c>
      <c r="AL29" s="100"/>
      <c r="AM29" s="206" t="str">
        <f t="shared" si="40"/>
        <v>R-SW_Apt_ELC_HPN1-G</v>
      </c>
      <c r="AN29" s="206" t="str">
        <f t="shared" si="40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JRC_Data!$AC$18/JRC_Data!$AC$16</f>
        <v>1</v>
      </c>
      <c r="I30" s="29">
        <f>JRC_Data!$AD$18/JRC_Data!$AC$16</f>
        <v>1.0999999999999999</v>
      </c>
      <c r="J30" s="29">
        <f>JRC_Data!$AE$18/JRC_Data!$AC$16</f>
        <v>1.2333333333333334</v>
      </c>
      <c r="K30" s="58">
        <f>JRC_Data!$AF$18/JRC_Data!$AC$16</f>
        <v>1.3333333333333333</v>
      </c>
      <c r="L30" s="40"/>
      <c r="M30" s="29"/>
      <c r="N30" s="29"/>
      <c r="O30" s="58"/>
      <c r="P30" s="40">
        <f t="shared" si="32"/>
        <v>0.7</v>
      </c>
      <c r="Q30" s="29">
        <f t="shared" si="33"/>
        <v>0.76999999999999991</v>
      </c>
      <c r="R30" s="29">
        <f t="shared" si="34"/>
        <v>0.86333333333333329</v>
      </c>
      <c r="S30" s="58">
        <f t="shared" si="35"/>
        <v>0.93333333333333324</v>
      </c>
      <c r="T30" s="543">
        <v>20</v>
      </c>
      <c r="U30" s="29"/>
      <c r="V30" s="374">
        <f t="shared" si="36"/>
        <v>10.693485232067511</v>
      </c>
      <c r="W30" s="436">
        <f t="shared" si="36"/>
        <v>10.012425991561182</v>
      </c>
      <c r="X30" s="436">
        <f t="shared" si="36"/>
        <v>9.3926620827004239</v>
      </c>
      <c r="Y30" s="537">
        <f t="shared" si="36"/>
        <v>9.331366751054853</v>
      </c>
      <c r="Z30" s="436">
        <v>0.1</v>
      </c>
      <c r="AA30" s="65"/>
      <c r="AB30" s="71"/>
      <c r="AC30" s="71"/>
      <c r="AD30" s="71"/>
      <c r="AE30" s="71"/>
      <c r="AF30" s="71"/>
      <c r="AG30" s="62">
        <f t="shared" si="37"/>
        <v>0.18921600000000002</v>
      </c>
      <c r="AH30" s="65"/>
      <c r="AI30" s="65">
        <v>2019</v>
      </c>
      <c r="AJ30" s="65">
        <v>6</v>
      </c>
      <c r="AL30" s="206"/>
      <c r="AM30" s="99" t="str">
        <f t="shared" si="40"/>
        <v>R-SH_Apt_ELC_HPN3-AB</v>
      </c>
      <c r="AN30" s="99" t="str">
        <f t="shared" si="40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735</v>
      </c>
      <c r="E31" s="27" t="s">
        <v>148</v>
      </c>
      <c r="F31" s="27" t="s">
        <v>660</v>
      </c>
      <c r="G31" s="27" t="s">
        <v>736</v>
      </c>
      <c r="H31" s="246">
        <f>JRC_Data!$AC$18/JRC_Data!$AC$16</f>
        <v>1</v>
      </c>
      <c r="I31" s="26">
        <f>JRC_Data!$AD$18/JRC_Data!$AC$16</f>
        <v>1.0999999999999999</v>
      </c>
      <c r="J31" s="26">
        <f>JRC_Data!$AE$18/JRC_Data!$AC$16</f>
        <v>1.2333333333333334</v>
      </c>
      <c r="K31" s="59">
        <f>JRC_Data!$AF$18/JRC_Data!$AC$16</f>
        <v>1.3333333333333333</v>
      </c>
      <c r="L31" s="246"/>
      <c r="M31" s="26"/>
      <c r="N31" s="26"/>
      <c r="O31" s="59"/>
      <c r="P31" s="246">
        <f t="shared" ref="P31" si="41">H31*0.7</f>
        <v>0.7</v>
      </c>
      <c r="Q31" s="26">
        <f t="shared" ref="Q31" si="42">I31*0.7</f>
        <v>0.76999999999999991</v>
      </c>
      <c r="R31" s="26">
        <f t="shared" ref="R31" si="43">J31*0.7</f>
        <v>0.86333333333333329</v>
      </c>
      <c r="S31" s="59">
        <f t="shared" ref="S31" si="44">K31*0.7</f>
        <v>0.93333333333333324</v>
      </c>
      <c r="T31" s="534">
        <v>20</v>
      </c>
      <c r="U31" s="26"/>
      <c r="V31" s="517">
        <f t="shared" si="36"/>
        <v>11.197704641350212</v>
      </c>
      <c r="W31" s="533">
        <f t="shared" si="36"/>
        <v>10.516645400843883</v>
      </c>
      <c r="X31" s="533">
        <f t="shared" si="36"/>
        <v>9.8968814919831249</v>
      </c>
      <c r="Y31" s="539">
        <f t="shared" si="36"/>
        <v>9.8355861603375541</v>
      </c>
      <c r="Z31" s="533">
        <v>0.1</v>
      </c>
      <c r="AA31" s="67"/>
      <c r="AB31" s="515"/>
      <c r="AC31" s="515"/>
      <c r="AD31" s="515"/>
      <c r="AE31" s="515"/>
      <c r="AF31" s="515"/>
      <c r="AG31" s="64">
        <f t="shared" ref="AG31" si="45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40"/>
        <v>R-SH_Apt_ELC_HPN3-C</v>
      </c>
      <c r="AN31" s="206" t="str">
        <f t="shared" si="40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737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(JRC_Data!BB20/1000)*($U$219/$U$222)</f>
        <v>13.542857142857143</v>
      </c>
      <c r="W32" s="20">
        <f>(JRC_Data!BC20/1000)*($U$219/$U$222)</f>
        <v>12.575510204081631</v>
      </c>
      <c r="X32" s="20">
        <f>(JRC_Data!BD20/1000)*($U$219/$U$222)</f>
        <v>11.608163265306121</v>
      </c>
      <c r="Y32" s="56">
        <f>(JRC_Data!BE20/1000)*($U$219/$U$222)</f>
        <v>10.640816326530611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40"/>
        <v>R-SH_Apt_ELC_HPN3-D</v>
      </c>
      <c r="AN32" s="206" t="str">
        <f t="shared" si="40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738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V21/$V$20*$V$32</f>
        <v>17.152360645750836</v>
      </c>
      <c r="W33" s="23">
        <f>W21/$V$20*$V$32</f>
        <v>15.933503502893696</v>
      </c>
      <c r="X33" s="23">
        <f t="shared" ref="X33:Y33" si="46">X21/$V$20*$V$32</f>
        <v>14.824343502893695</v>
      </c>
      <c r="Y33" s="57">
        <f t="shared" si="46"/>
        <v>14.714646360036552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7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40"/>
        <v>R-SH_Apt_ELC_HPN3-E</v>
      </c>
      <c r="AN33" s="206" t="str">
        <f t="shared" si="40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739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V22/$V$20*$V$32</f>
        <v>17.332835820895522</v>
      </c>
      <c r="W34" s="29">
        <f t="shared" ref="W34:Y34" si="48">W22/$V$20*$V$32</f>
        <v>16.113978678038379</v>
      </c>
      <c r="X34" s="29">
        <f t="shared" si="48"/>
        <v>15.004818678038381</v>
      </c>
      <c r="Y34" s="58">
        <f t="shared" si="48"/>
        <v>14.895121535181239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7"/>
        <v>0.15768000000000001</v>
      </c>
      <c r="AH34" s="65"/>
      <c r="AI34" s="30">
        <v>2019</v>
      </c>
      <c r="AJ34" s="65">
        <v>5</v>
      </c>
      <c r="AL34" s="206"/>
      <c r="AM34" s="206" t="str">
        <f t="shared" si="40"/>
        <v>R-SH_Apt_ELC_HPN3-F</v>
      </c>
      <c r="AN34" s="206" t="str">
        <f t="shared" si="40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740</v>
      </c>
      <c r="E35" s="24" t="s">
        <v>148</v>
      </c>
      <c r="F35" s="24" t="s">
        <v>558</v>
      </c>
      <c r="G35" s="24" t="s">
        <v>701</v>
      </c>
      <c r="H35" s="22">
        <f>JRC_Data!AC20/JRC_Data!$AC$16</f>
        <v>1.0999999999999999</v>
      </c>
      <c r="I35" s="23">
        <f>JRC_Data!AD20/JRC_Data!$AC$16</f>
        <v>1.1666666666666667</v>
      </c>
      <c r="J35" s="23">
        <f>JRC_Data!AE20/JRC_Data!$AC$16</f>
        <v>1.3333333333333333</v>
      </c>
      <c r="K35" s="57">
        <f>JRC_Data!AF20/JRC_Data!$AC$16</f>
        <v>1.5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V23/$V$20*$V$32</f>
        <v>18.235211696618943</v>
      </c>
      <c r="W35" s="23">
        <f t="shared" ref="W35:Y35" si="49">W23/$V$20*$V$32</f>
        <v>17.016354553761804</v>
      </c>
      <c r="X35" s="23">
        <f t="shared" si="49"/>
        <v>15.907194553761805</v>
      </c>
      <c r="Y35" s="57">
        <f t="shared" si="49"/>
        <v>15.797497410904663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7"/>
        <v>0.15768000000000001</v>
      </c>
      <c r="AH35" s="66"/>
      <c r="AI35" s="24">
        <v>2019</v>
      </c>
      <c r="AJ35" s="66">
        <v>5</v>
      </c>
      <c r="AL35" s="206"/>
      <c r="AM35" s="206" t="str">
        <f t="shared" si="40"/>
        <v>R-SH_Apt_ELC_HPN3-G</v>
      </c>
      <c r="AN35" s="206" t="str">
        <f t="shared" si="40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741</v>
      </c>
      <c r="E36" s="30" t="s">
        <v>148</v>
      </c>
      <c r="F36" s="30" t="s">
        <v>558</v>
      </c>
      <c r="G36" s="30" t="s">
        <v>702</v>
      </c>
      <c r="H36" s="40">
        <f>JRC_Data!AC20/JRC_Data!$AC$16</f>
        <v>1.0999999999999999</v>
      </c>
      <c r="I36" s="29">
        <f>JRC_Data!AD20/JRC_Data!$AC$16</f>
        <v>1.1666666666666667</v>
      </c>
      <c r="J36" s="29">
        <f>JRC_Data!AE20/JRC_Data!$AC$16</f>
        <v>1.3333333333333333</v>
      </c>
      <c r="K36" s="58">
        <f>JRC_Data!AF20/JRC_Data!$AC$16</f>
        <v>1.5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V24/$V$20*$V$32</f>
        <v>19.137587572342369</v>
      </c>
      <c r="W36" s="29">
        <f t="shared" ref="W36:Y36" si="50">W24/$V$20*$V$32</f>
        <v>17.91873042948523</v>
      </c>
      <c r="X36" s="29">
        <f t="shared" si="50"/>
        <v>16.80957042948523</v>
      </c>
      <c r="Y36" s="58">
        <f t="shared" si="50"/>
        <v>16.699873286628083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7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51">C38</f>
        <v>R-HC_Apt_ELC_HPN2-AB</v>
      </c>
      <c r="AN36" s="206" t="str">
        <f t="shared" si="51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742</v>
      </c>
      <c r="E37" s="27" t="s">
        <v>148</v>
      </c>
      <c r="F37" s="27" t="s">
        <v>558</v>
      </c>
      <c r="G37" s="27" t="s">
        <v>734</v>
      </c>
      <c r="H37" s="246">
        <f>JRC_Data!AC20/JRC_Data!$AC$16</f>
        <v>1.0999999999999999</v>
      </c>
      <c r="I37" s="26">
        <f>JRC_Data!AD20/JRC_Data!$AC$16</f>
        <v>1.1666666666666667</v>
      </c>
      <c r="J37" s="26">
        <f>JRC_Data!AE20/JRC_Data!$AC$16</f>
        <v>1.3333333333333333</v>
      </c>
      <c r="K37" s="59">
        <f>JRC_Data!AF20/JRC_Data!$AC$16</f>
        <v>1.5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V25/$V$20*$V$32</f>
        <v>20.039963448065794</v>
      </c>
      <c r="W37" s="26">
        <f t="shared" ref="W37:Y37" si="52">W25/$V$20*$V$32</f>
        <v>18.821106305208652</v>
      </c>
      <c r="X37" s="26">
        <f t="shared" si="52"/>
        <v>17.711946305208652</v>
      </c>
      <c r="Y37" s="59">
        <f t="shared" si="52"/>
        <v>17.602249162351509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7"/>
        <v>0.15768000000000001</v>
      </c>
      <c r="AH37" s="67"/>
      <c r="AI37" s="27">
        <v>2019</v>
      </c>
      <c r="AJ37" s="67">
        <v>5</v>
      </c>
      <c r="AL37" s="206"/>
      <c r="AM37" s="206" t="str">
        <f t="shared" si="51"/>
        <v>R-HC_Apt_ELC_HPN2-C</v>
      </c>
      <c r="AN37" s="206" t="str">
        <f t="shared" si="51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743</v>
      </c>
      <c r="E38" s="88" t="s">
        <v>148</v>
      </c>
      <c r="F38" s="88" t="s">
        <v>558</v>
      </c>
      <c r="G38" s="88" t="s">
        <v>785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10">
        <v>20</v>
      </c>
      <c r="U38" s="56"/>
      <c r="V38" s="19">
        <f>(JRC_Data!BB20/1000)*($U$220/$U$222)</f>
        <v>13.657142857142858</v>
      </c>
      <c r="W38" s="20">
        <f>(JRC_Data!BC20/1000)*($U$220/$U$222)</f>
        <v>12.681632653061225</v>
      </c>
      <c r="X38" s="20">
        <f>(JRC_Data!BD20/1000)*($U$220/$U$222)</f>
        <v>11.706122448979592</v>
      </c>
      <c r="Y38" s="56">
        <f>(JRC_Data!BE20/1000)*($U$220/$U$222)</f>
        <v>10.73061224489796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51"/>
        <v>R-HC_Apt_ELC_HPN2-D</v>
      </c>
      <c r="AN38" s="206" t="str">
        <f t="shared" si="51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744</v>
      </c>
      <c r="E39" s="24" t="s">
        <v>148</v>
      </c>
      <c r="F39" s="24" t="s">
        <v>558</v>
      </c>
      <c r="G39" s="24" t="s">
        <v>786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11">
        <v>20</v>
      </c>
      <c r="U39" s="57"/>
      <c r="V39" s="22">
        <f t="shared" ref="V39:Y43" si="53">V27/$V$20*$V$38</f>
        <v>17.443073447024759</v>
      </c>
      <c r="W39" s="23">
        <f t="shared" si="53"/>
        <v>16.203558076319517</v>
      </c>
      <c r="X39" s="23">
        <f t="shared" si="53"/>
        <v>15.075599088977745</v>
      </c>
      <c r="Y39" s="57">
        <f t="shared" si="53"/>
        <v>14.964042705614274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54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51"/>
        <v>R-HC_Apt_ELC_HPN2-E</v>
      </c>
      <c r="AN39" s="206" t="str">
        <f t="shared" si="51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745</v>
      </c>
      <c r="E40" s="30" t="s">
        <v>148</v>
      </c>
      <c r="F40" s="30" t="s">
        <v>558</v>
      </c>
      <c r="G40" s="30" t="s">
        <v>787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12">
        <v>20</v>
      </c>
      <c r="U40" s="58"/>
      <c r="V40" s="40">
        <f t="shared" si="53"/>
        <v>17.626607468984194</v>
      </c>
      <c r="W40" s="29">
        <f t="shared" si="53"/>
        <v>16.387092098278952</v>
      </c>
      <c r="X40" s="29">
        <f t="shared" si="53"/>
        <v>15.259133110937181</v>
      </c>
      <c r="Y40" s="58">
        <f t="shared" si="53"/>
        <v>15.147576727573711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54"/>
        <v>0.15768000000000001</v>
      </c>
      <c r="AH40" s="65"/>
      <c r="AI40" s="30">
        <v>2019</v>
      </c>
      <c r="AJ40" s="65">
        <v>5</v>
      </c>
      <c r="AL40" s="206"/>
      <c r="AM40" s="206" t="str">
        <f t="shared" si="51"/>
        <v>R-HC_Apt_ELC_HPN2-F</v>
      </c>
      <c r="AN40" s="206" t="str">
        <f t="shared" si="51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746</v>
      </c>
      <c r="E41" s="24" t="s">
        <v>148</v>
      </c>
      <c r="F41" s="24" t="s">
        <v>558</v>
      </c>
      <c r="G41" s="24" t="s">
        <v>788</v>
      </c>
      <c r="H41" s="22">
        <f>JRC_Data!AC20/JRC_Data!$AC$16</f>
        <v>1.0999999999999999</v>
      </c>
      <c r="I41" s="23">
        <f>JRC_Data!AD20/JRC_Data!$AC$16</f>
        <v>1.1666666666666667</v>
      </c>
      <c r="J41" s="23">
        <f>JRC_Data!AE20/JRC_Data!$AC$16</f>
        <v>1.3333333333333333</v>
      </c>
      <c r="K41" s="57">
        <f>JRC_Data!AF20/JRC_Data!$AC$16</f>
        <v>1.5</v>
      </c>
      <c r="L41" s="22">
        <v>1</v>
      </c>
      <c r="M41" s="23">
        <f>JRC_Data!AD20/JRC_Data!$AC$16</f>
        <v>1.1666666666666667</v>
      </c>
      <c r="N41" s="23">
        <f>JRC_Data!AE20/JRC_Data!$AC$16</f>
        <v>1.3333333333333333</v>
      </c>
      <c r="O41" s="57">
        <f>JRC_Data!AF20/JRC_Data!$AC$16</f>
        <v>1.5</v>
      </c>
      <c r="P41" s="22"/>
      <c r="Q41" s="23"/>
      <c r="R41" s="23"/>
      <c r="S41" s="57"/>
      <c r="T41" s="511">
        <v>20</v>
      </c>
      <c r="U41" s="57"/>
      <c r="V41" s="22">
        <f t="shared" si="53"/>
        <v>18.544277578781376</v>
      </c>
      <c r="W41" s="23">
        <f t="shared" si="53"/>
        <v>17.304762208076127</v>
      </c>
      <c r="X41" s="23">
        <f t="shared" si="53"/>
        <v>16.17680322073436</v>
      </c>
      <c r="Y41" s="57">
        <f t="shared" si="53"/>
        <v>16.065246837370889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54"/>
        <v>0.15768000000000001</v>
      </c>
      <c r="AH41" s="66"/>
      <c r="AI41" s="24">
        <v>2019</v>
      </c>
      <c r="AJ41" s="66">
        <v>5</v>
      </c>
      <c r="AL41" s="206"/>
      <c r="AM41" s="206" t="str">
        <f t="shared" si="51"/>
        <v>R-HC_Apt_ELC_HPN2-G</v>
      </c>
      <c r="AN41" s="206" t="str">
        <f t="shared" si="51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747</v>
      </c>
      <c r="E42" s="30" t="s">
        <v>148</v>
      </c>
      <c r="F42" s="30" t="s">
        <v>558</v>
      </c>
      <c r="G42" s="30" t="s">
        <v>789</v>
      </c>
      <c r="H42" s="40">
        <f>JRC_Data!AC20/JRC_Data!$AC$16</f>
        <v>1.0999999999999999</v>
      </c>
      <c r="I42" s="29">
        <f>JRC_Data!AD20/JRC_Data!$AC$16</f>
        <v>1.1666666666666667</v>
      </c>
      <c r="J42" s="29">
        <f>JRC_Data!AE20/JRC_Data!$AC$16</f>
        <v>1.3333333333333333</v>
      </c>
      <c r="K42" s="58">
        <f>JRC_Data!AF20/JRC_Data!$AC$16</f>
        <v>1.5</v>
      </c>
      <c r="L42" s="40">
        <v>1</v>
      </c>
      <c r="M42" s="29">
        <f>JRC_Data!AD20/JRC_Data!$AC$16</f>
        <v>1.1666666666666667</v>
      </c>
      <c r="N42" s="29">
        <f>JRC_Data!AE20/JRC_Data!$AC$16</f>
        <v>1.3333333333333333</v>
      </c>
      <c r="O42" s="58">
        <f>JRC_Data!AF20/JRC_Data!$AC$16</f>
        <v>1.5</v>
      </c>
      <c r="P42" s="40"/>
      <c r="Q42" s="29"/>
      <c r="R42" s="29"/>
      <c r="S42" s="58"/>
      <c r="T42" s="512">
        <v>20</v>
      </c>
      <c r="U42" s="58"/>
      <c r="V42" s="40">
        <f t="shared" si="53"/>
        <v>19.461947688578555</v>
      </c>
      <c r="W42" s="29">
        <f t="shared" si="53"/>
        <v>18.222432317873306</v>
      </c>
      <c r="X42" s="29">
        <f t="shared" si="53"/>
        <v>17.094473330531539</v>
      </c>
      <c r="Y42" s="58">
        <f t="shared" si="53"/>
        <v>16.982916947168064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54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748</v>
      </c>
      <c r="E43" s="27" t="s">
        <v>148</v>
      </c>
      <c r="F43" s="27" t="s">
        <v>558</v>
      </c>
      <c r="G43" s="27" t="s">
        <v>790</v>
      </c>
      <c r="H43" s="246">
        <f>JRC_Data!AC20/JRC_Data!$AC$16</f>
        <v>1.0999999999999999</v>
      </c>
      <c r="I43" s="26">
        <f>JRC_Data!AD20/JRC_Data!$AC$16</f>
        <v>1.1666666666666667</v>
      </c>
      <c r="J43" s="26">
        <f>JRC_Data!AE20/JRC_Data!$AC$16</f>
        <v>1.3333333333333333</v>
      </c>
      <c r="K43" s="59">
        <f>JRC_Data!AF20/JRC_Data!$AC$16</f>
        <v>1.5</v>
      </c>
      <c r="L43" s="246">
        <v>1</v>
      </c>
      <c r="M43" s="26">
        <f>JRC_Data!AD20/JRC_Data!$AC$16</f>
        <v>1.1666666666666667</v>
      </c>
      <c r="N43" s="26">
        <f>JRC_Data!AE20/JRC_Data!$AC$16</f>
        <v>1.3333333333333333</v>
      </c>
      <c r="O43" s="59">
        <f>JRC_Data!AF20/JRC_Data!$AC$16</f>
        <v>1.5</v>
      </c>
      <c r="P43" s="246"/>
      <c r="Q43" s="26"/>
      <c r="R43" s="26"/>
      <c r="S43" s="59"/>
      <c r="T43" s="514">
        <v>20</v>
      </c>
      <c r="U43" s="59"/>
      <c r="V43" s="246">
        <f t="shared" si="53"/>
        <v>20.37961779837573</v>
      </c>
      <c r="W43" s="26">
        <f t="shared" si="53"/>
        <v>19.140102427670488</v>
      </c>
      <c r="X43" s="26">
        <f t="shared" si="53"/>
        <v>18.012143440328718</v>
      </c>
      <c r="Y43" s="59">
        <f t="shared" si="53"/>
        <v>17.900587056965243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54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2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8"/>
      <c r="AB44" s="523"/>
      <c r="AC44" s="523"/>
      <c r="AD44" s="523"/>
      <c r="AE44" s="523"/>
      <c r="AF44" s="523"/>
      <c r="AG44" s="33"/>
      <c r="AH44" s="34"/>
      <c r="AI44" s="34"/>
      <c r="AJ44" s="524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55">I45*0.7</f>
        <v>1.2530864197530862</v>
      </c>
      <c r="R45" s="20">
        <f t="shared" si="55"/>
        <v>1.4691358024691357</v>
      </c>
      <c r="S45" s="56">
        <f t="shared" si="55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6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7">I46*0.7</f>
        <v>1.2055555555555555</v>
      </c>
      <c r="R46" s="26">
        <f t="shared" ref="R46" si="58">J46*0.7</f>
        <v>1.2055555555555555</v>
      </c>
      <c r="S46" s="59">
        <f t="shared" ref="S46" si="59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6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2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3"/>
      <c r="AC47" s="523"/>
      <c r="AD47" s="523"/>
      <c r="AE47" s="523"/>
      <c r="AF47" s="523"/>
      <c r="AG47" s="33"/>
      <c r="AH47" s="34"/>
      <c r="AI47" s="34"/>
      <c r="AJ47" s="524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1*$AD$48+JRC_Data!AD18*(1.2-$AD$48)</f>
        <v>3.1549999999999998</v>
      </c>
      <c r="I48" s="373">
        <f>1*$AD$48+JRC_Data!AE18*(1.2-$AD$48)</f>
        <v>3.4950000000000001</v>
      </c>
      <c r="J48" s="373">
        <f>1*$AD$48+JRC_Data!AF18*(1.2-$AD$48)</f>
        <v>3.75</v>
      </c>
      <c r="K48" s="373">
        <f>1*$AD$48+JRC_Data!AG18*(1.2-$AD$48)</f>
        <v>3.75</v>
      </c>
      <c r="L48" s="49"/>
      <c r="M48" s="50"/>
      <c r="N48" s="50"/>
      <c r="O48" s="51"/>
      <c r="P48" s="246">
        <f>H48*0.7</f>
        <v>2.2084999999999999</v>
      </c>
      <c r="Q48" s="26">
        <f>I48*0.7</f>
        <v>2.4464999999999999</v>
      </c>
      <c r="R48" s="26">
        <f t="shared" ref="R48:S48" si="60">J48*0.7</f>
        <v>2.625</v>
      </c>
      <c r="S48" s="59">
        <f t="shared" si="60"/>
        <v>2.625</v>
      </c>
      <c r="T48" s="250">
        <v>20</v>
      </c>
      <c r="U48" s="251"/>
      <c r="V48" s="78">
        <f>(V26+V10)*0.8</f>
        <v>8.3046953586497896</v>
      </c>
      <c r="W48" s="78">
        <f>(W26+W10)*0.8</f>
        <v>7.7598479662447266</v>
      </c>
      <c r="X48" s="78">
        <f>(X26+X10)*0.8</f>
        <v>7.2640368391561196</v>
      </c>
      <c r="Y48" s="78">
        <f>(Y26+Y10)*0.8</f>
        <v>7.2150005738396636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2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3"/>
      <c r="AC49" s="523"/>
      <c r="AD49" s="523"/>
      <c r="AE49" s="523"/>
      <c r="AF49" s="523"/>
      <c r="AG49" s="33"/>
      <c r="AH49" s="34"/>
      <c r="AI49" s="34"/>
      <c r="AJ49" s="524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1</v>
      </c>
      <c r="Q50" s="241">
        <v>1</v>
      </c>
      <c r="R50" s="241">
        <v>1</v>
      </c>
      <c r="S50" s="242">
        <v>1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61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1</v>
      </c>
      <c r="Q51" s="248">
        <v>1</v>
      </c>
      <c r="R51" s="248">
        <v>1</v>
      </c>
      <c r="S51" s="249">
        <v>1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61"/>
        <v>0.56764799999999993</v>
      </c>
      <c r="AH51" s="67"/>
      <c r="AI51" s="67">
        <v>2019</v>
      </c>
      <c r="AJ51" s="67">
        <v>18</v>
      </c>
    </row>
    <row r="52" spans="3:45" x14ac:dyDescent="0.2">
      <c r="C52" s="522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3"/>
      <c r="AC52" s="523"/>
      <c r="AD52" s="523"/>
      <c r="AE52" s="523"/>
      <c r="AF52" s="523"/>
      <c r="AG52" s="33"/>
      <c r="AH52" s="34"/>
      <c r="AI52" s="34"/>
      <c r="AJ52" s="524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1</v>
      </c>
      <c r="Q53" s="241">
        <v>1</v>
      </c>
      <c r="R53" s="241">
        <v>1</v>
      </c>
      <c r="S53" s="242">
        <v>1</v>
      </c>
      <c r="T53" s="52">
        <v>30</v>
      </c>
      <c r="U53" s="48"/>
      <c r="V53" s="20">
        <f>(JRC_Data!BB48/1000)*($U$215/$U$216)</f>
        <v>3.6878868563919918</v>
      </c>
      <c r="W53" s="20">
        <f>(JRC_Data!BC48/1000)*($U$215/$U$216)</f>
        <v>3.6878868563919918</v>
      </c>
      <c r="X53" s="20">
        <f>(JRC_Data!BD48/1000)*($U$215/$U$216)</f>
        <v>3.6878868563919918</v>
      </c>
      <c r="Y53" s="20">
        <f>(JRC_Data!BE48/1000)*($U$215/$U$216)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62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</f>
        <v>4.9786472561291895</v>
      </c>
      <c r="W54" s="23">
        <f>(JRC_Data!BC45/1000)*($U$215/$U$216)</f>
        <v>4.7020557418997893</v>
      </c>
      <c r="X54" s="23">
        <f>(JRC_Data!BD45/1000)*($U$215/$U$216)</f>
        <v>4.2410698848507904</v>
      </c>
      <c r="Y54" s="23">
        <f>(JRC_Data!BE45/1000)*($U$215/$U$216)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62"/>
        <v>0.15768000000000001</v>
      </c>
      <c r="AH54" s="66"/>
      <c r="AI54" s="66">
        <v>2019</v>
      </c>
      <c r="AJ54" s="66">
        <v>5</v>
      </c>
    </row>
    <row r="55" spans="3:45" x14ac:dyDescent="0.2">
      <c r="C55" s="522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3"/>
      <c r="AC55" s="523"/>
      <c r="AD55" s="523"/>
      <c r="AE55" s="523"/>
      <c r="AF55" s="523"/>
      <c r="AG55" s="33"/>
      <c r="AH55" s="34"/>
      <c r="AI55" s="34"/>
      <c r="AJ55" s="524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63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63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749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729</v>
      </c>
      <c r="I61" s="17" t="s">
        <v>730</v>
      </c>
      <c r="J61" s="17" t="s">
        <v>731</v>
      </c>
      <c r="K61" s="17" t="s">
        <v>732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236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569" t="s">
        <v>82</v>
      </c>
      <c r="I62" s="570"/>
      <c r="J62" s="570"/>
      <c r="K62" s="571"/>
      <c r="L62" s="569" t="s">
        <v>83</v>
      </c>
      <c r="M62" s="570"/>
      <c r="N62" s="570"/>
      <c r="O62" s="571"/>
      <c r="P62" s="569" t="s">
        <v>84</v>
      </c>
      <c r="Q62" s="570"/>
      <c r="R62" s="570"/>
      <c r="S62" s="571"/>
      <c r="T62" s="569" t="s">
        <v>85</v>
      </c>
      <c r="U62" s="571"/>
      <c r="V62" s="563" t="s">
        <v>86</v>
      </c>
      <c r="W62" s="564"/>
      <c r="X62" s="564"/>
      <c r="Y62" s="565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33.75" x14ac:dyDescent="0.2">
      <c r="C64" s="37" t="s">
        <v>269</v>
      </c>
      <c r="D64" s="38"/>
      <c r="E64" s="38"/>
      <c r="F64" s="38"/>
      <c r="G64" s="39"/>
      <c r="H64" s="566" t="s">
        <v>34</v>
      </c>
      <c r="I64" s="567"/>
      <c r="J64" s="567"/>
      <c r="K64" s="568"/>
      <c r="L64" s="567" t="s">
        <v>34</v>
      </c>
      <c r="M64" s="567"/>
      <c r="N64" s="567"/>
      <c r="O64" s="568"/>
      <c r="P64" s="566" t="s">
        <v>34</v>
      </c>
      <c r="Q64" s="567"/>
      <c r="R64" s="567"/>
      <c r="S64" s="568"/>
      <c r="T64" s="572" t="s">
        <v>68</v>
      </c>
      <c r="U64" s="573"/>
      <c r="V64" s="572" t="s">
        <v>503</v>
      </c>
      <c r="W64" s="574"/>
      <c r="X64" s="574"/>
      <c r="Y64" s="573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64">W69*1.3</f>
        <v>4.2250000000000005</v>
      </c>
      <c r="X65" s="373">
        <f t="shared" si="64"/>
        <v>4.2250000000000005</v>
      </c>
      <c r="Y65" s="373">
        <f t="shared" si="64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65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6">C65</f>
        <v>R-SH_Att_KER_N1</v>
      </c>
      <c r="AN65" s="99" t="str">
        <f t="shared" ref="AN65:AN76" si="67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68">I66*0.7</f>
        <v>0.7</v>
      </c>
      <c r="R66" s="23">
        <f t="shared" ref="R66:R68" si="69">J66*0.7</f>
        <v>0.7</v>
      </c>
      <c r="S66" s="57">
        <f t="shared" ref="S66:S68" si="70">K66*0.7</f>
        <v>0.7</v>
      </c>
      <c r="T66" s="53">
        <v>20</v>
      </c>
      <c r="U66" s="25"/>
      <c r="V66" s="374">
        <f>V70*1.3</f>
        <v>4.2773760330578519</v>
      </c>
      <c r="W66" s="374">
        <f t="shared" ref="W66:Y66" si="71">W70*1.3</f>
        <v>4.2773760330578519</v>
      </c>
      <c r="X66" s="374">
        <f t="shared" si="71"/>
        <v>4.2773760330578519</v>
      </c>
      <c r="Y66" s="374">
        <f t="shared" si="71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65"/>
        <v>0.7884000000000001</v>
      </c>
      <c r="AH66" s="66"/>
      <c r="AI66" s="66">
        <v>2019</v>
      </c>
      <c r="AJ66" s="66">
        <v>25</v>
      </c>
      <c r="AL66" s="100"/>
      <c r="AM66" s="99" t="str">
        <f t="shared" si="66"/>
        <v>R-SW_Att_KER_N1</v>
      </c>
      <c r="AN66" s="99" t="str">
        <f t="shared" si="67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68"/>
        <v>0.7</v>
      </c>
      <c r="R67" s="29">
        <f t="shared" si="69"/>
        <v>0.7</v>
      </c>
      <c r="S67" s="58">
        <f t="shared" si="70"/>
        <v>0.7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5"/>
        <v>0.7884000000000001</v>
      </c>
      <c r="AH67" s="65"/>
      <c r="AI67" s="65">
        <v>2019</v>
      </c>
      <c r="AJ67" s="65">
        <v>25</v>
      </c>
      <c r="AL67" s="100"/>
      <c r="AM67" s="99" t="str">
        <f t="shared" si="66"/>
        <v>R-SW_Att_KER_N2</v>
      </c>
      <c r="AN67" s="99" t="str">
        <f t="shared" si="67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68"/>
        <v>0.71749999999999992</v>
      </c>
      <c r="R68" s="23">
        <f t="shared" si="69"/>
        <v>0.71749999999999992</v>
      </c>
      <c r="S68" s="57">
        <f t="shared" si="70"/>
        <v>0.71749999999999992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6"/>
        <v>R-SW_Att_KER_N3</v>
      </c>
      <c r="AN68" s="99" t="str">
        <f t="shared" si="67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72">3.25</f>
        <v>3.25</v>
      </c>
      <c r="X69" s="373">
        <f t="shared" si="72"/>
        <v>3.25</v>
      </c>
      <c r="Y69" s="373">
        <f t="shared" si="72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65"/>
        <v>0.63072000000000006</v>
      </c>
      <c r="AH69" s="65"/>
      <c r="AI69" s="65">
        <v>2019</v>
      </c>
      <c r="AJ69" s="65">
        <v>20</v>
      </c>
      <c r="AL69" s="100"/>
      <c r="AM69" s="99" t="str">
        <f t="shared" si="66"/>
        <v>R-SH_Att_GAS_N1</v>
      </c>
      <c r="AN69" s="99" t="str">
        <f t="shared" si="67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73">I70*0.7</f>
        <v>0.7</v>
      </c>
      <c r="R70" s="23">
        <f t="shared" ref="R70:R72" si="74">J70*0.7</f>
        <v>0.7</v>
      </c>
      <c r="S70" s="57">
        <f t="shared" ref="S70:S72" si="75">K70*0.7</f>
        <v>0.7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65"/>
        <v>0.7884000000000001</v>
      </c>
      <c r="AH70" s="66"/>
      <c r="AI70" s="66">
        <v>2019</v>
      </c>
      <c r="AJ70" s="66">
        <v>25</v>
      </c>
      <c r="AL70" s="100"/>
      <c r="AM70" s="99" t="str">
        <f t="shared" si="66"/>
        <v>R-SW_Att_GAS_N1</v>
      </c>
      <c r="AN70" s="99" t="str">
        <f t="shared" si="67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73"/>
        <v>0.7</v>
      </c>
      <c r="R71" s="29">
        <f t="shared" si="74"/>
        <v>0.7</v>
      </c>
      <c r="S71" s="58">
        <f t="shared" si="75"/>
        <v>0.7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5"/>
        <v>0.7884000000000001</v>
      </c>
      <c r="AH71" s="65"/>
      <c r="AI71" s="65">
        <v>2019</v>
      </c>
      <c r="AJ71" s="65">
        <v>25</v>
      </c>
      <c r="AL71" s="100"/>
      <c r="AM71" s="99" t="str">
        <f t="shared" si="66"/>
        <v>R-SW_Att_GAS_N2</v>
      </c>
      <c r="AN71" s="99" t="str">
        <f t="shared" si="67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73"/>
        <v>0.71749999999999992</v>
      </c>
      <c r="R72" s="23">
        <f t="shared" si="74"/>
        <v>0.71749999999999992</v>
      </c>
      <c r="S72" s="57">
        <f t="shared" si="75"/>
        <v>0.71749999999999992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5"/>
        <v>0.7884000000000001</v>
      </c>
      <c r="AH72" s="66"/>
      <c r="AI72" s="66">
        <v>2019</v>
      </c>
      <c r="AJ72" s="66">
        <v>25</v>
      </c>
      <c r="AL72" s="100"/>
      <c r="AM72" s="99" t="str">
        <f t="shared" si="66"/>
        <v>R-SW_Att_GAS_N3</v>
      </c>
      <c r="AN72" s="99" t="str">
        <f t="shared" si="67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65"/>
        <v>0.63072000000000006</v>
      </c>
      <c r="AH73" s="65"/>
      <c r="AI73" s="65">
        <v>2019</v>
      </c>
      <c r="AJ73" s="65">
        <v>20</v>
      </c>
      <c r="AL73" s="100"/>
      <c r="AM73" s="99" t="str">
        <f t="shared" si="66"/>
        <v>R-SH_Att_LPG_N1</v>
      </c>
      <c r="AN73" s="99" t="str">
        <f t="shared" si="67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76">I74*0.7</f>
        <v>0.7</v>
      </c>
      <c r="R74" s="23">
        <f t="shared" ref="R74" si="77">J74*0.7</f>
        <v>0.7</v>
      </c>
      <c r="S74" s="57">
        <f t="shared" ref="S74" si="78">K74*0.7</f>
        <v>0.7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65"/>
        <v>0.7884000000000001</v>
      </c>
      <c r="AH74" s="66"/>
      <c r="AI74" s="66">
        <v>2019</v>
      </c>
      <c r="AJ74" s="66">
        <v>25</v>
      </c>
      <c r="AL74" s="100"/>
      <c r="AM74" s="206" t="str">
        <f t="shared" si="66"/>
        <v>R-SW_Att_LPG_N1</v>
      </c>
      <c r="AN74" s="206" t="str">
        <f t="shared" si="67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65"/>
        <v>0.63072000000000006</v>
      </c>
      <c r="AH75" s="65"/>
      <c r="AI75" s="65">
        <v>2019</v>
      </c>
      <c r="AJ75" s="65">
        <v>20</v>
      </c>
      <c r="AL75" s="100"/>
      <c r="AM75" s="206" t="str">
        <f t="shared" si="66"/>
        <v>R-SH_Att_WOO_N1</v>
      </c>
      <c r="AN75" s="206" t="str">
        <f t="shared" si="67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9">H76*0.7</f>
        <v>0.7</v>
      </c>
      <c r="Q76" s="23">
        <f t="shared" si="79"/>
        <v>0.7</v>
      </c>
      <c r="R76" s="23">
        <f t="shared" si="79"/>
        <v>0.7</v>
      </c>
      <c r="S76" s="57">
        <f t="shared" si="79"/>
        <v>0.7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65"/>
        <v>0.7884000000000001</v>
      </c>
      <c r="AH76" s="66"/>
      <c r="AI76" s="66">
        <v>2019</v>
      </c>
      <c r="AJ76" s="66">
        <v>25</v>
      </c>
      <c r="AL76" s="100"/>
      <c r="AM76" s="206" t="str">
        <f t="shared" si="66"/>
        <v>R-SW_Att_WOO_N1</v>
      </c>
      <c r="AN76" s="206" t="str">
        <f t="shared" si="67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65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80">H78*0.7</f>
        <v>0.38500000000000001</v>
      </c>
      <c r="Q78" s="23">
        <f t="shared" ref="Q78" si="81">I78*0.7</f>
        <v>0.38500000000000001</v>
      </c>
      <c r="R78" s="23">
        <f t="shared" ref="R78" si="82">J78*0.7</f>
        <v>0.38500000000000001</v>
      </c>
      <c r="S78" s="57">
        <f t="shared" ref="S78" si="83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65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84">W65</f>
        <v>4.2250000000000005</v>
      </c>
      <c r="X79" s="62">
        <f t="shared" si="84"/>
        <v>4.2250000000000005</v>
      </c>
      <c r="Y79" s="62">
        <f t="shared" si="84"/>
        <v>4.2250000000000005</v>
      </c>
      <c r="Z79" s="62">
        <f t="shared" si="84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46">
        <f t="shared" si="79"/>
        <v>0.57399999999999995</v>
      </c>
      <c r="Q80" s="26">
        <f t="shared" si="79"/>
        <v>0.57399999999999995</v>
      </c>
      <c r="R80" s="26">
        <f t="shared" si="79"/>
        <v>0.57399999999999995</v>
      </c>
      <c r="S80" s="59">
        <f t="shared" si="79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85">W66</f>
        <v>4.2773760330578519</v>
      </c>
      <c r="X80" s="62">
        <f t="shared" si="85"/>
        <v>4.2773760330578519</v>
      </c>
      <c r="Y80" s="62">
        <f t="shared" si="85"/>
        <v>4.2773760330578519</v>
      </c>
      <c r="Z80" s="62">
        <f t="shared" si="84"/>
        <v>0.12</v>
      </c>
      <c r="AA80" s="66"/>
      <c r="AB80" s="44"/>
      <c r="AC80" s="72"/>
      <c r="AD80" s="72"/>
      <c r="AE80" s="72"/>
      <c r="AF80" s="72"/>
      <c r="AG80" s="63">
        <f t="shared" si="65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5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6">C84</f>
        <v>R-SH_Att_ELC_HPN1</v>
      </c>
      <c r="AN82" s="206" t="str">
        <f t="shared" si="86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6"/>
        <v>R-HC_Att_ELC_HPN1</v>
      </c>
      <c r="AN83" s="206" t="str">
        <f t="shared" si="86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5"/>
        <v>0.220752</v>
      </c>
      <c r="AH84" s="88"/>
      <c r="AI84" s="87">
        <v>2100</v>
      </c>
      <c r="AJ84" s="21">
        <v>7</v>
      </c>
      <c r="AL84" s="100"/>
      <c r="AM84" s="206" t="str">
        <f t="shared" si="86"/>
        <v>R-SH_Att_ELC_HPN2-AB</v>
      </c>
      <c r="AN84" s="206" t="str">
        <f t="shared" si="86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v>1</v>
      </c>
      <c r="M85" s="26">
        <f>JRC_Data!AD16/JRC_Data!$AC$16</f>
        <v>1.0666666666666667</v>
      </c>
      <c r="N85" s="26">
        <f>JRC_Data!AE16/JRC_Data!$AC$16</f>
        <v>1.2333333333333334</v>
      </c>
      <c r="O85" s="59">
        <f>JRC_Data!AF16/JRC_Data!$AC$16</f>
        <v>1.3333333333333333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5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6"/>
        <v>R-SH_Att_ELC_HPN2-C</v>
      </c>
      <c r="AN85" s="206" t="str">
        <f t="shared" si="86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65"/>
        <v>0.220752</v>
      </c>
      <c r="AH86" s="87"/>
      <c r="AI86" s="88">
        <v>2019</v>
      </c>
      <c r="AJ86" s="87">
        <v>7</v>
      </c>
      <c r="AL86" s="100"/>
      <c r="AM86" s="206" t="str">
        <f t="shared" si="86"/>
        <v>R-SH_Att_ELC_HPN2-D</v>
      </c>
      <c r="AN86" s="206" t="str">
        <f t="shared" si="86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750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 t="shared" ref="V87:Y91" si="87">V21/$V$20*$V$86</f>
        <v>10.803454157782514</v>
      </c>
      <c r="W87" s="23">
        <f t="shared" si="87"/>
        <v>10.035754157782517</v>
      </c>
      <c r="X87" s="23">
        <f t="shared" si="87"/>
        <v>9.3371471577825158</v>
      </c>
      <c r="Y87" s="57">
        <f t="shared" si="87"/>
        <v>9.2680541577825153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5"/>
        <v>0.220752</v>
      </c>
      <c r="AH87" s="66"/>
      <c r="AI87" s="24">
        <v>2019</v>
      </c>
      <c r="AJ87" s="66">
        <v>7</v>
      </c>
      <c r="AL87" s="100"/>
      <c r="AM87" s="206" t="str">
        <f t="shared" si="86"/>
        <v>R-SH_Att_ELC_HPN2-E</v>
      </c>
      <c r="AN87" s="206" t="str">
        <f t="shared" si="86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755</v>
      </c>
      <c r="E88" s="30" t="s">
        <v>148</v>
      </c>
      <c r="F88" s="30" t="s">
        <v>558</v>
      </c>
      <c r="G88" s="30" t="s">
        <v>751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7"/>
        <v>10.917126865671641</v>
      </c>
      <c r="W88" s="29">
        <f t="shared" si="87"/>
        <v>10.149426865671641</v>
      </c>
      <c r="X88" s="29">
        <f t="shared" si="87"/>
        <v>9.450819865671642</v>
      </c>
      <c r="Y88" s="58">
        <f t="shared" si="87"/>
        <v>9.3817268656716415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5"/>
        <v>0.220752</v>
      </c>
      <c r="AH88" s="65"/>
      <c r="AI88" s="30">
        <v>2019</v>
      </c>
      <c r="AJ88" s="65">
        <v>7</v>
      </c>
      <c r="AL88" s="100"/>
      <c r="AM88" s="206" t="str">
        <f t="shared" si="86"/>
        <v>R-SH_Att_ELC_HPN2-F</v>
      </c>
      <c r="AN88" s="206" t="str">
        <f t="shared" si="86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752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7"/>
        <v>11.48549040511727</v>
      </c>
      <c r="W89" s="23">
        <f t="shared" si="87"/>
        <v>10.71779040511727</v>
      </c>
      <c r="X89" s="23">
        <f t="shared" si="87"/>
        <v>10.019183405117271</v>
      </c>
      <c r="Y89" s="57">
        <f t="shared" si="87"/>
        <v>9.9500904051172725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5"/>
        <v>0.220752</v>
      </c>
      <c r="AH89" s="66"/>
      <c r="AI89" s="24">
        <v>2019</v>
      </c>
      <c r="AJ89" s="66">
        <v>7</v>
      </c>
      <c r="AL89" s="100"/>
      <c r="AM89" s="206" t="str">
        <f t="shared" si="86"/>
        <v>R-SH_Att_ELC_HPN2-G</v>
      </c>
      <c r="AN89" s="206" t="str">
        <f t="shared" si="86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753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7"/>
        <v>12.053853944562899</v>
      </c>
      <c r="W90" s="29">
        <f t="shared" si="87"/>
        <v>11.2861539445629</v>
      </c>
      <c r="X90" s="29">
        <f t="shared" si="87"/>
        <v>10.5875469445629</v>
      </c>
      <c r="Y90" s="58">
        <f t="shared" si="87"/>
        <v>10.5184539445629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5"/>
        <v>0.220752</v>
      </c>
      <c r="AH90" s="65"/>
      <c r="AI90" s="30">
        <v>2019</v>
      </c>
      <c r="AJ90" s="65">
        <v>7</v>
      </c>
      <c r="AL90" s="100"/>
      <c r="AM90" s="206" t="str">
        <f t="shared" si="86"/>
        <v>R-SW_Att_ELC_HPN1-AB</v>
      </c>
      <c r="AN90" s="206" t="str">
        <f t="shared" si="86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733</v>
      </c>
      <c r="E91" s="27" t="s">
        <v>148</v>
      </c>
      <c r="F91" s="27" t="s">
        <v>558</v>
      </c>
      <c r="G91" s="27" t="s">
        <v>754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7"/>
        <v>12.622217484008528</v>
      </c>
      <c r="W91" s="26">
        <f t="shared" si="87"/>
        <v>11.854517484008529</v>
      </c>
      <c r="X91" s="26">
        <f t="shared" si="87"/>
        <v>11.15591048400853</v>
      </c>
      <c r="Y91" s="59">
        <f t="shared" si="87"/>
        <v>11.086817484008529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65"/>
        <v>0.220752</v>
      </c>
      <c r="AH91" s="67"/>
      <c r="AI91" s="27">
        <v>2019</v>
      </c>
      <c r="AJ91" s="67">
        <v>7</v>
      </c>
      <c r="AL91" s="100"/>
      <c r="AM91" s="206" t="str">
        <f t="shared" si="86"/>
        <v>R-SW_Att_ELC_HPN1-C</v>
      </c>
      <c r="AN91" s="206" t="str">
        <f t="shared" si="86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773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8">I92*0.7</f>
        <v>0.76999999999999991</v>
      </c>
      <c r="R92" s="20">
        <f t="shared" ref="R92:R103" si="89">J92*0.7</f>
        <v>0.86333333333333329</v>
      </c>
      <c r="S92" s="56">
        <f t="shared" ref="S92:S103" si="90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65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6"/>
        <v>R-SW_Att_ELC_HPN1-D</v>
      </c>
      <c r="AN92" s="206" t="str">
        <f t="shared" si="86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91">H93*0.7</f>
        <v>0.7</v>
      </c>
      <c r="Q93" s="23">
        <f t="shared" si="88"/>
        <v>0.76999999999999991</v>
      </c>
      <c r="R93" s="23">
        <f t="shared" si="89"/>
        <v>0.86333333333333329</v>
      </c>
      <c r="S93" s="57">
        <f t="shared" si="90"/>
        <v>0.93333333333333324</v>
      </c>
      <c r="T93" s="511">
        <v>20</v>
      </c>
      <c r="U93" s="57"/>
      <c r="V93" s="22">
        <f t="shared" ref="V93:Y97" si="92">V21/$V$20*$V$92</f>
        <v>10.894622547299667</v>
      </c>
      <c r="W93" s="23">
        <f t="shared" si="92"/>
        <v>10.120444066287011</v>
      </c>
      <c r="X93" s="23">
        <f t="shared" si="92"/>
        <v>9.4159416485654912</v>
      </c>
      <c r="Y93" s="57">
        <f t="shared" si="92"/>
        <v>9.3462655852743506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6"/>
        <v>R-SW_Att_ELC_HPN1-E</v>
      </c>
      <c r="AN93" s="206" t="str">
        <f t="shared" si="86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91"/>
        <v>0.7</v>
      </c>
      <c r="Q94" s="29">
        <f t="shared" si="88"/>
        <v>0.76999999999999991</v>
      </c>
      <c r="R94" s="29">
        <f t="shared" si="89"/>
        <v>0.86333333333333329</v>
      </c>
      <c r="S94" s="58">
        <f t="shared" si="90"/>
        <v>0.93333333333333324</v>
      </c>
      <c r="T94" s="512">
        <v>20</v>
      </c>
      <c r="U94" s="58"/>
      <c r="V94" s="40">
        <f t="shared" si="92"/>
        <v>11.009254518546506</v>
      </c>
      <c r="W94" s="29">
        <f t="shared" si="92"/>
        <v>10.235076037533849</v>
      </c>
      <c r="X94" s="29">
        <f t="shared" si="92"/>
        <v>9.5305736198123316</v>
      </c>
      <c r="Y94" s="58">
        <f t="shared" si="92"/>
        <v>9.4608975565211928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5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6"/>
        <v>R-SW_Att_ELC_HPN1-F</v>
      </c>
      <c r="AN94" s="206" t="str">
        <f t="shared" si="86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91"/>
        <v>0.7</v>
      </c>
      <c r="Q95" s="23">
        <f t="shared" si="88"/>
        <v>0.76999999999999991</v>
      </c>
      <c r="R95" s="23">
        <f t="shared" si="89"/>
        <v>0.86333333333333329</v>
      </c>
      <c r="S95" s="57">
        <f t="shared" si="90"/>
        <v>0.93333333333333324</v>
      </c>
      <c r="T95" s="511">
        <v>20</v>
      </c>
      <c r="U95" s="57"/>
      <c r="V95" s="22">
        <f t="shared" si="92"/>
        <v>11.582414374780706</v>
      </c>
      <c r="W95" s="23">
        <f t="shared" si="92"/>
        <v>10.80823589376805</v>
      </c>
      <c r="X95" s="23">
        <f t="shared" si="92"/>
        <v>10.103733476046532</v>
      </c>
      <c r="Y95" s="57">
        <f t="shared" si="92"/>
        <v>10.034057412755393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5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6"/>
        <v>R-SW_Att_ELC_HPN1-G</v>
      </c>
      <c r="AN95" s="206" t="str">
        <f t="shared" si="86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91"/>
        <v>0.7</v>
      </c>
      <c r="Q96" s="29">
        <f t="shared" si="88"/>
        <v>0.76999999999999991</v>
      </c>
      <c r="R96" s="29">
        <f t="shared" si="89"/>
        <v>0.86333333333333329</v>
      </c>
      <c r="S96" s="58">
        <f t="shared" si="90"/>
        <v>0.93333333333333324</v>
      </c>
      <c r="T96" s="512">
        <v>20</v>
      </c>
      <c r="U96" s="58"/>
      <c r="V96" s="40">
        <f t="shared" si="92"/>
        <v>12.155574231014906</v>
      </c>
      <c r="W96" s="29">
        <f t="shared" si="92"/>
        <v>11.38139575000225</v>
      </c>
      <c r="X96" s="29">
        <f t="shared" si="92"/>
        <v>10.676893332280732</v>
      </c>
      <c r="Y96" s="58">
        <f t="shared" si="92"/>
        <v>10.60721726898959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5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6"/>
        <v>R-SW_Att_ELC_HPN2-AB</v>
      </c>
      <c r="AN96" s="206" t="str">
        <f t="shared" si="86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735</v>
      </c>
      <c r="E97" s="27" t="s">
        <v>148</v>
      </c>
      <c r="F97" s="27" t="s">
        <v>660</v>
      </c>
      <c r="G97" s="27" t="s">
        <v>778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91"/>
        <v>0.7</v>
      </c>
      <c r="Q97" s="26">
        <f t="shared" si="88"/>
        <v>0.76999999999999991</v>
      </c>
      <c r="R97" s="26">
        <f t="shared" si="89"/>
        <v>0.86333333333333329</v>
      </c>
      <c r="S97" s="59">
        <f t="shared" si="90"/>
        <v>0.93333333333333324</v>
      </c>
      <c r="T97" s="514">
        <v>20</v>
      </c>
      <c r="U97" s="59"/>
      <c r="V97" s="246">
        <f t="shared" si="92"/>
        <v>12.728734087249107</v>
      </c>
      <c r="W97" s="26">
        <f t="shared" si="92"/>
        <v>11.95455560623645</v>
      </c>
      <c r="X97" s="26">
        <f t="shared" si="92"/>
        <v>11.250053188514931</v>
      </c>
      <c r="Y97" s="59">
        <f t="shared" si="92"/>
        <v>11.18037712522379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65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6"/>
        <v>R-SW_Att_ELC_HPN2-C</v>
      </c>
      <c r="AN97" s="206" t="str">
        <f t="shared" si="86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756</v>
      </c>
      <c r="E98" s="88" t="s">
        <v>550</v>
      </c>
      <c r="F98" s="88" t="s">
        <v>660</v>
      </c>
      <c r="G98" s="88" t="s">
        <v>773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8"/>
        <v>0.77700000000000002</v>
      </c>
      <c r="R98" s="29">
        <f t="shared" si="89"/>
        <v>0.83299999999999996</v>
      </c>
      <c r="S98" s="58">
        <f t="shared" si="90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48">
        <v>5</v>
      </c>
      <c r="AG98" s="84">
        <f t="shared" si="65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93">C100</f>
        <v>R-SW_Att_ELC_HPN2-D</v>
      </c>
      <c r="AN98" s="206" t="str">
        <f t="shared" si="93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757</v>
      </c>
      <c r="E99" s="24" t="s">
        <v>550</v>
      </c>
      <c r="F99" s="24" t="s">
        <v>660</v>
      </c>
      <c r="G99" s="24" t="s">
        <v>774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94">H99*0.7</f>
        <v>0.7</v>
      </c>
      <c r="Q99" s="23">
        <f t="shared" si="88"/>
        <v>0.77700000000000002</v>
      </c>
      <c r="R99" s="23">
        <f t="shared" si="89"/>
        <v>0.83299999999999996</v>
      </c>
      <c r="S99" s="57">
        <f t="shared" si="90"/>
        <v>0.83299999999999996</v>
      </c>
      <c r="T99" s="511">
        <v>20</v>
      </c>
      <c r="U99" s="23"/>
      <c r="V99" s="22">
        <f t="shared" ref="V99:Y103" si="95">V21/$V$20*$V$98</f>
        <v>16.822795115332429</v>
      </c>
      <c r="W99" s="23">
        <f t="shared" si="95"/>
        <v>15.627357098803504</v>
      </c>
      <c r="X99" s="23">
        <f t="shared" si="95"/>
        <v>14.539508503762182</v>
      </c>
      <c r="Y99" s="57">
        <f t="shared" si="95"/>
        <v>14.431919082274579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49">
        <v>5</v>
      </c>
      <c r="AG99" s="63">
        <f t="shared" si="65"/>
        <v>0.26805600000000002</v>
      </c>
      <c r="AH99" s="66"/>
      <c r="AI99" s="24">
        <v>2019</v>
      </c>
      <c r="AJ99" s="66">
        <v>8.5</v>
      </c>
      <c r="AL99" s="2"/>
      <c r="AM99" s="206" t="str">
        <f t="shared" si="93"/>
        <v>R-SW_Att_ELC_HPN2-E</v>
      </c>
      <c r="AN99" s="206" t="str">
        <f t="shared" si="93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758</v>
      </c>
      <c r="E100" s="30" t="s">
        <v>550</v>
      </c>
      <c r="F100" s="30" t="s">
        <v>660</v>
      </c>
      <c r="G100" s="30" t="s">
        <v>775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94"/>
        <v>0.7</v>
      </c>
      <c r="Q100" s="29">
        <f t="shared" si="88"/>
        <v>0.77700000000000002</v>
      </c>
      <c r="R100" s="29">
        <f t="shared" si="89"/>
        <v>0.83299999999999996</v>
      </c>
      <c r="S100" s="58">
        <f t="shared" si="90"/>
        <v>0.83299999999999996</v>
      </c>
      <c r="T100" s="512">
        <v>20</v>
      </c>
      <c r="U100" s="29"/>
      <c r="V100" s="40">
        <f t="shared" si="95"/>
        <v>16.999802639694089</v>
      </c>
      <c r="W100" s="29">
        <f t="shared" si="95"/>
        <v>15.804364623165167</v>
      </c>
      <c r="X100" s="29">
        <f t="shared" si="95"/>
        <v>14.716516028123847</v>
      </c>
      <c r="Y100" s="58">
        <f t="shared" si="95"/>
        <v>14.608926606636242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50">
        <v>5</v>
      </c>
      <c r="AG100" s="62">
        <f t="shared" si="65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93"/>
        <v>R-SW_Att_ELC_HPN2-F</v>
      </c>
      <c r="AN100" s="206" t="str">
        <f t="shared" si="93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759</v>
      </c>
      <c r="E101" s="24" t="s">
        <v>550</v>
      </c>
      <c r="F101" s="24" t="s">
        <v>660</v>
      </c>
      <c r="G101" s="24" t="s">
        <v>776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94"/>
        <v>0.7</v>
      </c>
      <c r="Q101" s="23">
        <f t="shared" si="88"/>
        <v>0.77700000000000002</v>
      </c>
      <c r="R101" s="23">
        <f t="shared" si="89"/>
        <v>0.83299999999999996</v>
      </c>
      <c r="S101" s="57">
        <f t="shared" si="90"/>
        <v>0.83299999999999996</v>
      </c>
      <c r="T101" s="511">
        <v>20</v>
      </c>
      <c r="U101" s="23"/>
      <c r="V101" s="22">
        <f t="shared" si="95"/>
        <v>17.884840261502404</v>
      </c>
      <c r="W101" s="23">
        <f t="shared" si="95"/>
        <v>16.689402244973479</v>
      </c>
      <c r="X101" s="23">
        <f t="shared" si="95"/>
        <v>15.601553649932161</v>
      </c>
      <c r="Y101" s="57">
        <f t="shared" si="95"/>
        <v>15.493964228444558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49">
        <v>5</v>
      </c>
      <c r="AG101" s="63">
        <f t="shared" si="65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93"/>
        <v>R-SW_Att_ELC_HPN2-G</v>
      </c>
      <c r="AN101" s="206" t="str">
        <f t="shared" si="93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760</v>
      </c>
      <c r="E102" s="30" t="s">
        <v>550</v>
      </c>
      <c r="F102" s="30" t="s">
        <v>660</v>
      </c>
      <c r="G102" s="30" t="s">
        <v>777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94"/>
        <v>0.7</v>
      </c>
      <c r="Q102" s="29">
        <f t="shared" si="88"/>
        <v>0.77700000000000002</v>
      </c>
      <c r="R102" s="29">
        <f t="shared" si="89"/>
        <v>0.83299999999999996</v>
      </c>
      <c r="S102" s="58">
        <f t="shared" si="90"/>
        <v>0.83299999999999996</v>
      </c>
      <c r="T102" s="512">
        <v>20</v>
      </c>
      <c r="U102" s="29"/>
      <c r="V102" s="40">
        <f t="shared" si="95"/>
        <v>18.76987788331072</v>
      </c>
      <c r="W102" s="29">
        <f t="shared" si="95"/>
        <v>17.574439866781795</v>
      </c>
      <c r="X102" s="29">
        <f t="shared" si="95"/>
        <v>16.486591271740476</v>
      </c>
      <c r="Y102" s="58">
        <f t="shared" si="95"/>
        <v>16.37900185025287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50">
        <v>5</v>
      </c>
      <c r="AG102" s="62">
        <f t="shared" si="65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93"/>
        <v>R-SH_Att_ELC_HPN3-AB</v>
      </c>
      <c r="AN102" s="206" t="str">
        <f t="shared" si="93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761</v>
      </c>
      <c r="E103" s="27" t="s">
        <v>550</v>
      </c>
      <c r="F103" s="27" t="s">
        <v>660</v>
      </c>
      <c r="G103" s="27" t="s">
        <v>778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94"/>
        <v>0.7</v>
      </c>
      <c r="Q103" s="26">
        <f t="shared" si="88"/>
        <v>0.77700000000000002</v>
      </c>
      <c r="R103" s="26">
        <f t="shared" si="89"/>
        <v>0.83299999999999996</v>
      </c>
      <c r="S103" s="59">
        <f t="shared" si="90"/>
        <v>0.83299999999999996</v>
      </c>
      <c r="T103" s="514">
        <v>20</v>
      </c>
      <c r="U103" s="26"/>
      <c r="V103" s="246">
        <f t="shared" si="95"/>
        <v>19.654915505119032</v>
      </c>
      <c r="W103" s="26">
        <f t="shared" si="95"/>
        <v>18.45947748859011</v>
      </c>
      <c r="X103" s="26">
        <f t="shared" si="95"/>
        <v>17.371628893548788</v>
      </c>
      <c r="Y103" s="59">
        <f t="shared" si="95"/>
        <v>17.264039472061182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49">
        <v>5</v>
      </c>
      <c r="AG103" s="64">
        <f t="shared" si="65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93"/>
        <v>R-SH_Att_ELC_HPN3-C</v>
      </c>
      <c r="AN103" s="206" t="str">
        <f t="shared" si="93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737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65"/>
        <v>0.220752</v>
      </c>
      <c r="AH104" s="87"/>
      <c r="AI104" s="88">
        <v>2019</v>
      </c>
      <c r="AJ104" s="87">
        <v>7</v>
      </c>
      <c r="AL104" s="2"/>
      <c r="AM104" s="206" t="str">
        <f t="shared" si="93"/>
        <v>R-SH_Att_ELC_HPN3-D</v>
      </c>
      <c r="AN104" s="206" t="str">
        <f t="shared" si="93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738</v>
      </c>
      <c r="E105" s="24" t="s">
        <v>148</v>
      </c>
      <c r="F105" s="24" t="s">
        <v>558</v>
      </c>
      <c r="G105" s="24" t="s">
        <v>750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6">V21/$V$20*$V$104</f>
        <v>17.514224794395371</v>
      </c>
      <c r="W105" s="23">
        <f t="shared" si="96"/>
        <v>16.269653365823942</v>
      </c>
      <c r="X105" s="23">
        <f t="shared" si="96"/>
        <v>15.137093365823942</v>
      </c>
      <c r="Y105" s="57">
        <f t="shared" si="96"/>
        <v>15.025081937252514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5"/>
        <v>0.220752</v>
      </c>
      <c r="AH105" s="66"/>
      <c r="AI105" s="24">
        <v>2019</v>
      </c>
      <c r="AJ105" s="66">
        <v>7</v>
      </c>
      <c r="AL105" s="2"/>
      <c r="AM105" s="206" t="str">
        <f t="shared" si="93"/>
        <v>R-SH_Att_ELC_HPN3-E</v>
      </c>
      <c r="AN105" s="206" t="str">
        <f t="shared" si="93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739</v>
      </c>
      <c r="E106" s="30" t="s">
        <v>148</v>
      </c>
      <c r="F106" s="30" t="s">
        <v>558</v>
      </c>
      <c r="G106" s="30" t="s">
        <v>751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6"/>
        <v>17.698507462686567</v>
      </c>
      <c r="W106" s="29">
        <f t="shared" si="96"/>
        <v>16.453936034115138</v>
      </c>
      <c r="X106" s="29">
        <f t="shared" si="96"/>
        <v>15.321376034115142</v>
      </c>
      <c r="Y106" s="58">
        <f t="shared" si="96"/>
        <v>15.209364605543712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5"/>
        <v>0.220752</v>
      </c>
      <c r="AH106" s="65"/>
      <c r="AI106" s="30">
        <v>2019</v>
      </c>
      <c r="AJ106" s="65">
        <v>7</v>
      </c>
      <c r="AL106" s="2"/>
      <c r="AM106" s="206" t="str">
        <f t="shared" si="93"/>
        <v>R-SH_Att_ELC_HPN3-F</v>
      </c>
      <c r="AN106" s="206" t="str">
        <f t="shared" si="93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740</v>
      </c>
      <c r="E107" s="24" t="s">
        <v>148</v>
      </c>
      <c r="F107" s="24" t="s">
        <v>558</v>
      </c>
      <c r="G107" s="24" t="s">
        <v>752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6"/>
        <v>18.619920804142552</v>
      </c>
      <c r="W107" s="23">
        <f t="shared" si="96"/>
        <v>17.375349375571126</v>
      </c>
      <c r="X107" s="23">
        <f t="shared" si="96"/>
        <v>16.242789375571128</v>
      </c>
      <c r="Y107" s="57">
        <f t="shared" si="96"/>
        <v>16.1307779469997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5"/>
        <v>0.220752</v>
      </c>
      <c r="AH107" s="66"/>
      <c r="AI107" s="24">
        <v>2019</v>
      </c>
      <c r="AJ107" s="66">
        <v>7</v>
      </c>
      <c r="AL107" s="2"/>
      <c r="AM107" s="206" t="str">
        <f t="shared" si="93"/>
        <v>R-SH_Att_ELC_HPN3-G</v>
      </c>
      <c r="AN107" s="206" t="str">
        <f t="shared" si="93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741</v>
      </c>
      <c r="E108" s="30" t="s">
        <v>148</v>
      </c>
      <c r="F108" s="30" t="s">
        <v>558</v>
      </c>
      <c r="G108" s="30" t="s">
        <v>753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6"/>
        <v>19.541334145598537</v>
      </c>
      <c r="W108" s="29">
        <f t="shared" si="96"/>
        <v>18.296762717027111</v>
      </c>
      <c r="X108" s="29">
        <f t="shared" si="96"/>
        <v>17.164202717027113</v>
      </c>
      <c r="Y108" s="58">
        <f t="shared" si="96"/>
        <v>17.052191288455681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5"/>
        <v>0.220752</v>
      </c>
      <c r="AH108" s="65"/>
      <c r="AI108" s="30">
        <v>2019</v>
      </c>
      <c r="AJ108" s="65">
        <v>7</v>
      </c>
      <c r="AL108" s="2"/>
      <c r="AM108" s="206" t="str">
        <f t="shared" si="93"/>
        <v>R-HC_Att_ELC_HPN2-AB</v>
      </c>
      <c r="AN108" s="206" t="str">
        <f t="shared" si="93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742</v>
      </c>
      <c r="E109" s="27" t="s">
        <v>148</v>
      </c>
      <c r="F109" s="27" t="s">
        <v>558</v>
      </c>
      <c r="G109" s="27" t="s">
        <v>754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6"/>
        <v>20.462747487054525</v>
      </c>
      <c r="W109" s="26">
        <f t="shared" si="96"/>
        <v>19.218176058483099</v>
      </c>
      <c r="X109" s="26">
        <f t="shared" si="96"/>
        <v>18.085616058483101</v>
      </c>
      <c r="Y109" s="59">
        <f t="shared" si="96"/>
        <v>17.973604629911669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65"/>
        <v>0.220752</v>
      </c>
      <c r="AH109" s="67"/>
      <c r="AI109" s="27">
        <v>2019</v>
      </c>
      <c r="AJ109" s="67">
        <v>7</v>
      </c>
      <c r="AL109" s="2"/>
      <c r="AM109" s="206" t="str">
        <f t="shared" si="93"/>
        <v>R-HC_Att_ELC_HPN2-C</v>
      </c>
      <c r="AN109" s="206" t="str">
        <f t="shared" si="93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743</v>
      </c>
      <c r="E110" s="88" t="s">
        <v>148</v>
      </c>
      <c r="F110" s="88" t="s">
        <v>558</v>
      </c>
      <c r="G110" s="88" t="s">
        <v>779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JRC_Data!AC20/JRC_Data!$AC$16</f>
        <v>1.0999999999999999</v>
      </c>
      <c r="M110" s="20">
        <f>JRC_Data!AD20/JRC_Data!$AC$16</f>
        <v>1.1666666666666667</v>
      </c>
      <c r="N110" s="20">
        <f>JRC_Data!AE20/JRC_Data!$AC$16</f>
        <v>1.3333333333333333</v>
      </c>
      <c r="O110" s="56">
        <f>JRC_Data!AF20/JRC_Data!$AC$16</f>
        <v>1.5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93"/>
        <v>R-HC_Att_ELC_HPN2-D</v>
      </c>
      <c r="AN110" s="206" t="str">
        <f t="shared" si="93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744</v>
      </c>
      <c r="E111" s="24" t="s">
        <v>148</v>
      </c>
      <c r="F111" s="24" t="s">
        <v>558</v>
      </c>
      <c r="G111" s="24" t="s">
        <v>780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>JRC_Data!AC20/JRC_Data!$AC$16</f>
        <v>1.0999999999999999</v>
      </c>
      <c r="M111" s="23">
        <f>JRC_Data!AD20/JRC_Data!$AC$16</f>
        <v>1.1666666666666667</v>
      </c>
      <c r="N111" s="23">
        <f>JRC_Data!AE20/JRC_Data!$AC$16</f>
        <v>1.3333333333333333</v>
      </c>
      <c r="O111" s="57">
        <f>JRC_Data!AF20/JRC_Data!$AC$16</f>
        <v>1.5</v>
      </c>
      <c r="P111" s="22"/>
      <c r="Q111" s="23"/>
      <c r="R111" s="23"/>
      <c r="S111" s="57"/>
      <c r="T111" s="511">
        <v>20</v>
      </c>
      <c r="U111" s="23"/>
      <c r="V111" s="22">
        <f t="shared" ref="V111:Y115" si="97">V21/$V$20*$V$110</f>
        <v>17.731343283582088</v>
      </c>
      <c r="W111" s="23">
        <f t="shared" si="97"/>
        <v>16.47134328358209</v>
      </c>
      <c r="X111" s="23">
        <f t="shared" si="97"/>
        <v>15.324743283582089</v>
      </c>
      <c r="Y111" s="57">
        <f t="shared" si="97"/>
        <v>15.211343283582089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8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93"/>
        <v>R-HC_Att_ELC_HPN2-E</v>
      </c>
      <c r="AN111" s="206" t="str">
        <f t="shared" si="93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745</v>
      </c>
      <c r="E112" s="30" t="s">
        <v>148</v>
      </c>
      <c r="F112" s="30" t="s">
        <v>558</v>
      </c>
      <c r="G112" s="30" t="s">
        <v>781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>JRC_Data!AC20/JRC_Data!$AC$16</f>
        <v>1.0999999999999999</v>
      </c>
      <c r="M112" s="29">
        <f>JRC_Data!AD20/JRC_Data!$AC$16</f>
        <v>1.1666666666666667</v>
      </c>
      <c r="N112" s="29">
        <f>JRC_Data!AE20/JRC_Data!$AC$16</f>
        <v>1.3333333333333333</v>
      </c>
      <c r="O112" s="58">
        <f>JRC_Data!AF20/JRC_Data!$AC$16</f>
        <v>1.5</v>
      </c>
      <c r="P112" s="40"/>
      <c r="Q112" s="29"/>
      <c r="R112" s="29"/>
      <c r="S112" s="58"/>
      <c r="T112" s="512">
        <v>20</v>
      </c>
      <c r="U112" s="29"/>
      <c r="V112" s="40">
        <f t="shared" si="97"/>
        <v>17.917910447761191</v>
      </c>
      <c r="W112" s="29">
        <f t="shared" si="97"/>
        <v>16.657910447761193</v>
      </c>
      <c r="X112" s="29">
        <f t="shared" si="97"/>
        <v>15.511310447761197</v>
      </c>
      <c r="Y112" s="58">
        <f t="shared" si="97"/>
        <v>15.397910447761197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8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93"/>
        <v>R-HC_Att_ELC_HPN2-F</v>
      </c>
      <c r="AN112" s="206" t="str">
        <f t="shared" si="93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746</v>
      </c>
      <c r="E113" s="24" t="s">
        <v>148</v>
      </c>
      <c r="F113" s="24" t="s">
        <v>558</v>
      </c>
      <c r="G113" s="24" t="s">
        <v>782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>JRC_Data!AC20/JRC_Data!$AC$16</f>
        <v>1.0999999999999999</v>
      </c>
      <c r="M113" s="23">
        <f>JRC_Data!AD20/JRC_Data!$AC$16</f>
        <v>1.1666666666666667</v>
      </c>
      <c r="N113" s="23">
        <f>JRC_Data!AE20/JRC_Data!$AC$16</f>
        <v>1.3333333333333333</v>
      </c>
      <c r="O113" s="57">
        <f>JRC_Data!AF20/JRC_Data!$AC$16</f>
        <v>1.5</v>
      </c>
      <c r="P113" s="22"/>
      <c r="Q113" s="23"/>
      <c r="R113" s="23"/>
      <c r="S113" s="57"/>
      <c r="T113" s="511">
        <v>20</v>
      </c>
      <c r="U113" s="23"/>
      <c r="V113" s="22">
        <f t="shared" si="97"/>
        <v>18.850746268656714</v>
      </c>
      <c r="W113" s="23">
        <f t="shared" si="97"/>
        <v>17.590746268656716</v>
      </c>
      <c r="X113" s="23">
        <f t="shared" si="97"/>
        <v>16.44414626865672</v>
      </c>
      <c r="Y113" s="57">
        <f t="shared" si="97"/>
        <v>16.330746268656718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8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93"/>
        <v>R-HC_Att_ELC_HPN2-G</v>
      </c>
      <c r="AN113" s="206" t="str">
        <f t="shared" si="93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747</v>
      </c>
      <c r="E114" s="30" t="s">
        <v>148</v>
      </c>
      <c r="F114" s="30" t="s">
        <v>558</v>
      </c>
      <c r="G114" s="30" t="s">
        <v>783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>JRC_Data!AC20/JRC_Data!$AC$16</f>
        <v>1.0999999999999999</v>
      </c>
      <c r="M114" s="29">
        <f>JRC_Data!AD20/JRC_Data!$AC$16</f>
        <v>1.1666666666666667</v>
      </c>
      <c r="N114" s="29">
        <f>JRC_Data!AE20/JRC_Data!$AC$16</f>
        <v>1.3333333333333333</v>
      </c>
      <c r="O114" s="58">
        <f>JRC_Data!AF20/JRC_Data!$AC$16</f>
        <v>1.5</v>
      </c>
      <c r="P114" s="40"/>
      <c r="Q114" s="29"/>
      <c r="R114" s="29"/>
      <c r="S114" s="58"/>
      <c r="T114" s="512">
        <v>20</v>
      </c>
      <c r="U114" s="29"/>
      <c r="V114" s="40">
        <f t="shared" si="97"/>
        <v>19.783582089552237</v>
      </c>
      <c r="W114" s="29">
        <f t="shared" si="97"/>
        <v>18.523582089552239</v>
      </c>
      <c r="X114" s="29">
        <f t="shared" si="97"/>
        <v>17.376982089552243</v>
      </c>
      <c r="Y114" s="58">
        <f t="shared" si="97"/>
        <v>17.263582089552237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8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748</v>
      </c>
      <c r="E115" s="27" t="s">
        <v>148</v>
      </c>
      <c r="F115" s="27" t="s">
        <v>558</v>
      </c>
      <c r="G115" s="27" t="s">
        <v>784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>JRC_Data!AC20/JRC_Data!$AC$16</f>
        <v>1.0999999999999999</v>
      </c>
      <c r="M115" s="26">
        <f>JRC_Data!AD20/JRC_Data!$AC$16</f>
        <v>1.1666666666666667</v>
      </c>
      <c r="N115" s="26">
        <f>JRC_Data!AE20/JRC_Data!$AC$16</f>
        <v>1.3333333333333333</v>
      </c>
      <c r="O115" s="59">
        <f>JRC_Data!AF20/JRC_Data!$AC$16</f>
        <v>1.5</v>
      </c>
      <c r="P115" s="246"/>
      <c r="Q115" s="26"/>
      <c r="R115" s="26"/>
      <c r="S115" s="59"/>
      <c r="T115" s="514">
        <v>20</v>
      </c>
      <c r="U115" s="26"/>
      <c r="V115" s="246">
        <f t="shared" si="97"/>
        <v>20.71641791044776</v>
      </c>
      <c r="W115" s="26">
        <f t="shared" si="97"/>
        <v>19.456417910447762</v>
      </c>
      <c r="X115" s="26">
        <f t="shared" si="97"/>
        <v>18.309817910447766</v>
      </c>
      <c r="Y115" s="59">
        <f t="shared" si="97"/>
        <v>18.196417910447764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8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9">C118</f>
        <v>R-SW_Att_GAS_HPN2</v>
      </c>
      <c r="AN115" s="206" t="str">
        <f t="shared" si="99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8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100">I117*0.7</f>
        <v>1.2530864197530862</v>
      </c>
      <c r="R117" s="20">
        <f t="shared" ref="R117:R118" si="101">J117*0.7</f>
        <v>1.4691358024691357</v>
      </c>
      <c r="S117" s="56">
        <f t="shared" ref="S117:S118" si="102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5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100"/>
        <v>1.2055555555555555</v>
      </c>
      <c r="R118" s="26">
        <f t="shared" si="101"/>
        <v>1.2055555555555555</v>
      </c>
      <c r="S118" s="59">
        <f t="shared" si="102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3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1*$AD$48+JRC_Data!AD18*(1.2-$AD$48)</f>
        <v>3.1549999999999998</v>
      </c>
      <c r="I120" s="373">
        <f>1*$AD$48+JRC_Data!AE18*(1.2-$AD$48)</f>
        <v>3.4950000000000001</v>
      </c>
      <c r="J120" s="373">
        <f>1*$AD$48+JRC_Data!AF18*(1.2-$AD$48)</f>
        <v>3.75</v>
      </c>
      <c r="K120" s="373">
        <f>1*$AD$48+JRC_Data!AG18*(1.2-$AD$48)</f>
        <v>3.75</v>
      </c>
      <c r="L120" s="49"/>
      <c r="M120" s="50"/>
      <c r="N120" s="50"/>
      <c r="O120" s="51"/>
      <c r="P120" s="246">
        <f>H120*0.7</f>
        <v>2.2084999999999999</v>
      </c>
      <c r="Q120" s="26">
        <f t="shared" ref="Q120" si="104">I120*0.7</f>
        <v>2.4464999999999999</v>
      </c>
      <c r="R120" s="26">
        <f t="shared" ref="R120" si="105">J120*0.7</f>
        <v>2.625</v>
      </c>
      <c r="S120" s="59">
        <f t="shared" ref="S120" si="106">K120*0.7</f>
        <v>2.625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5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7">C126</f>
        <v>R-WH_Att_SOL_N1</v>
      </c>
      <c r="AN120" s="206" t="str">
        <f t="shared" ref="AN120" si="108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1</v>
      </c>
      <c r="Q122" s="241">
        <v>1</v>
      </c>
      <c r="R122" s="241">
        <v>1</v>
      </c>
      <c r="S122" s="242">
        <v>1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5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1</v>
      </c>
      <c r="Q123" s="248">
        <v>1</v>
      </c>
      <c r="R123" s="248">
        <v>1</v>
      </c>
      <c r="S123" s="249">
        <v>1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5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1</v>
      </c>
      <c r="Q125" s="241">
        <v>1</v>
      </c>
      <c r="R125" s="241">
        <v>1</v>
      </c>
      <c r="S125" s="242">
        <v>1</v>
      </c>
      <c r="T125" s="52">
        <v>20</v>
      </c>
      <c r="U125" s="48"/>
      <c r="V125" s="19">
        <f>(JRC_Data!BB48/1000)*($U$216/$U$216)</f>
        <v>4</v>
      </c>
      <c r="W125" s="19">
        <f>(JRC_Data!BC48/1000)*($U$216/$U$216)</f>
        <v>4</v>
      </c>
      <c r="X125" s="19">
        <f>(JRC_Data!BD48/1000)*($U$216/$U$216)</f>
        <v>4</v>
      </c>
      <c r="Y125" s="19">
        <f>(JRC_Data!BE48/1000)*($U$216/$U$216)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5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</f>
        <v>5.4</v>
      </c>
      <c r="W126" s="22">
        <f>(JRC_Data!BC45/1000)*($U$216/$U$216)</f>
        <v>5.0999999999999996</v>
      </c>
      <c r="X126" s="22">
        <f>(JRC_Data!BD45/1000)*($U$216/$U$216)</f>
        <v>4.5999999999999996</v>
      </c>
      <c r="Y126" s="22">
        <f>(JRC_Data!BE45/1000)*($U$216/$U$216)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5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252">
        <v>1</v>
      </c>
      <c r="M128" s="253">
        <f>JRC_Data!AD16/JRC_Data!$AC$16</f>
        <v>1.0666666666666667</v>
      </c>
      <c r="N128" s="253">
        <f>JRC_Data!AE16/JRC_Data!$AC$16</f>
        <v>1.2333333333333334</v>
      </c>
      <c r="O128" s="253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5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729</v>
      </c>
      <c r="I134" s="17" t="s">
        <v>730</v>
      </c>
      <c r="J134" s="17" t="s">
        <v>731</v>
      </c>
      <c r="K134" s="17" t="s">
        <v>732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236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38.2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569" t="s">
        <v>82</v>
      </c>
      <c r="I135" s="570"/>
      <c r="J135" s="570"/>
      <c r="K135" s="571"/>
      <c r="L135" s="569" t="s">
        <v>83</v>
      </c>
      <c r="M135" s="570"/>
      <c r="N135" s="570"/>
      <c r="O135" s="571"/>
      <c r="P135" s="569" t="s">
        <v>84</v>
      </c>
      <c r="Q135" s="570"/>
      <c r="R135" s="570"/>
      <c r="S135" s="571"/>
      <c r="T135" s="569" t="s">
        <v>85</v>
      </c>
      <c r="U135" s="571"/>
      <c r="V135" s="563" t="s">
        <v>86</v>
      </c>
      <c r="W135" s="564"/>
      <c r="X135" s="564"/>
      <c r="Y135" s="565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9">C138</f>
        <v>R-SH_Det_KER_N1</v>
      </c>
      <c r="AN136" s="99" t="str">
        <f t="shared" ref="AN136:AN147" si="110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566" t="s">
        <v>34</v>
      </c>
      <c r="I137" s="567"/>
      <c r="J137" s="567"/>
      <c r="K137" s="568"/>
      <c r="L137" s="567" t="s">
        <v>34</v>
      </c>
      <c r="M137" s="567"/>
      <c r="N137" s="567"/>
      <c r="O137" s="568"/>
      <c r="P137" s="566" t="s">
        <v>34</v>
      </c>
      <c r="Q137" s="567"/>
      <c r="R137" s="567"/>
      <c r="S137" s="568"/>
      <c r="T137" s="572" t="s">
        <v>68</v>
      </c>
      <c r="U137" s="573"/>
      <c r="V137" s="572" t="s">
        <v>503</v>
      </c>
      <c r="W137" s="574"/>
      <c r="X137" s="574"/>
      <c r="Y137" s="573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9"/>
        <v>R-SW_Det_KER_N1</v>
      </c>
      <c r="AN137" s="99" t="str">
        <f t="shared" si="110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19">
        <v>1</v>
      </c>
      <c r="I138" s="20">
        <v>1</v>
      </c>
      <c r="J138" s="20">
        <v>1</v>
      </c>
      <c r="K138" s="56">
        <v>1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11">W142*1.3</f>
        <v>4.5825000000000005</v>
      </c>
      <c r="X138" s="373">
        <f t="shared" si="111"/>
        <v>4.5825000000000005</v>
      </c>
      <c r="Y138" s="373">
        <f t="shared" si="111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12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9"/>
        <v>R-SW_Det_KER_N2</v>
      </c>
      <c r="AN138" s="99" t="str">
        <f t="shared" si="110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</v>
      </c>
      <c r="I139" s="23">
        <v>1</v>
      </c>
      <c r="J139" s="23">
        <v>1</v>
      </c>
      <c r="K139" s="57">
        <v>1</v>
      </c>
      <c r="L139" s="44"/>
      <c r="M139" s="32"/>
      <c r="N139" s="32"/>
      <c r="O139" s="45"/>
      <c r="P139" s="22">
        <f>H139*0.7</f>
        <v>0.7</v>
      </c>
      <c r="Q139" s="23">
        <f t="shared" ref="Q139:Q141" si="113">I139*0.7</f>
        <v>0.7</v>
      </c>
      <c r="R139" s="23">
        <f t="shared" ref="R139:R141" si="114">J139*0.7</f>
        <v>0.7</v>
      </c>
      <c r="S139" s="57">
        <f t="shared" ref="S139:S141" si="115">K139*0.7</f>
        <v>0.7</v>
      </c>
      <c r="T139" s="53">
        <v>20</v>
      </c>
      <c r="U139" s="25"/>
      <c r="V139" s="374">
        <f>V143*1.3</f>
        <v>4.9452075289575284</v>
      </c>
      <c r="W139" s="374">
        <f t="shared" ref="W139:Y139" si="116">W143*1.3</f>
        <v>4.9452075289575284</v>
      </c>
      <c r="X139" s="374">
        <f t="shared" si="116"/>
        <v>4.9452075289575284</v>
      </c>
      <c r="Y139" s="374">
        <f t="shared" si="116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12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9"/>
        <v>R-SW_Det_KER_N3</v>
      </c>
      <c r="AN139" s="99" t="str">
        <f t="shared" si="110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</v>
      </c>
      <c r="I140" s="29">
        <v>1</v>
      </c>
      <c r="J140" s="29">
        <v>1</v>
      </c>
      <c r="K140" s="58">
        <v>1</v>
      </c>
      <c r="L140" s="42"/>
      <c r="M140" s="31"/>
      <c r="N140" s="31"/>
      <c r="O140" s="43"/>
      <c r="P140" s="40">
        <f>H140*0.7</f>
        <v>0.7</v>
      </c>
      <c r="Q140" s="29">
        <f t="shared" si="113"/>
        <v>0.7</v>
      </c>
      <c r="R140" s="29">
        <f t="shared" si="114"/>
        <v>0.7</v>
      </c>
      <c r="S140" s="58">
        <f t="shared" si="115"/>
        <v>0.7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12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9"/>
        <v>R-SH_Det_GAS_N1</v>
      </c>
      <c r="AN140" s="99" t="str">
        <f t="shared" si="110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</v>
      </c>
      <c r="I141" s="23">
        <v>1.0249999999999999</v>
      </c>
      <c r="J141" s="23">
        <v>1.0249999999999999</v>
      </c>
      <c r="K141" s="57">
        <v>1.0249999999999999</v>
      </c>
      <c r="L141" s="44"/>
      <c r="M141" s="32"/>
      <c r="N141" s="32"/>
      <c r="O141" s="45"/>
      <c r="P141" s="22">
        <f>H141*0.7</f>
        <v>0.7</v>
      </c>
      <c r="Q141" s="23">
        <f t="shared" si="113"/>
        <v>0.71749999999999992</v>
      </c>
      <c r="R141" s="23">
        <f t="shared" si="114"/>
        <v>0.71749999999999992</v>
      </c>
      <c r="S141" s="57">
        <f t="shared" si="115"/>
        <v>0.71749999999999992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12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9"/>
        <v>R-SW_Det_GAS_N1</v>
      </c>
      <c r="AN141" s="99" t="str">
        <f t="shared" si="110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</v>
      </c>
      <c r="I142" s="29">
        <v>1</v>
      </c>
      <c r="J142" s="29">
        <v>1</v>
      </c>
      <c r="K142" s="58">
        <v>1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7">3.525</f>
        <v>3.5249999999999999</v>
      </c>
      <c r="X142" s="373">
        <f t="shared" si="117"/>
        <v>3.5249999999999999</v>
      </c>
      <c r="Y142" s="373">
        <f t="shared" si="117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12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9"/>
        <v>R-SW_Det_GAS_N2</v>
      </c>
      <c r="AN142" s="99" t="str">
        <f t="shared" si="110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</v>
      </c>
      <c r="I143" s="23">
        <v>1</v>
      </c>
      <c r="J143" s="23">
        <v>1</v>
      </c>
      <c r="K143" s="57">
        <v>1</v>
      </c>
      <c r="L143" s="44"/>
      <c r="M143" s="32"/>
      <c r="N143" s="32"/>
      <c r="O143" s="45"/>
      <c r="P143" s="22">
        <f>H143*0.7</f>
        <v>0.7</v>
      </c>
      <c r="Q143" s="23">
        <f t="shared" ref="Q143:Q145" si="118">I143*0.7</f>
        <v>0.7</v>
      </c>
      <c r="R143" s="23">
        <f t="shared" ref="R143:R145" si="119">J143*0.7</f>
        <v>0.7</v>
      </c>
      <c r="S143" s="57">
        <f t="shared" ref="S143:S145" si="120">K143*0.7</f>
        <v>0.7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12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9"/>
        <v>R-SW_Det_GAS_N3</v>
      </c>
      <c r="AN143" s="99" t="str">
        <f t="shared" si="110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</v>
      </c>
      <c r="I144" s="29">
        <v>1</v>
      </c>
      <c r="J144" s="29">
        <v>1</v>
      </c>
      <c r="K144" s="58">
        <v>1</v>
      </c>
      <c r="L144" s="42"/>
      <c r="M144" s="31"/>
      <c r="N144" s="31"/>
      <c r="O144" s="43"/>
      <c r="P144" s="40">
        <f>H144*0.7</f>
        <v>0.7</v>
      </c>
      <c r="Q144" s="29">
        <f t="shared" si="118"/>
        <v>0.7</v>
      </c>
      <c r="R144" s="29">
        <f t="shared" si="119"/>
        <v>0.7</v>
      </c>
      <c r="S144" s="58">
        <f t="shared" si="120"/>
        <v>0.7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12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9"/>
        <v>R-SH_Det_LPG_N1</v>
      </c>
      <c r="AN144" s="99" t="str">
        <f t="shared" si="110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</v>
      </c>
      <c r="I145" s="23">
        <v>1.0249999999999999</v>
      </c>
      <c r="J145" s="23">
        <v>1.0249999999999999</v>
      </c>
      <c r="K145" s="57">
        <v>1.0249999999999999</v>
      </c>
      <c r="L145" s="44"/>
      <c r="M145" s="32"/>
      <c r="N145" s="32"/>
      <c r="O145" s="45"/>
      <c r="P145" s="22">
        <f>H145*0.7</f>
        <v>0.7</v>
      </c>
      <c r="Q145" s="23">
        <f t="shared" si="118"/>
        <v>0.71749999999999992</v>
      </c>
      <c r="R145" s="23">
        <f t="shared" si="119"/>
        <v>0.71749999999999992</v>
      </c>
      <c r="S145" s="57">
        <f t="shared" si="120"/>
        <v>0.71749999999999992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12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9"/>
        <v>R-SW_Det_LPG_N1</v>
      </c>
      <c r="AN145" s="99" t="str">
        <f t="shared" si="110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</v>
      </c>
      <c r="I146" s="29">
        <v>1</v>
      </c>
      <c r="J146" s="29">
        <v>1</v>
      </c>
      <c r="K146" s="58">
        <v>1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21">V142+0.3</f>
        <v>3.8249999999999997</v>
      </c>
      <c r="W146" s="373">
        <f t="shared" si="121"/>
        <v>3.8249999999999997</v>
      </c>
      <c r="X146" s="373">
        <f t="shared" si="121"/>
        <v>3.8249999999999997</v>
      </c>
      <c r="Y146" s="373">
        <f t="shared" si="121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12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9"/>
        <v>R-SH_Det_WOO_N1</v>
      </c>
      <c r="AN146" s="206" t="str">
        <f t="shared" si="110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</v>
      </c>
      <c r="I147" s="23">
        <v>1</v>
      </c>
      <c r="J147" s="23">
        <v>1</v>
      </c>
      <c r="K147" s="57">
        <v>1</v>
      </c>
      <c r="L147" s="44"/>
      <c r="M147" s="32"/>
      <c r="N147" s="32"/>
      <c r="O147" s="45"/>
      <c r="P147" s="22">
        <f>H147*0.7</f>
        <v>0.7</v>
      </c>
      <c r="Q147" s="23">
        <f t="shared" ref="Q147" si="122">I147*0.7</f>
        <v>0.7</v>
      </c>
      <c r="R147" s="23">
        <f t="shared" ref="R147" si="123">J147*0.7</f>
        <v>0.7</v>
      </c>
      <c r="S147" s="57">
        <f t="shared" ref="S147" si="124">K147*0.7</f>
        <v>0.7</v>
      </c>
      <c r="T147" s="53">
        <v>20</v>
      </c>
      <c r="U147" s="25"/>
      <c r="V147" s="374">
        <f t="shared" si="121"/>
        <v>4.1040057915057915</v>
      </c>
      <c r="W147" s="374">
        <f t="shared" si="121"/>
        <v>4.1040057915057915</v>
      </c>
      <c r="X147" s="374">
        <f t="shared" si="121"/>
        <v>4.1040057915057915</v>
      </c>
      <c r="Y147" s="374">
        <f t="shared" si="121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12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9"/>
        <v>R-SW_Det_WOO_N1</v>
      </c>
      <c r="AN147" s="206" t="str">
        <f t="shared" si="110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</v>
      </c>
      <c r="I148" s="29">
        <v>1</v>
      </c>
      <c r="J148" s="29">
        <v>1</v>
      </c>
      <c r="K148" s="58">
        <v>1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12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</v>
      </c>
      <c r="I149" s="23">
        <v>1</v>
      </c>
      <c r="J149" s="23">
        <v>1</v>
      </c>
      <c r="K149" s="57">
        <v>1</v>
      </c>
      <c r="L149" s="44"/>
      <c r="M149" s="32"/>
      <c r="N149" s="32"/>
      <c r="O149" s="45"/>
      <c r="P149" s="22">
        <f t="shared" ref="P149:S149" si="125">H149*0.7</f>
        <v>0.7</v>
      </c>
      <c r="Q149" s="23">
        <f t="shared" si="125"/>
        <v>0.7</v>
      </c>
      <c r="R149" s="23">
        <f t="shared" si="125"/>
        <v>0.7</v>
      </c>
      <c r="S149" s="57">
        <f t="shared" si="125"/>
        <v>0.7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12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40">
        <v>0.55000000000000004</v>
      </c>
      <c r="J150" s="40">
        <v>0.55000000000000004</v>
      </c>
      <c r="K150" s="40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12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40">
        <v>0.55000000000000004</v>
      </c>
      <c r="I151" s="40">
        <v>0.55000000000000004</v>
      </c>
      <c r="J151" s="40">
        <v>0.55000000000000004</v>
      </c>
      <c r="K151" s="40">
        <v>0.55000000000000004</v>
      </c>
      <c r="L151" s="44"/>
      <c r="M151" s="32"/>
      <c r="N151" s="32"/>
      <c r="O151" s="45"/>
      <c r="P151" s="22">
        <f t="shared" ref="P151:P153" si="126">H151*0.7</f>
        <v>0.38500000000000001</v>
      </c>
      <c r="Q151" s="23">
        <f t="shared" ref="Q151:Q153" si="127">I151*0.7</f>
        <v>0.38500000000000001</v>
      </c>
      <c r="R151" s="23">
        <f t="shared" ref="R151:R153" si="128">J151*0.7</f>
        <v>0.38500000000000001</v>
      </c>
      <c r="S151" s="57">
        <f t="shared" ref="S151:S153" si="129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12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0.82</v>
      </c>
      <c r="I152" s="40">
        <v>0.82</v>
      </c>
      <c r="J152" s="40">
        <v>0.82</v>
      </c>
      <c r="K152" s="40">
        <v>0.82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30">W138</f>
        <v>4.5825000000000005</v>
      </c>
      <c r="X152" s="62">
        <f t="shared" si="130"/>
        <v>4.5825000000000005</v>
      </c>
      <c r="Y152" s="62">
        <f t="shared" si="130"/>
        <v>4.5825000000000005</v>
      </c>
      <c r="Z152" s="62">
        <f t="shared" si="130"/>
        <v>0.12</v>
      </c>
      <c r="AA152" s="65"/>
      <c r="AB152" s="42"/>
      <c r="AC152" s="71"/>
      <c r="AD152" s="71"/>
      <c r="AE152" s="71"/>
      <c r="AF152" s="71"/>
      <c r="AG152" s="62">
        <f t="shared" si="112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0.82</v>
      </c>
      <c r="I153" s="22">
        <v>0.82</v>
      </c>
      <c r="J153" s="22">
        <v>0.82</v>
      </c>
      <c r="K153" s="22">
        <v>0.82</v>
      </c>
      <c r="L153" s="49"/>
      <c r="M153" s="50"/>
      <c r="N153" s="50"/>
      <c r="O153" s="51"/>
      <c r="P153" s="246">
        <f t="shared" si="126"/>
        <v>0.57399999999999995</v>
      </c>
      <c r="Q153" s="26">
        <f t="shared" si="127"/>
        <v>0.57399999999999995</v>
      </c>
      <c r="R153" s="26">
        <f t="shared" si="128"/>
        <v>0.57399999999999995</v>
      </c>
      <c r="S153" s="59">
        <f t="shared" si="129"/>
        <v>0.57399999999999995</v>
      </c>
      <c r="T153" s="55">
        <v>20</v>
      </c>
      <c r="U153" s="28"/>
      <c r="V153" s="62">
        <f>V139</f>
        <v>4.9452075289575284</v>
      </c>
      <c r="W153" s="62">
        <f t="shared" ref="W153:Z153" si="131">W139</f>
        <v>4.9452075289575284</v>
      </c>
      <c r="X153" s="62">
        <f t="shared" si="131"/>
        <v>4.9452075289575284</v>
      </c>
      <c r="Y153" s="62">
        <f t="shared" si="131"/>
        <v>4.9452075289575284</v>
      </c>
      <c r="Z153" s="62">
        <f t="shared" si="131"/>
        <v>0.12</v>
      </c>
      <c r="AA153" s="66"/>
      <c r="AB153" s="44"/>
      <c r="AC153" s="72"/>
      <c r="AD153" s="72"/>
      <c r="AE153" s="72"/>
      <c r="AF153" s="72"/>
      <c r="AG153" s="63">
        <f t="shared" si="112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32">C157</f>
        <v>R-SH_Det_ELC_HPN1</v>
      </c>
      <c r="AN153" s="206" t="str">
        <f t="shared" ref="AN153:AN184" si="133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32"/>
        <v>R-HC_Det_ELC_HPN1</v>
      </c>
      <c r="AN154" s="206" t="str">
        <f t="shared" si="133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12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32"/>
        <v>R-SH_Det_ELC_HPN2-AB</v>
      </c>
      <c r="AN155" s="206" t="str">
        <f t="shared" si="133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32"/>
        <v>R-SH_Det_ELC_HPN2-C</v>
      </c>
      <c r="AN156" s="206" t="str">
        <f t="shared" si="133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12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32"/>
        <v>R-SH_Det_ELC_HPN2-D</v>
      </c>
      <c r="AN157" s="206" t="str">
        <f t="shared" si="133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v>1</v>
      </c>
      <c r="M158" s="26">
        <v>1.0666666666666667</v>
      </c>
      <c r="N158" s="26">
        <v>1.2333333333333334</v>
      </c>
      <c r="O158" s="59">
        <v>1.3333333333333333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12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32"/>
        <v>R-SH_Det_ELC_HPN2-E</v>
      </c>
      <c r="AN158" s="206" t="str">
        <f t="shared" si="133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12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32"/>
        <v>R-SH_Det_ELC_HPN2-F</v>
      </c>
      <c r="AN159" s="206" t="str">
        <f t="shared" si="133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762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4">V21/$V$20*$V$159</f>
        <v>12.471466950959487</v>
      </c>
      <c r="W160" s="23">
        <f t="shared" si="134"/>
        <v>11.585236950959489</v>
      </c>
      <c r="X160" s="23">
        <f t="shared" si="134"/>
        <v>10.778767650959487</v>
      </c>
      <c r="Y160" s="57">
        <f t="shared" si="134"/>
        <v>10.699006950959488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12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32"/>
        <v>R-SH_Det_ELC_HPN2-G</v>
      </c>
      <c r="AN160" s="206" t="str">
        <f t="shared" si="133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763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4"/>
        <v>12.602690298507461</v>
      </c>
      <c r="W161" s="29">
        <f t="shared" si="134"/>
        <v>11.716460298507462</v>
      </c>
      <c r="X161" s="29">
        <f t="shared" si="134"/>
        <v>10.909990998507464</v>
      </c>
      <c r="Y161" s="58">
        <f t="shared" si="134"/>
        <v>10.830230298507464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12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32"/>
        <v>R-SW_Det_ELC_HPN1-AB</v>
      </c>
      <c r="AN161" s="206" t="str">
        <f t="shared" si="133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764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4"/>
        <v>13.258807036247333</v>
      </c>
      <c r="W162" s="23">
        <f t="shared" si="134"/>
        <v>12.372577036247336</v>
      </c>
      <c r="X162" s="23">
        <f t="shared" si="134"/>
        <v>11.566107736247336</v>
      </c>
      <c r="Y162" s="57">
        <f t="shared" si="134"/>
        <v>11.486347036247336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12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32"/>
        <v>R-SW_Det_ELC_HPN1-C</v>
      </c>
      <c r="AN162" s="206" t="str">
        <f t="shared" si="133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766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4"/>
        <v>13.914923773987205</v>
      </c>
      <c r="W163" s="29">
        <f t="shared" si="134"/>
        <v>13.028693773987207</v>
      </c>
      <c r="X163" s="29">
        <f t="shared" si="134"/>
        <v>12.222224473987209</v>
      </c>
      <c r="Y163" s="58">
        <f t="shared" si="134"/>
        <v>12.142463773987206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12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32"/>
        <v>R-SW_Det_ELC_HPN1-D</v>
      </c>
      <c r="AN163" s="206" t="str">
        <f t="shared" si="133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733</v>
      </c>
      <c r="E164" s="27" t="s">
        <v>148</v>
      </c>
      <c r="F164" s="27" t="s">
        <v>558</v>
      </c>
      <c r="G164" s="27" t="s">
        <v>765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4"/>
        <v>14.571040511727078</v>
      </c>
      <c r="W164" s="26">
        <f t="shared" si="134"/>
        <v>13.684810511727079</v>
      </c>
      <c r="X164" s="26">
        <f t="shared" si="134"/>
        <v>12.878341211727081</v>
      </c>
      <c r="Y164" s="59">
        <f t="shared" si="134"/>
        <v>12.79858051172708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12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32"/>
        <v>R-SW_Det_ELC_HPN1-E</v>
      </c>
      <c r="AN164" s="206" t="str">
        <f t="shared" si="133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767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5">I165*0.7</f>
        <v>0.76999999999999991</v>
      </c>
      <c r="R165" s="20">
        <f t="shared" si="135"/>
        <v>0.86333333333333329</v>
      </c>
      <c r="S165" s="56">
        <f t="shared" si="135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12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32"/>
        <v>R-SW_Det_ELC_HPN1-F</v>
      </c>
      <c r="AN165" s="206" t="str">
        <f t="shared" si="133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768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6">H166*0.7</f>
        <v>0.7</v>
      </c>
      <c r="Q166" s="23">
        <f t="shared" si="135"/>
        <v>0.76999999999999991</v>
      </c>
      <c r="R166" s="23">
        <f t="shared" si="135"/>
        <v>0.86333333333333329</v>
      </c>
      <c r="S166" s="57">
        <f t="shared" si="135"/>
        <v>0.93333333333333324</v>
      </c>
      <c r="T166" s="511">
        <v>20</v>
      </c>
      <c r="U166" s="57"/>
      <c r="V166" s="22">
        <f t="shared" ref="V166:Y170" si="137">V21/$V$20*$V$165</f>
        <v>12.576711397803027</v>
      </c>
      <c r="W166" s="23">
        <f t="shared" si="137"/>
        <v>11.683002663625814</v>
      </c>
      <c r="X166" s="23">
        <f t="shared" si="137"/>
        <v>10.869727715524547</v>
      </c>
      <c r="Y166" s="57">
        <f t="shared" si="137"/>
        <v>10.789293929448599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12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32"/>
        <v>R-SW_Det_ELC_HPN1-G</v>
      </c>
      <c r="AN166" s="206" t="str">
        <f t="shared" si="133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769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6"/>
        <v>0.7</v>
      </c>
      <c r="Q167" s="29">
        <f t="shared" si="135"/>
        <v>0.76999999999999991</v>
      </c>
      <c r="R167" s="29">
        <f t="shared" si="135"/>
        <v>0.86333333333333329</v>
      </c>
      <c r="S167" s="58">
        <f t="shared" si="135"/>
        <v>0.93333333333333324</v>
      </c>
      <c r="T167" s="512">
        <v>20</v>
      </c>
      <c r="U167" s="58"/>
      <c r="V167" s="40">
        <f t="shared" si="137"/>
        <v>12.709042115372503</v>
      </c>
      <c r="W167" s="29">
        <f t="shared" si="137"/>
        <v>11.815333381195289</v>
      </c>
      <c r="X167" s="29">
        <f t="shared" si="137"/>
        <v>11.002058433094025</v>
      </c>
      <c r="Y167" s="58">
        <f t="shared" si="137"/>
        <v>10.921624647018076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12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32"/>
        <v>R-SW_Det_ELC_HPN2-AB</v>
      </c>
      <c r="AN167" s="206" t="str">
        <f t="shared" si="133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770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6"/>
        <v>0.7</v>
      </c>
      <c r="Q168" s="23">
        <f t="shared" si="135"/>
        <v>0.76999999999999991</v>
      </c>
      <c r="R168" s="23">
        <f t="shared" si="135"/>
        <v>0.86333333333333329</v>
      </c>
      <c r="S168" s="57">
        <f t="shared" si="135"/>
        <v>0.93333333333333324</v>
      </c>
      <c r="T168" s="511">
        <v>20</v>
      </c>
      <c r="U168" s="57"/>
      <c r="V168" s="22">
        <f t="shared" si="137"/>
        <v>13.370695703219885</v>
      </c>
      <c r="W168" s="23">
        <f t="shared" si="137"/>
        <v>12.476986969042672</v>
      </c>
      <c r="X168" s="23">
        <f t="shared" si="137"/>
        <v>11.663712020941407</v>
      </c>
      <c r="Y168" s="57">
        <f t="shared" si="137"/>
        <v>11.583278234865459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12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32"/>
        <v>R-SW_Det_ELC_HPN2-C</v>
      </c>
      <c r="AN168" s="206" t="str">
        <f t="shared" si="133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771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6"/>
        <v>0.7</v>
      </c>
      <c r="Q169" s="29">
        <f t="shared" si="135"/>
        <v>0.76999999999999991</v>
      </c>
      <c r="R169" s="29">
        <f t="shared" si="135"/>
        <v>0.86333333333333329</v>
      </c>
      <c r="S169" s="58">
        <f t="shared" si="135"/>
        <v>0.93333333333333324</v>
      </c>
      <c r="T169" s="512">
        <v>20</v>
      </c>
      <c r="U169" s="58"/>
      <c r="V169" s="40">
        <f t="shared" si="137"/>
        <v>14.032349291067268</v>
      </c>
      <c r="W169" s="29">
        <f t="shared" si="137"/>
        <v>13.138640556890053</v>
      </c>
      <c r="X169" s="29">
        <f t="shared" si="137"/>
        <v>12.32536560878879</v>
      </c>
      <c r="Y169" s="58">
        <f t="shared" si="137"/>
        <v>12.244931822712838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12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32"/>
        <v>R-SW_Det_ELC_HPN2-D</v>
      </c>
      <c r="AN169" s="206" t="str">
        <f t="shared" si="133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735</v>
      </c>
      <c r="E170" s="27" t="s">
        <v>148</v>
      </c>
      <c r="F170" s="27" t="s">
        <v>660</v>
      </c>
      <c r="G170" s="27" t="s">
        <v>772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6"/>
        <v>0.7</v>
      </c>
      <c r="Q170" s="26">
        <f t="shared" si="135"/>
        <v>0.76999999999999991</v>
      </c>
      <c r="R170" s="26">
        <f t="shared" si="135"/>
        <v>0.86333333333333329</v>
      </c>
      <c r="S170" s="59">
        <f t="shared" si="135"/>
        <v>0.93333333333333324</v>
      </c>
      <c r="T170" s="514">
        <v>20</v>
      </c>
      <c r="U170" s="59"/>
      <c r="V170" s="246">
        <f t="shared" si="137"/>
        <v>14.694002878914649</v>
      </c>
      <c r="W170" s="26">
        <f t="shared" si="137"/>
        <v>13.800294144737435</v>
      </c>
      <c r="X170" s="26">
        <f t="shared" si="137"/>
        <v>12.987019196636171</v>
      </c>
      <c r="Y170" s="59">
        <f t="shared" si="137"/>
        <v>12.90658541056022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12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32"/>
        <v>R-SW_Det_ELC_HPN2-E</v>
      </c>
      <c r="AN170" s="206" t="str">
        <f t="shared" si="133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756</v>
      </c>
      <c r="E171" s="88" t="s">
        <v>550</v>
      </c>
      <c r="F171" s="88" t="s">
        <v>660</v>
      </c>
      <c r="G171" s="88" t="s">
        <v>767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5"/>
        <v>0.77700000000000002</v>
      </c>
      <c r="R171" s="29">
        <f t="shared" si="135"/>
        <v>0.83299999999999996</v>
      </c>
      <c r="S171" s="58">
        <f t="shared" si="135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48">
        <v>5</v>
      </c>
      <c r="AG171" s="84">
        <f t="shared" si="112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32"/>
        <v>R-SW_Det_ELC_HPN2-F</v>
      </c>
      <c r="AN171" s="206" t="str">
        <f t="shared" si="133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757</v>
      </c>
      <c r="E172" s="24" t="s">
        <v>550</v>
      </c>
      <c r="F172" s="24" t="s">
        <v>660</v>
      </c>
      <c r="G172" s="24" t="s">
        <v>768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8">H172*0.7</f>
        <v>0.7</v>
      </c>
      <c r="Q172" s="23">
        <f t="shared" si="135"/>
        <v>0.77700000000000002</v>
      </c>
      <c r="R172" s="23">
        <f t="shared" si="135"/>
        <v>0.83299999999999996</v>
      </c>
      <c r="S172" s="57">
        <f t="shared" si="135"/>
        <v>0.83299999999999996</v>
      </c>
      <c r="T172" s="511">
        <v>20</v>
      </c>
      <c r="U172" s="23"/>
      <c r="V172" s="22">
        <f t="shared" ref="V172:Y176" si="139">V21/$V$20*$V$171</f>
        <v>19.191719325450666</v>
      </c>
      <c r="W172" s="23">
        <f t="shared" si="139"/>
        <v>17.827944118839099</v>
      </c>
      <c r="X172" s="23">
        <f t="shared" si="139"/>
        <v>16.586908680822567</v>
      </c>
      <c r="Y172" s="57">
        <f t="shared" si="139"/>
        <v>16.464168912227528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49">
        <v>5</v>
      </c>
      <c r="AG172" s="63">
        <f t="shared" si="112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32"/>
        <v>R-SW_Det_ELC_HPN2-G</v>
      </c>
      <c r="AN172" s="206" t="str">
        <f t="shared" si="133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758</v>
      </c>
      <c r="E173" s="30" t="s">
        <v>550</v>
      </c>
      <c r="F173" s="30" t="s">
        <v>660</v>
      </c>
      <c r="G173" s="30" t="s">
        <v>769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8"/>
        <v>0.7</v>
      </c>
      <c r="Q173" s="29">
        <f t="shared" si="135"/>
        <v>0.77700000000000002</v>
      </c>
      <c r="R173" s="29">
        <f t="shared" si="135"/>
        <v>0.83299999999999996</v>
      </c>
      <c r="S173" s="58">
        <f t="shared" si="135"/>
        <v>0.83299999999999996</v>
      </c>
      <c r="T173" s="512">
        <v>20</v>
      </c>
      <c r="U173" s="29"/>
      <c r="V173" s="40">
        <f t="shared" si="139"/>
        <v>19.393652399161216</v>
      </c>
      <c r="W173" s="29">
        <f t="shared" si="139"/>
        <v>18.029877192549648</v>
      </c>
      <c r="X173" s="29">
        <f t="shared" si="139"/>
        <v>16.78884175453312</v>
      </c>
      <c r="Y173" s="58">
        <f t="shared" si="139"/>
        <v>16.666101985938077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50">
        <v>5</v>
      </c>
      <c r="AG173" s="62">
        <f t="shared" si="112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32"/>
        <v>R-SH_Det_ELC_HPN3-AB</v>
      </c>
      <c r="AN173" s="206" t="str">
        <f t="shared" si="133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759</v>
      </c>
      <c r="E174" s="24" t="s">
        <v>550</v>
      </c>
      <c r="F174" s="24" t="s">
        <v>660</v>
      </c>
      <c r="G174" s="24" t="s">
        <v>770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8"/>
        <v>0.7</v>
      </c>
      <c r="Q174" s="23">
        <f t="shared" si="135"/>
        <v>0.77700000000000002</v>
      </c>
      <c r="R174" s="23">
        <f t="shared" si="135"/>
        <v>0.83299999999999996</v>
      </c>
      <c r="S174" s="57">
        <f t="shared" si="135"/>
        <v>0.83299999999999996</v>
      </c>
      <c r="T174" s="511">
        <v>20</v>
      </c>
      <c r="U174" s="23"/>
      <c r="V174" s="22">
        <f t="shared" si="139"/>
        <v>20.403317767713965</v>
      </c>
      <c r="W174" s="23">
        <f t="shared" si="139"/>
        <v>19.039542561102397</v>
      </c>
      <c r="X174" s="23">
        <f t="shared" si="139"/>
        <v>17.798507123085869</v>
      </c>
      <c r="Y174" s="57">
        <f t="shared" si="139"/>
        <v>17.67576735449083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49">
        <v>5</v>
      </c>
      <c r="AG174" s="63">
        <f t="shared" si="112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32"/>
        <v>R-SH_Det_ELC_HPN3-C</v>
      </c>
      <c r="AN174" s="206" t="str">
        <f t="shared" si="133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760</v>
      </c>
      <c r="E175" s="30" t="s">
        <v>550</v>
      </c>
      <c r="F175" s="30" t="s">
        <v>660</v>
      </c>
      <c r="G175" s="30" t="s">
        <v>771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8"/>
        <v>0.7</v>
      </c>
      <c r="Q175" s="29">
        <f t="shared" si="135"/>
        <v>0.77700000000000002</v>
      </c>
      <c r="R175" s="29">
        <f t="shared" si="135"/>
        <v>0.83299999999999996</v>
      </c>
      <c r="S175" s="58">
        <f t="shared" si="135"/>
        <v>0.83299999999999996</v>
      </c>
      <c r="T175" s="512">
        <v>20</v>
      </c>
      <c r="U175" s="29"/>
      <c r="V175" s="40">
        <f t="shared" si="139"/>
        <v>21.412983136266714</v>
      </c>
      <c r="W175" s="29">
        <f t="shared" si="139"/>
        <v>20.049207929655147</v>
      </c>
      <c r="X175" s="29">
        <f t="shared" si="139"/>
        <v>18.808172491638622</v>
      </c>
      <c r="Y175" s="58">
        <f t="shared" si="139"/>
        <v>18.685432723043576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50">
        <v>5</v>
      </c>
      <c r="AG175" s="62">
        <f t="shared" si="112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32"/>
        <v>R-SH_Det_ELC_HPN3-D</v>
      </c>
      <c r="AN175" s="206" t="str">
        <f t="shared" si="133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761</v>
      </c>
      <c r="E176" s="27" t="s">
        <v>550</v>
      </c>
      <c r="F176" s="27" t="s">
        <v>660</v>
      </c>
      <c r="G176" s="27" t="s">
        <v>772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8"/>
        <v>0.7</v>
      </c>
      <c r="Q176" s="26">
        <f t="shared" si="135"/>
        <v>0.77700000000000002</v>
      </c>
      <c r="R176" s="26">
        <f t="shared" si="135"/>
        <v>0.83299999999999996</v>
      </c>
      <c r="S176" s="59">
        <f t="shared" si="135"/>
        <v>0.83299999999999996</v>
      </c>
      <c r="T176" s="514">
        <v>20</v>
      </c>
      <c r="U176" s="26"/>
      <c r="V176" s="246">
        <f t="shared" si="139"/>
        <v>22.422648504819467</v>
      </c>
      <c r="W176" s="26">
        <f t="shared" si="139"/>
        <v>21.058873298207896</v>
      </c>
      <c r="X176" s="26">
        <f t="shared" si="139"/>
        <v>19.817837860191371</v>
      </c>
      <c r="Y176" s="59">
        <f t="shared" si="139"/>
        <v>19.695098091596325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49">
        <v>5</v>
      </c>
      <c r="AG176" s="64">
        <f t="shared" si="112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32"/>
        <v>R-SH_Det_ELC_HPN3-E</v>
      </c>
      <c r="AN176" s="206" t="str">
        <f t="shared" si="133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737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12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32"/>
        <v>R-SH_Det_ELC_HPN3-F</v>
      </c>
      <c r="AN177" s="206" t="str">
        <f t="shared" si="133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738</v>
      </c>
      <c r="E178" s="24" t="s">
        <v>148</v>
      </c>
      <c r="F178" s="24" t="s">
        <v>558</v>
      </c>
      <c r="G178" s="24" t="s">
        <v>762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40">V21/$V$20*$V$177</f>
        <v>18.744562899786782</v>
      </c>
      <c r="W178" s="23">
        <f t="shared" si="140"/>
        <v>17.412562899786781</v>
      </c>
      <c r="X178" s="23">
        <f t="shared" si="140"/>
        <v>16.200442899786783</v>
      </c>
      <c r="Y178" s="57">
        <f t="shared" si="140"/>
        <v>16.080562899786781</v>
      </c>
      <c r="Z178" s="63"/>
      <c r="AA178" s="66"/>
      <c r="AB178" s="72"/>
      <c r="AC178" s="72"/>
      <c r="AD178" s="72"/>
      <c r="AE178" s="72"/>
      <c r="AF178" s="44"/>
      <c r="AG178" s="63">
        <f t="shared" si="112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32"/>
        <v>R-SH_Det_ELC_HPN3-G</v>
      </c>
      <c r="AN178" s="206" t="str">
        <f t="shared" si="133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739</v>
      </c>
      <c r="E179" s="30" t="s">
        <v>148</v>
      </c>
      <c r="F179" s="30" t="s">
        <v>558</v>
      </c>
      <c r="G179" s="30" t="s">
        <v>763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40"/>
        <v>18.941791044776117</v>
      </c>
      <c r="W179" s="29">
        <f t="shared" si="140"/>
        <v>17.60979104477612</v>
      </c>
      <c r="X179" s="29">
        <f t="shared" si="140"/>
        <v>16.397671044776121</v>
      </c>
      <c r="Y179" s="58">
        <f t="shared" si="140"/>
        <v>16.277791044776123</v>
      </c>
      <c r="Z179" s="62"/>
      <c r="AA179" s="65"/>
      <c r="AB179" s="71"/>
      <c r="AC179" s="71"/>
      <c r="AD179" s="71"/>
      <c r="AE179" s="71"/>
      <c r="AF179" s="42"/>
      <c r="AG179" s="62">
        <f t="shared" si="112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32"/>
        <v>R-HC_Det_ELC_HPN2-AB</v>
      </c>
      <c r="AN179" s="206" t="str">
        <f t="shared" si="133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740</v>
      </c>
      <c r="E180" s="24" t="s">
        <v>148</v>
      </c>
      <c r="F180" s="24" t="s">
        <v>558</v>
      </c>
      <c r="G180" s="24" t="s">
        <v>764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40"/>
        <v>19.927931769722814</v>
      </c>
      <c r="W180" s="23">
        <f t="shared" si="140"/>
        <v>18.595931769722817</v>
      </c>
      <c r="X180" s="23">
        <f t="shared" si="140"/>
        <v>17.383811769722818</v>
      </c>
      <c r="Y180" s="57">
        <f t="shared" si="140"/>
        <v>17.263931769722817</v>
      </c>
      <c r="Z180" s="63"/>
      <c r="AA180" s="66"/>
      <c r="AB180" s="72"/>
      <c r="AC180" s="72"/>
      <c r="AD180" s="72"/>
      <c r="AE180" s="72"/>
      <c r="AF180" s="44"/>
      <c r="AG180" s="63">
        <f t="shared" si="112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32"/>
        <v>R-HC_Det_ELC_HPN2-C</v>
      </c>
      <c r="AN180" s="206" t="str">
        <f t="shared" si="133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741</v>
      </c>
      <c r="E181" s="30" t="s">
        <v>148</v>
      </c>
      <c r="F181" s="30" t="s">
        <v>558</v>
      </c>
      <c r="G181" s="30" t="s">
        <v>766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40"/>
        <v>20.914072494669512</v>
      </c>
      <c r="W181" s="29">
        <f t="shared" si="140"/>
        <v>19.582072494669511</v>
      </c>
      <c r="X181" s="29">
        <f t="shared" si="140"/>
        <v>18.369952494669512</v>
      </c>
      <c r="Y181" s="58">
        <f t="shared" si="140"/>
        <v>18.25007249466951</v>
      </c>
      <c r="Z181" s="62"/>
      <c r="AA181" s="65"/>
      <c r="AB181" s="71"/>
      <c r="AC181" s="71"/>
      <c r="AD181" s="71"/>
      <c r="AE181" s="71"/>
      <c r="AF181" s="42"/>
      <c r="AG181" s="62">
        <f t="shared" si="112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32"/>
        <v>R-HC_Det_ELC_HPN2-D</v>
      </c>
      <c r="AN181" s="206" t="str">
        <f t="shared" si="133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742</v>
      </c>
      <c r="E182" s="27" t="s">
        <v>148</v>
      </c>
      <c r="F182" s="27" t="s">
        <v>558</v>
      </c>
      <c r="G182" s="27" t="s">
        <v>765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40"/>
        <v>21.900213219616205</v>
      </c>
      <c r="W182" s="26">
        <f t="shared" si="140"/>
        <v>20.568213219616208</v>
      </c>
      <c r="X182" s="26">
        <f t="shared" si="140"/>
        <v>19.356093219616209</v>
      </c>
      <c r="Y182" s="59">
        <f t="shared" si="140"/>
        <v>19.236213219616207</v>
      </c>
      <c r="Z182" s="64"/>
      <c r="AA182" s="67"/>
      <c r="AB182" s="515"/>
      <c r="AC182" s="515"/>
      <c r="AD182" s="515"/>
      <c r="AE182" s="515"/>
      <c r="AF182" s="49"/>
      <c r="AG182" s="64">
        <f t="shared" si="112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32"/>
        <v>R-HC_Det_ELC_HPN2-E</v>
      </c>
      <c r="AN182" s="206" t="str">
        <f t="shared" si="133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743</v>
      </c>
      <c r="E183" s="88" t="s">
        <v>148</v>
      </c>
      <c r="F183" s="88" t="s">
        <v>558</v>
      </c>
      <c r="G183" s="88" t="s">
        <v>728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v>1.0999999999999999</v>
      </c>
      <c r="M183" s="20">
        <v>1.1666666666666667</v>
      </c>
      <c r="N183" s="20">
        <v>1.3333333333333333</v>
      </c>
      <c r="O183" s="56">
        <v>1.5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32"/>
        <v>R-HC_Det_ELC_HPN2-F</v>
      </c>
      <c r="AN183" s="206" t="str">
        <f t="shared" si="133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744</v>
      </c>
      <c r="E184" s="24" t="s">
        <v>148</v>
      </c>
      <c r="F184" s="24" t="s">
        <v>558</v>
      </c>
      <c r="G184" s="24" t="s">
        <v>762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v>1.0999999999999999</v>
      </c>
      <c r="M184" s="23">
        <v>1.1666666666666667</v>
      </c>
      <c r="N184" s="23">
        <v>1.3333333333333333</v>
      </c>
      <c r="O184" s="57">
        <v>1.5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20.228205909229359</v>
      </c>
      <c r="W184" s="23">
        <f t="shared" si="141"/>
        <v>18.79077733780079</v>
      </c>
      <c r="X184" s="23">
        <f t="shared" si="141"/>
        <v>17.482717337800789</v>
      </c>
      <c r="Y184" s="57">
        <f t="shared" si="141"/>
        <v>17.353348766372218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32"/>
        <v>R-HC_Det_ELC_HPN2-G</v>
      </c>
      <c r="AN184" s="206" t="str">
        <f t="shared" si="133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745</v>
      </c>
      <c r="E185" s="30" t="s">
        <v>148</v>
      </c>
      <c r="F185" s="30" t="s">
        <v>558</v>
      </c>
      <c r="G185" s="30" t="s">
        <v>763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v>1.0999999999999999</v>
      </c>
      <c r="M185" s="29">
        <v>1.1666666666666667</v>
      </c>
      <c r="N185" s="29">
        <v>1.3333333333333333</v>
      </c>
      <c r="O185" s="58">
        <v>1.5</v>
      </c>
      <c r="P185" s="40"/>
      <c r="Q185" s="29"/>
      <c r="R185" s="29"/>
      <c r="S185" s="58"/>
      <c r="T185" s="512">
        <v>20</v>
      </c>
      <c r="U185" s="29"/>
      <c r="V185" s="40">
        <f t="shared" si="141"/>
        <v>20.441044776119398</v>
      </c>
      <c r="W185" s="29">
        <f t="shared" si="141"/>
        <v>19.003616204690829</v>
      </c>
      <c r="X185" s="29">
        <f t="shared" si="141"/>
        <v>17.695556204690831</v>
      </c>
      <c r="Y185" s="58">
        <f t="shared" si="141"/>
        <v>17.56618763326226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746</v>
      </c>
      <c r="E186" s="24" t="s">
        <v>148</v>
      </c>
      <c r="F186" s="24" t="s">
        <v>558</v>
      </c>
      <c r="G186" s="24" t="s">
        <v>764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v>1.0999999999999999</v>
      </c>
      <c r="M186" s="23">
        <v>1.1666666666666667</v>
      </c>
      <c r="N186" s="23">
        <v>1.3333333333333333</v>
      </c>
      <c r="O186" s="57">
        <v>1.5</v>
      </c>
      <c r="P186" s="22"/>
      <c r="Q186" s="23"/>
      <c r="R186" s="23"/>
      <c r="S186" s="57"/>
      <c r="T186" s="511">
        <v>20</v>
      </c>
      <c r="U186" s="23"/>
      <c r="V186" s="22">
        <f t="shared" si="141"/>
        <v>21.505239110569597</v>
      </c>
      <c r="W186" s="23">
        <f t="shared" si="141"/>
        <v>20.067810539141028</v>
      </c>
      <c r="X186" s="23">
        <f t="shared" si="141"/>
        <v>18.759750539141031</v>
      </c>
      <c r="Y186" s="57">
        <f t="shared" si="141"/>
        <v>18.630381967712459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747</v>
      </c>
      <c r="E187" s="30" t="s">
        <v>148</v>
      </c>
      <c r="F187" s="30" t="s">
        <v>558</v>
      </c>
      <c r="G187" s="30" t="s">
        <v>766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v>1.0999999999999999</v>
      </c>
      <c r="M187" s="29">
        <v>1.1666666666666667</v>
      </c>
      <c r="N187" s="29">
        <v>1.3333333333333333</v>
      </c>
      <c r="O187" s="58">
        <v>1.5</v>
      </c>
      <c r="P187" s="40"/>
      <c r="Q187" s="29"/>
      <c r="R187" s="29"/>
      <c r="S187" s="58"/>
      <c r="T187" s="512">
        <v>20</v>
      </c>
      <c r="U187" s="29"/>
      <c r="V187" s="40">
        <f t="shared" si="141"/>
        <v>22.569433445019797</v>
      </c>
      <c r="W187" s="29">
        <f t="shared" si="141"/>
        <v>21.132004873591228</v>
      </c>
      <c r="X187" s="29">
        <f t="shared" si="141"/>
        <v>19.82394487359123</v>
      </c>
      <c r="Y187" s="58">
        <f t="shared" si="141"/>
        <v>19.694576302162655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748</v>
      </c>
      <c r="E188" s="27" t="s">
        <v>148</v>
      </c>
      <c r="F188" s="27" t="s">
        <v>558</v>
      </c>
      <c r="G188" s="27" t="s">
        <v>765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v>1.0999999999999999</v>
      </c>
      <c r="M188" s="26">
        <v>1.1666666666666667</v>
      </c>
      <c r="N188" s="26">
        <v>1.3333333333333333</v>
      </c>
      <c r="O188" s="59">
        <v>1.5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23.633627779469993</v>
      </c>
      <c r="W188" s="26">
        <f t="shared" si="141"/>
        <v>22.196199208041424</v>
      </c>
      <c r="X188" s="26">
        <f t="shared" si="141"/>
        <v>20.888139208041427</v>
      </c>
      <c r="Y188" s="59">
        <f t="shared" si="141"/>
        <v>20.758770636612851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12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12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1*$AD$48+JRC_Data!AD18*(1.2-$AD$48)</f>
        <v>3.1549999999999998</v>
      </c>
      <c r="I193" s="373">
        <f>1*$AD$48+JRC_Data!AE18*(1.2-$AD$48)</f>
        <v>3.4950000000000001</v>
      </c>
      <c r="J193" s="373">
        <f>1*$AD$48+JRC_Data!AF18*(1.2-$AD$48)</f>
        <v>3.75</v>
      </c>
      <c r="K193" s="373">
        <f>1*$AD$48+JRC_Data!AG18*(1.2-$AD$48)</f>
        <v>3.75</v>
      </c>
      <c r="L193" s="49"/>
      <c r="M193" s="50"/>
      <c r="N193" s="50"/>
      <c r="O193" s="51"/>
      <c r="P193" s="246">
        <f>H193*0.7</f>
        <v>2.2084999999999999</v>
      </c>
      <c r="Q193" s="26">
        <f t="shared" ref="Q193" si="146">I193*0.7</f>
        <v>2.4464999999999999</v>
      </c>
      <c r="R193" s="26">
        <f t="shared" ref="R193" si="147">J193*0.7</f>
        <v>2.625</v>
      </c>
      <c r="S193" s="59">
        <f t="shared" ref="S193" si="148">K193*0.7</f>
        <v>2.625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12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1</v>
      </c>
      <c r="Q195" s="241">
        <v>1</v>
      </c>
      <c r="R195" s="241">
        <v>1</v>
      </c>
      <c r="S195" s="242">
        <v>1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12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1</v>
      </c>
      <c r="Q196" s="248">
        <v>1</v>
      </c>
      <c r="R196" s="248">
        <v>1</v>
      </c>
      <c r="S196" s="249">
        <v>1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12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1</v>
      </c>
      <c r="Q198" s="241">
        <v>1</v>
      </c>
      <c r="R198" s="241">
        <v>1</v>
      </c>
      <c r="S198" s="242">
        <v>1</v>
      </c>
      <c r="T198" s="52">
        <v>20</v>
      </c>
      <c r="U198" s="48"/>
      <c r="V198" s="19">
        <f>(JRC_Data!BB48/1000)*($U$217/$U$216)</f>
        <v>4.3022222222222215</v>
      </c>
      <c r="W198" s="19">
        <f>(JRC_Data!BC48/1000)*($U$217/$U$216)</f>
        <v>4.3022222222222215</v>
      </c>
      <c r="X198" s="19">
        <f>(JRC_Data!BD48/1000)*($U$217/$U$216)</f>
        <v>4.3022222222222215</v>
      </c>
      <c r="Y198" s="19">
        <f>(JRC_Data!BE48/1000)*($U$217/$U$216)</f>
        <v>4.3022222222222215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12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</f>
        <v>5.8079999999999998</v>
      </c>
      <c r="W199" s="22">
        <f>(JRC_Data!BC45/1000)*($U$217/$U$216)</f>
        <v>5.4853333333333323</v>
      </c>
      <c r="X199" s="22">
        <f>(JRC_Data!BD45/1000)*($U$217/$U$216)</f>
        <v>4.9475555555555539</v>
      </c>
      <c r="Y199" s="22">
        <f>(JRC_Data!BE45/1000)*($U$217/$U$216)</f>
        <v>3.9795555555555553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12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12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22" x14ac:dyDescent="0.2">
      <c r="J209" s="11"/>
    </row>
    <row r="212" spans="10:22" x14ac:dyDescent="0.2">
      <c r="J212" s="11"/>
    </row>
    <row r="213" spans="10:22" x14ac:dyDescent="0.2">
      <c r="J213" s="11"/>
      <c r="T213" s="3" t="s">
        <v>519</v>
      </c>
    </row>
    <row r="214" spans="10:22" x14ac:dyDescent="0.2">
      <c r="J214" s="11"/>
      <c r="T214" s="3" t="s">
        <v>210</v>
      </c>
      <c r="U214" s="3" t="s">
        <v>521</v>
      </c>
      <c r="V214" s="3" t="s">
        <v>516</v>
      </c>
    </row>
    <row r="215" spans="10:22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22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22" x14ac:dyDescent="0.2">
      <c r="T217" s="370">
        <v>8</v>
      </c>
      <c r="U217" s="371">
        <f t="shared" si="149"/>
        <v>0.85077698714062355</v>
      </c>
      <c r="V217" s="372">
        <f>(V218/V221)*V219</f>
        <v>2203.5123966942151</v>
      </c>
    </row>
    <row r="218" spans="10:22" x14ac:dyDescent="0.2">
      <c r="T218" s="370">
        <v>10</v>
      </c>
      <c r="U218" s="371">
        <f t="shared" si="149"/>
        <v>0.86872586872586877</v>
      </c>
      <c r="V218" s="370">
        <f>V221-(V223-V221)</f>
        <v>2250</v>
      </c>
    </row>
    <row r="219" spans="10:22" x14ac:dyDescent="0.2">
      <c r="M219" s="34" t="s">
        <v>504</v>
      </c>
      <c r="N219" s="34"/>
      <c r="O219" s="34"/>
      <c r="P219" s="34"/>
      <c r="Q219" s="34"/>
      <c r="T219" s="3">
        <v>15</v>
      </c>
      <c r="U219" s="361">
        <f t="shared" si="149"/>
        <v>0.91505791505791501</v>
      </c>
      <c r="V219" s="3">
        <v>2370</v>
      </c>
    </row>
    <row r="220" spans="10:22" x14ac:dyDescent="0.2"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</row>
    <row r="221" spans="10:22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</row>
    <row r="222" spans="10:22" x14ac:dyDescent="0.2"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</row>
    <row r="223" spans="10:22" x14ac:dyDescent="0.2"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</row>
    <row r="224" spans="10:22" x14ac:dyDescent="0.2"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</row>
    <row r="225" spans="13:17" x14ac:dyDescent="0.2">
      <c r="M225" s="4"/>
      <c r="N225" s="4"/>
      <c r="O225" s="4"/>
      <c r="P225" s="4"/>
      <c r="Q225" s="4"/>
    </row>
    <row r="226" spans="13:17" x14ac:dyDescent="0.2">
      <c r="M226" s="4" t="s">
        <v>508</v>
      </c>
      <c r="N226" s="4"/>
      <c r="O226" s="4"/>
      <c r="P226" s="4"/>
      <c r="Q226" s="4"/>
    </row>
    <row r="227" spans="13:17" x14ac:dyDescent="0.2">
      <c r="M227" s="4" t="s">
        <v>511</v>
      </c>
      <c r="N227" s="4"/>
      <c r="O227" s="4"/>
      <c r="P227" s="4"/>
      <c r="Q227" s="4"/>
    </row>
    <row r="228" spans="13:17" x14ac:dyDescent="0.2">
      <c r="M228" s="201" t="s">
        <v>517</v>
      </c>
    </row>
    <row r="229" spans="13:17" x14ac:dyDescent="0.2">
      <c r="M229" s="3" t="s">
        <v>518</v>
      </c>
    </row>
  </sheetData>
  <mergeCells count="30"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H64:K64"/>
    <mergeCell ref="L64:O64"/>
    <mergeCell ref="P64:S64"/>
    <mergeCell ref="T64:U64"/>
    <mergeCell ref="V64:Y64"/>
    <mergeCell ref="H62:K62"/>
    <mergeCell ref="L62:O62"/>
    <mergeCell ref="P62:S62"/>
    <mergeCell ref="T62:U62"/>
    <mergeCell ref="V62:Y6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63" t="s">
        <v>86</v>
      </c>
      <c r="M5" s="564"/>
      <c r="N5" s="564"/>
      <c r="O5" s="565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72" t="s">
        <v>503</v>
      </c>
      <c r="M6" s="574"/>
      <c r="N6" s="574"/>
      <c r="O6" s="573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63" t="s">
        <v>86</v>
      </c>
      <c r="M33" s="564"/>
      <c r="N33" s="564"/>
      <c r="O33" s="565"/>
    </row>
    <row r="34" spans="8:15" x14ac:dyDescent="0.2">
      <c r="H34" s="3" t="s">
        <v>133</v>
      </c>
      <c r="L34" s="572" t="s">
        <v>91</v>
      </c>
      <c r="M34" s="574"/>
      <c r="N34" s="574"/>
      <c r="O34" s="573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69" t="s">
        <v>65</v>
      </c>
      <c r="I4" s="570"/>
      <c r="J4" s="571"/>
      <c r="K4" s="563" t="s">
        <v>86</v>
      </c>
      <c r="L4" s="564"/>
      <c r="M4" s="565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575" t="s">
        <v>34</v>
      </c>
      <c r="I5" s="576"/>
      <c r="J5" s="577"/>
      <c r="K5" s="575" t="s">
        <v>292</v>
      </c>
      <c r="L5" s="576"/>
      <c r="M5" s="577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578" t="s">
        <v>541</v>
      </c>
      <c r="AC5" s="578"/>
      <c r="AD5" s="378"/>
      <c r="AE5" s="579" t="s">
        <v>65</v>
      </c>
      <c r="AF5" s="579"/>
      <c r="AG5" s="579" t="s">
        <v>542</v>
      </c>
      <c r="AH5" s="579"/>
      <c r="AI5" s="580" t="s">
        <v>543</v>
      </c>
      <c r="AJ5" s="580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63" t="s">
        <v>86</v>
      </c>
      <c r="M27" s="564"/>
      <c r="N27" s="564"/>
      <c r="O27" s="565"/>
      <c r="T27" s="203"/>
      <c r="U27" s="203"/>
    </row>
    <row r="28" spans="3:21" x14ac:dyDescent="0.2">
      <c r="J28" s="3" t="s">
        <v>133</v>
      </c>
      <c r="L28" s="566" t="s">
        <v>91</v>
      </c>
      <c r="M28" s="567"/>
      <c r="N28" s="567"/>
      <c r="O28" s="568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AB2" zoomScale="70" zoomScaleNormal="70" workbookViewId="0">
      <selection activeCell="AE18" sqref="A18:XFD1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89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89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89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89" s="275" customFormat="1" ht="36" customHeight="1" x14ac:dyDescent="0.2">
      <c r="A4" s="271" t="s">
        <v>299</v>
      </c>
      <c r="B4" s="272" t="s">
        <v>300</v>
      </c>
      <c r="C4" s="273" t="s">
        <v>301</v>
      </c>
      <c r="D4" s="581" t="s">
        <v>302</v>
      </c>
      <c r="E4" s="582"/>
      <c r="F4" s="582"/>
      <c r="G4" s="582"/>
      <c r="H4" s="583"/>
      <c r="I4" s="582" t="s">
        <v>303</v>
      </c>
      <c r="J4" s="582"/>
      <c r="K4" s="582"/>
      <c r="L4" s="582"/>
      <c r="M4" s="583"/>
      <c r="N4" s="582" t="s">
        <v>304</v>
      </c>
      <c r="O4" s="582"/>
      <c r="P4" s="582"/>
      <c r="Q4" s="582"/>
      <c r="R4" s="583"/>
      <c r="S4" s="582" t="s">
        <v>305</v>
      </c>
      <c r="T4" s="582"/>
      <c r="U4" s="582"/>
      <c r="V4" s="582"/>
      <c r="W4" s="583"/>
      <c r="X4" s="582" t="s">
        <v>306</v>
      </c>
      <c r="Y4" s="582"/>
      <c r="Z4" s="582"/>
      <c r="AA4" s="582"/>
      <c r="AB4" s="583"/>
      <c r="AC4" s="582" t="s">
        <v>307</v>
      </c>
      <c r="AD4" s="582"/>
      <c r="AE4" s="582"/>
      <c r="AF4" s="582"/>
      <c r="AG4" s="583"/>
      <c r="AH4" s="582" t="s">
        <v>308</v>
      </c>
      <c r="AI4" s="582"/>
      <c r="AJ4" s="582"/>
      <c r="AK4" s="582"/>
      <c r="AL4" s="583"/>
      <c r="AM4" s="582" t="s">
        <v>309</v>
      </c>
      <c r="AN4" s="582"/>
      <c r="AO4" s="582"/>
      <c r="AP4" s="582"/>
      <c r="AQ4" s="583"/>
      <c r="AR4" s="582" t="s">
        <v>310</v>
      </c>
      <c r="AS4" s="582"/>
      <c r="AT4" s="582"/>
      <c r="AU4" s="582"/>
      <c r="AV4" s="583"/>
      <c r="AW4" s="582" t="s">
        <v>311</v>
      </c>
      <c r="AX4" s="582"/>
      <c r="AY4" s="582"/>
      <c r="AZ4" s="582"/>
      <c r="BA4" s="582"/>
      <c r="BB4" s="581" t="s">
        <v>312</v>
      </c>
      <c r="BC4" s="582"/>
      <c r="BD4" s="582"/>
      <c r="BE4" s="582"/>
      <c r="BF4" s="583"/>
      <c r="BG4" s="582" t="s">
        <v>313</v>
      </c>
      <c r="BH4" s="582"/>
      <c r="BI4" s="582"/>
      <c r="BJ4" s="582"/>
      <c r="BK4" s="582"/>
      <c r="BL4" s="581" t="s">
        <v>314</v>
      </c>
      <c r="BM4" s="582"/>
      <c r="BN4" s="582"/>
      <c r="BO4" s="582"/>
      <c r="BP4" s="582"/>
      <c r="BQ4" s="581" t="s">
        <v>315</v>
      </c>
      <c r="BR4" s="582"/>
      <c r="BS4" s="582"/>
      <c r="BT4" s="582"/>
      <c r="BU4" s="583"/>
      <c r="BV4" s="274" t="s">
        <v>316</v>
      </c>
      <c r="BW4" s="584" t="s">
        <v>317</v>
      </c>
      <c r="BX4" s="585"/>
      <c r="BY4" s="585"/>
      <c r="BZ4" s="585"/>
      <c r="CA4" s="586"/>
      <c r="CB4" s="584" t="s">
        <v>318</v>
      </c>
      <c r="CC4" s="585"/>
      <c r="CD4" s="585"/>
      <c r="CE4" s="585"/>
      <c r="CF4" s="586"/>
      <c r="CG4" s="584" t="s">
        <v>319</v>
      </c>
      <c r="CH4" s="585"/>
      <c r="CI4" s="585"/>
      <c r="CJ4" s="585"/>
      <c r="CK4" s="586"/>
    </row>
    <row r="5" spans="1:89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89" s="293" customFormat="1" x14ac:dyDescent="0.2">
      <c r="A6" s="286" t="s">
        <v>320</v>
      </c>
      <c r="B6" s="287"/>
      <c r="C6" s="288"/>
      <c r="D6" s="289"/>
      <c r="E6" s="290"/>
      <c r="F6" s="290"/>
      <c r="G6" s="290"/>
      <c r="H6" s="291"/>
      <c r="I6" s="290"/>
      <c r="J6" s="290"/>
      <c r="K6" s="290"/>
      <c r="L6" s="290"/>
      <c r="M6" s="291"/>
      <c r="N6" s="290"/>
      <c r="O6" s="290"/>
      <c r="P6" s="290"/>
      <c r="Q6" s="290"/>
      <c r="R6" s="291"/>
      <c r="S6" s="290"/>
      <c r="T6" s="290"/>
      <c r="U6" s="290"/>
      <c r="V6" s="290"/>
      <c r="W6" s="291"/>
      <c r="X6" s="290"/>
      <c r="Y6" s="290"/>
      <c r="Z6" s="290"/>
      <c r="AA6" s="290"/>
      <c r="AB6" s="291"/>
      <c r="AC6" s="290">
        <v>0</v>
      </c>
      <c r="AD6" s="290">
        <v>0</v>
      </c>
      <c r="AE6" s="290">
        <v>0</v>
      </c>
      <c r="AF6" s="290">
        <v>0</v>
      </c>
      <c r="AG6" s="291">
        <v>0</v>
      </c>
      <c r="AH6" s="290">
        <v>0</v>
      </c>
      <c r="AI6" s="290">
        <v>0</v>
      </c>
      <c r="AJ6" s="290">
        <v>0</v>
      </c>
      <c r="AK6" s="290">
        <v>0</v>
      </c>
      <c r="AL6" s="291">
        <v>0</v>
      </c>
      <c r="AM6" s="290">
        <v>0</v>
      </c>
      <c r="AN6" s="290">
        <v>0</v>
      </c>
      <c r="AO6" s="290">
        <v>0</v>
      </c>
      <c r="AP6" s="290">
        <v>0</v>
      </c>
      <c r="AQ6" s="291">
        <v>0</v>
      </c>
      <c r="AR6" s="290"/>
      <c r="AS6" s="290"/>
      <c r="AT6" s="290"/>
      <c r="AU6" s="290"/>
      <c r="AV6" s="291"/>
      <c r="AW6" s="290"/>
      <c r="AX6" s="290"/>
      <c r="AY6" s="290"/>
      <c r="AZ6" s="290"/>
      <c r="BA6" s="291"/>
      <c r="BB6" s="290"/>
      <c r="BC6" s="290"/>
      <c r="BD6" s="290"/>
      <c r="BE6" s="290"/>
      <c r="BF6" s="291"/>
      <c r="BG6" s="290"/>
      <c r="BH6" s="290"/>
      <c r="BI6" s="290"/>
      <c r="BJ6" s="290"/>
      <c r="BK6" s="291"/>
      <c r="BL6" s="290"/>
      <c r="BM6" s="290"/>
      <c r="BN6" s="290"/>
      <c r="BO6" s="290"/>
      <c r="BP6" s="291"/>
      <c r="BQ6" s="289"/>
      <c r="BR6" s="290"/>
      <c r="BS6" s="290"/>
      <c r="BT6" s="290"/>
      <c r="BU6" s="291"/>
      <c r="BV6" s="292"/>
      <c r="BW6" s="290"/>
      <c r="BX6" s="290"/>
      <c r="BY6" s="290"/>
      <c r="BZ6" s="290"/>
      <c r="CA6" s="291"/>
      <c r="CB6" s="290"/>
      <c r="CC6" s="290"/>
      <c r="CD6" s="290"/>
      <c r="CE6" s="290"/>
      <c r="CF6" s="291"/>
      <c r="CG6" s="289"/>
      <c r="CH6" s="290"/>
      <c r="CI6" s="290"/>
      <c r="CJ6" s="290"/>
      <c r="CK6" s="291"/>
    </row>
    <row r="7" spans="1:89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89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89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89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89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89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89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89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89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89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topLeftCell="A25" zoomScale="80" zoomScaleNormal="80" workbookViewId="0">
      <selection activeCell="V33" sqref="V33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88" t="s">
        <v>585</v>
      </c>
      <c r="B1" s="590" t="s">
        <v>586</v>
      </c>
      <c r="C1" s="591"/>
      <c r="D1" s="591"/>
      <c r="E1" s="591"/>
      <c r="F1" s="592"/>
      <c r="G1" s="590" t="s">
        <v>587</v>
      </c>
      <c r="H1" s="591"/>
      <c r="I1" s="591"/>
      <c r="J1" s="591"/>
      <c r="K1" s="592"/>
      <c r="L1" s="3"/>
      <c r="M1" s="3"/>
      <c r="N1" s="3"/>
      <c r="O1" s="3"/>
      <c r="P1" s="3"/>
      <c r="Q1" s="3"/>
      <c r="R1" s="3"/>
    </row>
    <row r="2" spans="1:18" ht="13.5" thickBot="1" x14ac:dyDescent="0.25">
      <c r="A2" s="589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87" t="s">
        <v>588</v>
      </c>
      <c r="B7" s="587"/>
      <c r="C7" s="587"/>
      <c r="D7" s="58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87" t="s">
        <v>602</v>
      </c>
      <c r="B18" s="587"/>
      <c r="C18" s="587"/>
      <c r="D18" s="58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87" t="s">
        <v>610</v>
      </c>
      <c r="B28" s="587"/>
      <c r="C28" s="587"/>
      <c r="D28" s="58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587" t="s">
        <v>591</v>
      </c>
      <c r="B40" s="587"/>
      <c r="C40" s="587"/>
      <c r="D40" s="58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87" t="s">
        <v>619</v>
      </c>
      <c r="B45" s="587"/>
      <c r="C45" s="587"/>
      <c r="D45" s="58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593" t="s">
        <v>574</v>
      </c>
      <c r="AA48" s="594"/>
      <c r="AB48" s="594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593" t="s">
        <v>573</v>
      </c>
      <c r="AA53" s="594"/>
      <c r="AB53" s="594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593" t="s">
        <v>640</v>
      </c>
      <c r="AA59" s="594"/>
      <c r="AB59" s="594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2022-02-03T17:32:21Z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82753479480743</vt:r8>
  </property>
</Properties>
</file>