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64930D97-B1A4-474A-8E20-F918DE4024BE}" xr6:coauthVersionLast="45" xr6:coauthVersionMax="47" xr10:uidLastSave="{00000000-0000-0000-0000-000000000000}"/>
  <bookViews>
    <workbookView xWindow="-60" yWindow="-16320" windowWidth="29040" windowHeight="15840" firstSheet="3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0" i="55"/>
  <c r="O39" i="55"/>
  <c r="O38" i="55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N40" i="55"/>
  <c r="N39" i="55"/>
  <c r="N38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<sst xmlns="http://schemas.openxmlformats.org/spreadsheetml/2006/main" count="2647" uniqueCount="823">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</sst>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1" t="s">
        <v>676</v>
      </c>
      <c r="B16" s="591"/>
      <c r="C16" s="591"/>
      <c r="D16" s="591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0" t="s">
        <v>692</v>
      </c>
      <c r="C19" s="590"/>
      <c r="D19" s="590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0" t="s">
        <v>687</v>
      </c>
      <c r="C20" s="590"/>
      <c r="D20" s="590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0" t="s">
        <v>689</v>
      </c>
      <c r="C23" s="590"/>
      <c r="D23" s="590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0" t="s">
        <v>690</v>
      </c>
      <c r="C24" s="590"/>
      <c r="D24" s="590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0" t="s">
        <v>691</v>
      </c>
      <c r="C25" s="590"/>
      <c r="D25" s="590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0" t="s">
        <v>689</v>
      </c>
      <c r="C26" s="590"/>
      <c r="D26" s="590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0" t="s">
        <v>691</v>
      </c>
      <c r="C27" s="590"/>
      <c r="D27" s="590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2" t="s">
        <v>683</v>
      </c>
      <c r="C30" s="590"/>
      <c r="D30" s="590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0" t="s">
        <v>685</v>
      </c>
      <c r="C31" s="590"/>
      <c r="D31" s="590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3" t="s">
        <v>1</v>
      </c>
      <c r="C2" s="594"/>
      <c r="D2" s="594"/>
      <c r="E2" s="595"/>
      <c r="G2" s="593" t="s">
        <v>2</v>
      </c>
      <c r="H2" s="595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3" t="s">
        <v>11</v>
      </c>
      <c r="H14" s="595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6" t="s">
        <v>54</v>
      </c>
      <c r="C20" s="597"/>
      <c r="D20" s="597"/>
      <c r="E20" s="598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3" t="s">
        <v>59</v>
      </c>
      <c r="C36" s="594"/>
      <c r="D36" s="594"/>
      <c r="E36" s="595"/>
      <c r="G36" s="599" t="s">
        <v>55</v>
      </c>
      <c r="H36" s="600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1" t="s">
        <v>248</v>
      </c>
      <c r="T3" s="601"/>
      <c r="U3" s="601"/>
      <c r="V3" s="601"/>
      <c r="W3" s="601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A6" zoomScale="70" zoomScaleNormal="70" workbookViewId="0">
      <selection activeCell="H117" sqref="H1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821</v>
      </c>
      <c r="I3" s="17" t="s">
        <v>729</v>
      </c>
      <c r="J3" s="17" t="s">
        <v>730</v>
      </c>
      <c r="K3" s="17" t="s">
        <v>731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1" t="s">
        <v>258</v>
      </c>
      <c r="I4" s="612"/>
      <c r="J4" s="612"/>
      <c r="K4" s="613"/>
      <c r="L4" s="611" t="s">
        <v>83</v>
      </c>
      <c r="M4" s="612"/>
      <c r="N4" s="612"/>
      <c r="O4" s="613"/>
      <c r="P4" s="611" t="s">
        <v>84</v>
      </c>
      <c r="Q4" s="612"/>
      <c r="R4" s="612"/>
      <c r="S4" s="613"/>
      <c r="T4" s="611" t="s">
        <v>85</v>
      </c>
      <c r="U4" s="613"/>
      <c r="V4" s="605" t="s">
        <v>86</v>
      </c>
      <c r="W4" s="606"/>
      <c r="X4" s="606"/>
      <c r="Y4" s="607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08" t="s">
        <v>34</v>
      </c>
      <c r="I6" s="609"/>
      <c r="J6" s="609"/>
      <c r="K6" s="610"/>
      <c r="L6" s="609" t="s">
        <v>34</v>
      </c>
      <c r="M6" s="609"/>
      <c r="N6" s="609"/>
      <c r="O6" s="610"/>
      <c r="P6" s="608" t="s">
        <v>34</v>
      </c>
      <c r="Q6" s="609"/>
      <c r="R6" s="609"/>
      <c r="S6" s="610"/>
      <c r="T6" s="608" t="s">
        <v>68</v>
      </c>
      <c r="U6" s="610"/>
      <c r="V6" s="608" t="s">
        <v>503</v>
      </c>
      <c r="W6" s="609"/>
      <c r="X6" s="609"/>
      <c r="Y6" s="610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19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0">C23</f>
        <v>R-SH_Apt_ELC_HPN2-E</v>
      </c>
      <c r="AN21" s="206" t="str">
        <f t="shared" si="20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19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1">C24</f>
        <v>R-SH_Apt_ELC_HPN2-F</v>
      </c>
      <c r="AN22" s="206" t="str">
        <f t="shared" si="21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19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2">C25</f>
        <v>R-SH_Apt_ELC_HPN2-G</v>
      </c>
      <c r="AN23" s="206" t="str">
        <f t="shared" ref="AN23" si="23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19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4">C26</f>
        <v>R-SW_Apt_ELC_HPN1-AB</v>
      </c>
      <c r="AN24" s="206" t="str">
        <f t="shared" si="24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732</v>
      </c>
      <c r="E25" s="27" t="s">
        <v>148</v>
      </c>
      <c r="F25" s="27" t="s">
        <v>558</v>
      </c>
      <c r="G25" s="27" t="s">
        <v>733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19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5">I26*0.7</f>
        <v>0.76999999999999991</v>
      </c>
      <c r="R26" s="20">
        <f t="shared" si="25"/>
        <v>0.86333333333333329</v>
      </c>
      <c r="S26" s="56">
        <f t="shared" si="25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6">C28</f>
        <v>R-SW_Apt_ELC_HPN1-D</v>
      </c>
      <c r="AN26" s="206" t="str">
        <f t="shared" ref="AN26" si="27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8">H27*0.7</f>
        <v>0.7</v>
      </c>
      <c r="Q27" s="23">
        <f t="shared" ref="Q27:Q30" si="29">I27*0.7</f>
        <v>0.76999999999999991</v>
      </c>
      <c r="R27" s="23">
        <f t="shared" ref="R27:R30" si="30">J27*0.7</f>
        <v>0.86333333333333329</v>
      </c>
      <c r="S27" s="57">
        <f t="shared" ref="S27:S30" si="31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2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3">C29</f>
        <v>R-SW_Apt_ELC_HPN1-E</v>
      </c>
      <c r="AN27" s="206" t="str">
        <f t="shared" ref="AN27" si="34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8"/>
        <v>0.7</v>
      </c>
      <c r="Q28" s="29">
        <f t="shared" si="29"/>
        <v>0.76999999999999991</v>
      </c>
      <c r="R28" s="29">
        <f t="shared" si="30"/>
        <v>0.86333333333333329</v>
      </c>
      <c r="S28" s="58">
        <f t="shared" si="31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2"/>
        <v>0.18921600000000002</v>
      </c>
      <c r="AH28" s="65"/>
      <c r="AI28" s="65">
        <v>2019</v>
      </c>
      <c r="AJ28" s="65">
        <v>6</v>
      </c>
      <c r="AM28" s="206" t="str">
        <f t="shared" ref="AM28:AN35" si="35">C30</f>
        <v>R-SW_Apt_ELC_HPN1-F</v>
      </c>
      <c r="AN28" s="206" t="str">
        <f t="shared" si="35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8"/>
        <v>0.59699699699699693</v>
      </c>
      <c r="Q29" s="23">
        <f t="shared" si="29"/>
        <v>0.6566966966966965</v>
      </c>
      <c r="R29" s="23">
        <f t="shared" si="30"/>
        <v>0.73629629629629623</v>
      </c>
      <c r="S29" s="57">
        <f t="shared" si="31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2"/>
        <v>0.18921600000000002</v>
      </c>
      <c r="AH29" s="66"/>
      <c r="AI29" s="66">
        <v>2019</v>
      </c>
      <c r="AJ29" s="66">
        <v>6</v>
      </c>
      <c r="AL29" s="100"/>
      <c r="AM29" s="206" t="str">
        <f t="shared" si="35"/>
        <v>R-SW_Apt_ELC_HPN1-G</v>
      </c>
      <c r="AN29" s="206" t="str">
        <f t="shared" si="35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8"/>
        <v>0.54549549549549547</v>
      </c>
      <c r="Q30" s="29">
        <f t="shared" si="29"/>
        <v>0.60004504504504497</v>
      </c>
      <c r="R30" s="29">
        <f t="shared" si="30"/>
        <v>0.67277777777777781</v>
      </c>
      <c r="S30" s="58">
        <f t="shared" si="31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2"/>
        <v>0.18921600000000002</v>
      </c>
      <c r="AH30" s="65"/>
      <c r="AI30" s="65">
        <v>2019</v>
      </c>
      <c r="AJ30" s="65">
        <v>6</v>
      </c>
      <c r="AL30" s="206"/>
      <c r="AM30" s="99" t="str">
        <f t="shared" si="35"/>
        <v>R-SH_Apt_ELC_HPN3-AB</v>
      </c>
      <c r="AN30" s="99" t="str">
        <f t="shared" si="35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734</v>
      </c>
      <c r="E31" s="27" t="s">
        <v>148</v>
      </c>
      <c r="F31" s="27" t="s">
        <v>660</v>
      </c>
      <c r="G31" s="27" t="s">
        <v>735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6">H31*0.7</f>
        <v>0.49399399399399396</v>
      </c>
      <c r="Q31" s="26">
        <f t="shared" ref="Q31" si="37">I31*0.7</f>
        <v>0.54339339339339332</v>
      </c>
      <c r="R31" s="26">
        <f t="shared" ref="R31" si="38">J31*0.7</f>
        <v>0.60925925925925917</v>
      </c>
      <c r="S31" s="59">
        <f t="shared" ref="S31" si="39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0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5"/>
        <v>R-SH_Apt_ELC_HPN3-C</v>
      </c>
      <c r="AN31" s="206" t="str">
        <f t="shared" si="35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736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5"/>
        <v>R-SH_Apt_ELC_HPN3-D</v>
      </c>
      <c r="AN32" s="206" t="str">
        <f t="shared" si="35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737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1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5"/>
        <v>R-SH_Apt_ELC_HPN3-E</v>
      </c>
      <c r="AN33" s="206" t="str">
        <f t="shared" si="35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738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1"/>
        <v>0.15768000000000001</v>
      </c>
      <c r="AH34" s="65"/>
      <c r="AI34" s="30">
        <v>2019</v>
      </c>
      <c r="AJ34" s="65">
        <v>5</v>
      </c>
      <c r="AL34" s="206"/>
      <c r="AM34" s="206" t="str">
        <f t="shared" si="35"/>
        <v>R-SH_Apt_ELC_HPN3-F</v>
      </c>
      <c r="AN34" s="206" t="str">
        <f t="shared" si="35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739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1"/>
        <v>0.15768000000000001</v>
      </c>
      <c r="AH35" s="66"/>
      <c r="AI35" s="24">
        <v>2019</v>
      </c>
      <c r="AJ35" s="66">
        <v>5</v>
      </c>
      <c r="AL35" s="206"/>
      <c r="AM35" s="206" t="str">
        <f t="shared" si="35"/>
        <v>R-SH_Apt_ELC_HPN3-G</v>
      </c>
      <c r="AN35" s="206" t="str">
        <f t="shared" si="35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740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1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2">C38</f>
        <v>R-HC_Apt_ELC_HPN2-AB</v>
      </c>
      <c r="AN36" s="206" t="str">
        <f t="shared" si="42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741</v>
      </c>
      <c r="E37" s="27" t="s">
        <v>148</v>
      </c>
      <c r="F37" s="27" t="s">
        <v>558</v>
      </c>
      <c r="G37" s="27" t="s">
        <v>733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1"/>
        <v>0.15768000000000001</v>
      </c>
      <c r="AH37" s="67"/>
      <c r="AI37" s="27">
        <v>2019</v>
      </c>
      <c r="AJ37" s="67">
        <v>5</v>
      </c>
      <c r="AL37" s="206"/>
      <c r="AM37" s="206" t="str">
        <f t="shared" si="42"/>
        <v>R-HC_Apt_ELC_HPN2-C</v>
      </c>
      <c r="AN37" s="206" t="str">
        <f t="shared" si="42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742</v>
      </c>
      <c r="E38" s="88" t="s">
        <v>148</v>
      </c>
      <c r="F38" s="88" t="s">
        <v>558</v>
      </c>
      <c r="G38" s="88" t="s">
        <v>784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3">W32*1.1</f>
        <v>12.927272727272729</v>
      </c>
      <c r="X38" s="19">
        <f t="shared" si="43"/>
        <v>11.85</v>
      </c>
      <c r="Y38" s="19">
        <f t="shared" si="43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2"/>
        <v>R-HC_Apt_ELC_HPN2-D</v>
      </c>
      <c r="AN38" s="206" t="str">
        <f t="shared" si="42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743</v>
      </c>
      <c r="E39" s="24" t="s">
        <v>148</v>
      </c>
      <c r="F39" s="24" t="s">
        <v>558</v>
      </c>
      <c r="G39" s="24" t="s">
        <v>785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44">V33*1.1</f>
        <v>14.004545454545456</v>
      </c>
      <c r="W39" s="22">
        <f t="shared" si="44"/>
        <v>12.927272727272729</v>
      </c>
      <c r="X39" s="22">
        <f t="shared" si="44"/>
        <v>11.85</v>
      </c>
      <c r="Y39" s="22">
        <f t="shared" si="44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5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2"/>
        <v>R-HC_Apt_ELC_HPN2-E</v>
      </c>
      <c r="AN39" s="206" t="str">
        <f t="shared" si="42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744</v>
      </c>
      <c r="E40" s="30" t="s">
        <v>148</v>
      </c>
      <c r="F40" s="30" t="s">
        <v>558</v>
      </c>
      <c r="G40" s="30" t="s">
        <v>786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44"/>
        <v>14.004545454545456</v>
      </c>
      <c r="W40" s="40">
        <f t="shared" si="44"/>
        <v>12.927272727272729</v>
      </c>
      <c r="X40" s="40">
        <f t="shared" si="44"/>
        <v>11.85</v>
      </c>
      <c r="Y40" s="40">
        <f t="shared" si="44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5"/>
        <v>0.15768000000000001</v>
      </c>
      <c r="AH40" s="65"/>
      <c r="AI40" s="30">
        <v>2019</v>
      </c>
      <c r="AJ40" s="65">
        <v>5</v>
      </c>
      <c r="AL40" s="206"/>
      <c r="AM40" s="206" t="str">
        <f t="shared" si="42"/>
        <v>R-HC_Apt_ELC_HPN2-F</v>
      </c>
      <c r="AN40" s="206" t="str">
        <f t="shared" si="42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745</v>
      </c>
      <c r="E41" s="24" t="s">
        <v>148</v>
      </c>
      <c r="F41" s="24" t="s">
        <v>558</v>
      </c>
      <c r="G41" s="24" t="s">
        <v>787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v>0.85285285285285284</v>
      </c>
      <c r="M41" s="23">
        <v>0.93813813813813796</v>
      </c>
      <c r="N41" s="23">
        <v>1.0518518518518518</v>
      </c>
      <c r="O41" s="57">
        <v>1.137137137137137</v>
      </c>
      <c r="P41" s="22"/>
      <c r="Q41" s="23"/>
      <c r="R41" s="23"/>
      <c r="S41" s="57"/>
      <c r="T41" s="511">
        <v>20</v>
      </c>
      <c r="U41" s="57"/>
      <c r="V41" s="22">
        <f t="shared" si="44"/>
        <v>15.390545454545455</v>
      </c>
      <c r="W41" s="22">
        <f t="shared" si="44"/>
        <v>14.313272727272729</v>
      </c>
      <c r="X41" s="22">
        <f t="shared" si="44"/>
        <v>13.235999999999999</v>
      </c>
      <c r="Y41" s="22">
        <f t="shared" si="44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5"/>
        <v>0.15768000000000001</v>
      </c>
      <c r="AH41" s="66"/>
      <c r="AI41" s="24">
        <v>2019</v>
      </c>
      <c r="AJ41" s="66">
        <v>5</v>
      </c>
      <c r="AL41" s="206"/>
      <c r="AM41" s="206" t="str">
        <f t="shared" si="42"/>
        <v>R-HC_Apt_ELC_HPN2-G</v>
      </c>
      <c r="AN41" s="206" t="str">
        <f t="shared" si="42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746</v>
      </c>
      <c r="E42" s="30" t="s">
        <v>148</v>
      </c>
      <c r="F42" s="30" t="s">
        <v>558</v>
      </c>
      <c r="G42" s="30" t="s">
        <v>788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v>0.77927927927927931</v>
      </c>
      <c r="M42" s="29">
        <v>0.85720720720720711</v>
      </c>
      <c r="N42" s="29">
        <v>0.96111111111111125</v>
      </c>
      <c r="O42" s="58">
        <v>1.0390390390390389</v>
      </c>
      <c r="P42" s="40"/>
      <c r="Q42" s="29"/>
      <c r="R42" s="29"/>
      <c r="S42" s="58"/>
      <c r="T42" s="512">
        <v>20</v>
      </c>
      <c r="U42" s="58"/>
      <c r="V42" s="40">
        <f t="shared" si="44"/>
        <v>15.563795454545456</v>
      </c>
      <c r="W42" s="40">
        <f t="shared" si="44"/>
        <v>14.48652272727273</v>
      </c>
      <c r="X42" s="40">
        <f t="shared" si="44"/>
        <v>13.40925</v>
      </c>
      <c r="Y42" s="40">
        <f t="shared" si="44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5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747</v>
      </c>
      <c r="E43" s="27" t="s">
        <v>148</v>
      </c>
      <c r="F43" s="27" t="s">
        <v>558</v>
      </c>
      <c r="G43" s="27" t="s">
        <v>789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v>0.70570570570570568</v>
      </c>
      <c r="M43" s="23">
        <v>0.77627627627627616</v>
      </c>
      <c r="N43" s="23">
        <v>0.87037037037037035</v>
      </c>
      <c r="O43" s="57">
        <v>0.94094094094094083</v>
      </c>
      <c r="P43" s="246"/>
      <c r="Q43" s="26"/>
      <c r="R43" s="26"/>
      <c r="S43" s="59"/>
      <c r="T43" s="514">
        <v>20</v>
      </c>
      <c r="U43" s="59"/>
      <c r="V43" s="246">
        <f t="shared" si="44"/>
        <v>15.737045454545456</v>
      </c>
      <c r="W43" s="246">
        <f t="shared" si="44"/>
        <v>14.659772727272728</v>
      </c>
      <c r="X43" s="246">
        <f t="shared" si="44"/>
        <v>13.5825</v>
      </c>
      <c r="Y43" s="246">
        <f t="shared" si="44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5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6">I45*0.7</f>
        <v>1.2530864197530862</v>
      </c>
      <c r="R45" s="20">
        <f t="shared" si="46"/>
        <v>1.4691358024691357</v>
      </c>
      <c r="S45" s="56">
        <f t="shared" si="46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47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48">I46*0.7</f>
        <v>1.2055555555555555</v>
      </c>
      <c r="R46" s="26">
        <f t="shared" ref="R46" si="49">J46*0.7</f>
        <v>1.2055555555555555</v>
      </c>
      <c r="S46" s="59">
        <f t="shared" ref="S46" si="50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47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51">J48*0.7</f>
        <v>2.625</v>
      </c>
      <c r="S48" s="59">
        <f t="shared" si="51"/>
        <v>2.625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2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2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3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3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4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4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748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821</v>
      </c>
      <c r="I61" s="17" t="s">
        <v>729</v>
      </c>
      <c r="J61" s="17" t="s">
        <v>730</v>
      </c>
      <c r="K61" s="17" t="s">
        <v>731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822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1" t="s">
        <v>82</v>
      </c>
      <c r="I62" s="612"/>
      <c r="J62" s="612"/>
      <c r="K62" s="613"/>
      <c r="L62" s="611" t="s">
        <v>83</v>
      </c>
      <c r="M62" s="612"/>
      <c r="N62" s="612"/>
      <c r="O62" s="613"/>
      <c r="P62" s="611" t="s">
        <v>84</v>
      </c>
      <c r="Q62" s="612"/>
      <c r="R62" s="612"/>
      <c r="S62" s="613"/>
      <c r="T62" s="611" t="s">
        <v>85</v>
      </c>
      <c r="U62" s="613"/>
      <c r="V62" s="605" t="s">
        <v>86</v>
      </c>
      <c r="W62" s="606"/>
      <c r="X62" s="606"/>
      <c r="Y62" s="607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08" t="s">
        <v>34</v>
      </c>
      <c r="I64" s="609"/>
      <c r="J64" s="609"/>
      <c r="K64" s="610"/>
      <c r="L64" s="609" t="s">
        <v>34</v>
      </c>
      <c r="M64" s="609"/>
      <c r="N64" s="609"/>
      <c r="O64" s="610"/>
      <c r="P64" s="608" t="s">
        <v>34</v>
      </c>
      <c r="Q64" s="609"/>
      <c r="R64" s="609"/>
      <c r="S64" s="610"/>
      <c r="T64" s="614" t="s">
        <v>68</v>
      </c>
      <c r="U64" s="615"/>
      <c r="V64" s="614" t="s">
        <v>503</v>
      </c>
      <c r="W64" s="616"/>
      <c r="X64" s="616"/>
      <c r="Y64" s="615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5">W69*1.3</f>
        <v>4.2250000000000005</v>
      </c>
      <c r="X65" s="373">
        <f t="shared" si="55"/>
        <v>4.2250000000000005</v>
      </c>
      <c r="Y65" s="373">
        <f t="shared" si="55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6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57">C65</f>
        <v>R-SH_Att_KER_N1</v>
      </c>
      <c r="AN65" s="99" t="str">
        <f t="shared" ref="AN65:AN76" si="58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59">I66*0.7</f>
        <v>0.7</v>
      </c>
      <c r="R66" s="23">
        <f t="shared" ref="R66:R68" si="60">J66*0.7</f>
        <v>0.7</v>
      </c>
      <c r="S66" s="57">
        <f t="shared" ref="S66:S68" si="61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2">W70*1.3</f>
        <v>4.2773760330578519</v>
      </c>
      <c r="X66" s="374">
        <f t="shared" si="62"/>
        <v>4.2773760330578519</v>
      </c>
      <c r="Y66" s="374">
        <f t="shared" si="62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6"/>
        <v>0.7884000000000001</v>
      </c>
      <c r="AH66" s="66"/>
      <c r="AI66" s="66">
        <v>2019</v>
      </c>
      <c r="AJ66" s="66">
        <v>25</v>
      </c>
      <c r="AL66" s="100"/>
      <c r="AM66" s="99" t="str">
        <f t="shared" si="57"/>
        <v>R-SW_Att_KER_N1</v>
      </c>
      <c r="AN66" s="99" t="str">
        <f t="shared" si="58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59"/>
        <v>0.7</v>
      </c>
      <c r="R67" s="29">
        <f t="shared" si="60"/>
        <v>0.7</v>
      </c>
      <c r="S67" s="58">
        <f t="shared" si="61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6"/>
        <v>0.7884000000000001</v>
      </c>
      <c r="AH67" s="65"/>
      <c r="AI67" s="65">
        <v>2019</v>
      </c>
      <c r="AJ67" s="65">
        <v>25</v>
      </c>
      <c r="AL67" s="100"/>
      <c r="AM67" s="99" t="str">
        <f t="shared" si="57"/>
        <v>R-SW_Att_KER_N2</v>
      </c>
      <c r="AN67" s="99" t="str">
        <f t="shared" si="58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59"/>
        <v>0.71749999999999992</v>
      </c>
      <c r="R68" s="23">
        <f t="shared" si="60"/>
        <v>0.71749999999999992</v>
      </c>
      <c r="S68" s="57">
        <f t="shared" si="61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7"/>
        <v>R-SW_Att_KER_N3</v>
      </c>
      <c r="AN68" s="99" t="str">
        <f t="shared" si="58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3">3.25</f>
        <v>3.25</v>
      </c>
      <c r="X69" s="373">
        <f t="shared" si="63"/>
        <v>3.25</v>
      </c>
      <c r="Y69" s="373">
        <f t="shared" si="63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6"/>
        <v>0.63072000000000006</v>
      </c>
      <c r="AH69" s="65"/>
      <c r="AI69" s="65">
        <v>2019</v>
      </c>
      <c r="AJ69" s="65">
        <v>20</v>
      </c>
      <c r="AL69" s="100"/>
      <c r="AM69" s="99" t="str">
        <f t="shared" si="57"/>
        <v>R-SH_Att_GAS_N1</v>
      </c>
      <c r="AN69" s="99" t="str">
        <f t="shared" si="58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64">I70*0.7</f>
        <v>0.7</v>
      </c>
      <c r="R70" s="23">
        <f t="shared" ref="R70:R72" si="65">J70*0.7</f>
        <v>0.7</v>
      </c>
      <c r="S70" s="57">
        <f t="shared" ref="S70:S72" si="66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6"/>
        <v>0.7884000000000001</v>
      </c>
      <c r="AH70" s="66"/>
      <c r="AI70" s="66">
        <v>2019</v>
      </c>
      <c r="AJ70" s="66">
        <v>25</v>
      </c>
      <c r="AL70" s="100"/>
      <c r="AM70" s="99" t="str">
        <f t="shared" si="57"/>
        <v>R-SW_Att_GAS_N1</v>
      </c>
      <c r="AN70" s="99" t="str">
        <f t="shared" si="58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64"/>
        <v>0.7</v>
      </c>
      <c r="R71" s="29">
        <f t="shared" si="65"/>
        <v>0.7</v>
      </c>
      <c r="S71" s="58">
        <f t="shared" si="66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6"/>
        <v>0.7884000000000001</v>
      </c>
      <c r="AH71" s="65"/>
      <c r="AI71" s="65">
        <v>2019</v>
      </c>
      <c r="AJ71" s="65">
        <v>25</v>
      </c>
      <c r="AL71" s="100"/>
      <c r="AM71" s="99" t="str">
        <f t="shared" si="57"/>
        <v>R-SW_Att_GAS_N2</v>
      </c>
      <c r="AN71" s="99" t="str">
        <f t="shared" si="58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64"/>
        <v>0.71749999999999992</v>
      </c>
      <c r="R72" s="23">
        <f t="shared" si="65"/>
        <v>0.71749999999999992</v>
      </c>
      <c r="S72" s="57">
        <f t="shared" si="66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6"/>
        <v>0.7884000000000001</v>
      </c>
      <c r="AH72" s="66"/>
      <c r="AI72" s="66">
        <v>2019</v>
      </c>
      <c r="AJ72" s="66">
        <v>25</v>
      </c>
      <c r="AL72" s="100"/>
      <c r="AM72" s="99" t="str">
        <f t="shared" si="57"/>
        <v>R-SW_Att_GAS_N3</v>
      </c>
      <c r="AN72" s="99" t="str">
        <f t="shared" si="58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6"/>
        <v>0.63072000000000006</v>
      </c>
      <c r="AH73" s="65"/>
      <c r="AI73" s="65">
        <v>2019</v>
      </c>
      <c r="AJ73" s="65">
        <v>20</v>
      </c>
      <c r="AL73" s="100"/>
      <c r="AM73" s="99" t="str">
        <f t="shared" si="57"/>
        <v>R-SH_Att_LPG_N1</v>
      </c>
      <c r="AN73" s="99" t="str">
        <f t="shared" si="58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67">I74*0.7</f>
        <v>0.7</v>
      </c>
      <c r="R74" s="23">
        <f t="shared" ref="R74" si="68">J74*0.7</f>
        <v>0.7</v>
      </c>
      <c r="S74" s="57">
        <f t="shared" ref="S74" si="69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6"/>
        <v>0.7884000000000001</v>
      </c>
      <c r="AH74" s="66"/>
      <c r="AI74" s="66">
        <v>2019</v>
      </c>
      <c r="AJ74" s="66">
        <v>25</v>
      </c>
      <c r="AL74" s="100"/>
      <c r="AM74" s="206" t="str">
        <f t="shared" si="57"/>
        <v>R-SW_Att_LPG_N1</v>
      </c>
      <c r="AN74" s="206" t="str">
        <f t="shared" si="58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6"/>
        <v>0.63072000000000006</v>
      </c>
      <c r="AH75" s="65"/>
      <c r="AI75" s="65">
        <v>2019</v>
      </c>
      <c r="AJ75" s="65">
        <v>20</v>
      </c>
      <c r="AL75" s="100"/>
      <c r="AM75" s="206" t="str">
        <f t="shared" si="57"/>
        <v>R-SH_Att_WOO_N1</v>
      </c>
      <c r="AN75" s="206" t="str">
        <f t="shared" si="58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0">H76*0.7</f>
        <v>0.7</v>
      </c>
      <c r="Q76" s="23">
        <f t="shared" si="70"/>
        <v>0.7</v>
      </c>
      <c r="R76" s="23">
        <f t="shared" si="70"/>
        <v>0.7</v>
      </c>
      <c r="S76" s="57">
        <f t="shared" si="70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6"/>
        <v>0.7884000000000001</v>
      </c>
      <c r="AH76" s="66"/>
      <c r="AI76" s="66">
        <v>2019</v>
      </c>
      <c r="AJ76" s="66">
        <v>25</v>
      </c>
      <c r="AL76" s="100"/>
      <c r="AM76" s="206" t="str">
        <f t="shared" si="57"/>
        <v>R-SW_Att_WOO_N1</v>
      </c>
      <c r="AN76" s="206" t="str">
        <f t="shared" si="58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6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1">H78*0.7</f>
        <v>0.38500000000000001</v>
      </c>
      <c r="Q78" s="23">
        <f t="shared" ref="Q78" si="72">I78*0.7</f>
        <v>0.38500000000000001</v>
      </c>
      <c r="R78" s="23">
        <f t="shared" ref="R78" si="73">J78*0.7</f>
        <v>0.38500000000000001</v>
      </c>
      <c r="S78" s="57">
        <f t="shared" ref="S78" si="74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6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5">W65</f>
        <v>4.2250000000000005</v>
      </c>
      <c r="X79" s="62">
        <f t="shared" si="75"/>
        <v>4.2250000000000005</v>
      </c>
      <c r="Y79" s="62">
        <f t="shared" si="75"/>
        <v>4.2250000000000005</v>
      </c>
      <c r="Z79" s="62">
        <f t="shared" si="75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0"/>
        <v>0.57399999999999995</v>
      </c>
      <c r="Q80" s="26">
        <f t="shared" si="70"/>
        <v>0.57399999999999995</v>
      </c>
      <c r="R80" s="26">
        <f t="shared" si="70"/>
        <v>0.57399999999999995</v>
      </c>
      <c r="S80" s="59">
        <f t="shared" si="70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76">W66</f>
        <v>4.2773760330578519</v>
      </c>
      <c r="X80" s="62">
        <f t="shared" si="76"/>
        <v>4.2773760330578519</v>
      </c>
      <c r="Y80" s="62">
        <f t="shared" si="76"/>
        <v>4.2773760330578519</v>
      </c>
      <c r="Z80" s="62">
        <f t="shared" si="75"/>
        <v>0.12</v>
      </c>
      <c r="AA80" s="66"/>
      <c r="AB80" s="44"/>
      <c r="AC80" s="72"/>
      <c r="AD80" s="72"/>
      <c r="AE80" s="72"/>
      <c r="AF80" s="72"/>
      <c r="AG80" s="63">
        <f t="shared" si="56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6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77">C84</f>
        <v>R-SH_Att_ELC_HPN1</v>
      </c>
      <c r="AN82" s="206" t="str">
        <f t="shared" si="77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77"/>
        <v>R-HC_Att_ELC_HPN1</v>
      </c>
      <c r="AN83" s="206" t="str">
        <f t="shared" si="77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6"/>
        <v>0.220752</v>
      </c>
      <c r="AH84" s="88"/>
      <c r="AI84" s="87">
        <v>2100</v>
      </c>
      <c r="AJ84" s="21">
        <v>7</v>
      </c>
      <c r="AL84" s="100"/>
      <c r="AM84" s="206" t="str">
        <f t="shared" si="77"/>
        <v>R-SH_Att_ELC_HPN2-AB</v>
      </c>
      <c r="AN84" s="206" t="str">
        <f t="shared" si="77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6"/>
        <v>0.26805600000000002</v>
      </c>
      <c r="AH85" s="27"/>
      <c r="AI85" s="67">
        <v>2100</v>
      </c>
      <c r="AJ85" s="28">
        <v>8.5</v>
      </c>
      <c r="AL85" s="100"/>
      <c r="AM85" s="206" t="str">
        <f t="shared" si="77"/>
        <v>R-SH_Att_ELC_HPN2-C</v>
      </c>
      <c r="AN85" s="206" t="str">
        <f t="shared" si="77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6"/>
        <v>0.220752</v>
      </c>
      <c r="AH86" s="87"/>
      <c r="AI86" s="88">
        <v>2019</v>
      </c>
      <c r="AJ86" s="87">
        <v>7</v>
      </c>
      <c r="AL86" s="100"/>
      <c r="AM86" s="206" t="str">
        <f t="shared" si="77"/>
        <v>R-SH_Att_ELC_HPN2-D</v>
      </c>
      <c r="AN86" s="206" t="str">
        <f t="shared" si="77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749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78">W21/$V$20*$V$86</f>
        <v>8.5299999999999994</v>
      </c>
      <c r="X87" s="23">
        <f t="shared" si="78"/>
        <v>7.6769999999999987</v>
      </c>
      <c r="Y87" s="57">
        <f t="shared" si="78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6"/>
        <v>0.220752</v>
      </c>
      <c r="AH87" s="66"/>
      <c r="AI87" s="24">
        <v>2019</v>
      </c>
      <c r="AJ87" s="66">
        <v>7</v>
      </c>
      <c r="AL87" s="100"/>
      <c r="AM87" s="206" t="str">
        <f t="shared" si="77"/>
        <v>R-SH_Att_ELC_HPN2-E</v>
      </c>
      <c r="AN87" s="206" t="str">
        <f t="shared" si="77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754</v>
      </c>
      <c r="E88" s="30" t="s">
        <v>148</v>
      </c>
      <c r="F88" s="30" t="s">
        <v>558</v>
      </c>
      <c r="G88" s="30" t="s">
        <v>750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78"/>
        <v>8.5299999999999994</v>
      </c>
      <c r="W88" s="29">
        <f t="shared" si="78"/>
        <v>8.5299999999999994</v>
      </c>
      <c r="X88" s="29">
        <f t="shared" si="78"/>
        <v>7.6769999999999987</v>
      </c>
      <c r="Y88" s="58">
        <f t="shared" si="78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6"/>
        <v>0.220752</v>
      </c>
      <c r="AH88" s="65"/>
      <c r="AI88" s="30">
        <v>2019</v>
      </c>
      <c r="AJ88" s="65">
        <v>7</v>
      </c>
      <c r="AL88" s="100"/>
      <c r="AM88" s="206" t="str">
        <f t="shared" si="77"/>
        <v>R-SH_Att_ELC_HPN2-F</v>
      </c>
      <c r="AN88" s="206" t="str">
        <f t="shared" si="77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751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78"/>
        <v>9.7103734818565393</v>
      </c>
      <c r="W89" s="23">
        <f t="shared" si="78"/>
        <v>9.7103734818565393</v>
      </c>
      <c r="X89" s="23">
        <f t="shared" si="78"/>
        <v>8.8573734818565377</v>
      </c>
      <c r="Y89" s="57">
        <f t="shared" si="78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6"/>
        <v>0.220752</v>
      </c>
      <c r="AH89" s="66"/>
      <c r="AI89" s="24">
        <v>2019</v>
      </c>
      <c r="AJ89" s="66">
        <v>7</v>
      </c>
      <c r="AL89" s="100"/>
      <c r="AM89" s="206" t="str">
        <f t="shared" si="77"/>
        <v>R-SH_Att_ELC_HPN2-G</v>
      </c>
      <c r="AN89" s="206" t="str">
        <f t="shared" si="77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752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78"/>
        <v>9.8579201670886061</v>
      </c>
      <c r="W90" s="29">
        <f t="shared" si="78"/>
        <v>9.8579201670886061</v>
      </c>
      <c r="X90" s="29">
        <f t="shared" si="78"/>
        <v>9.0049201670886081</v>
      </c>
      <c r="Y90" s="58">
        <f t="shared" si="78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6"/>
        <v>0.220752</v>
      </c>
      <c r="AH90" s="65"/>
      <c r="AI90" s="30">
        <v>2019</v>
      </c>
      <c r="AJ90" s="65">
        <v>7</v>
      </c>
      <c r="AL90" s="100"/>
      <c r="AM90" s="206" t="str">
        <f t="shared" si="77"/>
        <v>R-SW_Att_ELC_HPN1-AB</v>
      </c>
      <c r="AN90" s="206" t="str">
        <f t="shared" si="77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732</v>
      </c>
      <c r="E91" s="27" t="s">
        <v>148</v>
      </c>
      <c r="F91" s="27" t="s">
        <v>558</v>
      </c>
      <c r="G91" s="27" t="s">
        <v>753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78"/>
        <v>10.005466852320673</v>
      </c>
      <c r="W91" s="26">
        <f t="shared" si="78"/>
        <v>10.005466852320673</v>
      </c>
      <c r="X91" s="26">
        <f t="shared" si="78"/>
        <v>9.1524668523206731</v>
      </c>
      <c r="Y91" s="59">
        <f t="shared" si="78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6"/>
        <v>0.220752</v>
      </c>
      <c r="AH91" s="67"/>
      <c r="AI91" s="27">
        <v>2019</v>
      </c>
      <c r="AJ91" s="67">
        <v>7</v>
      </c>
      <c r="AL91" s="100"/>
      <c r="AM91" s="206" t="str">
        <f t="shared" si="77"/>
        <v>R-SW_Att_ELC_HPN1-C</v>
      </c>
      <c r="AN91" s="206" t="str">
        <f t="shared" si="77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9">I92*0.7</f>
        <v>0.76999999999999991</v>
      </c>
      <c r="R92" s="20">
        <f t="shared" ref="R92:R103" si="80">J92*0.7</f>
        <v>0.86333333333333329</v>
      </c>
      <c r="S92" s="56">
        <f t="shared" ref="S92:S103" si="81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6"/>
        <v>0.26805600000000002</v>
      </c>
      <c r="AH92" s="87"/>
      <c r="AI92" s="88">
        <v>2019</v>
      </c>
      <c r="AJ92" s="87">
        <v>8.5</v>
      </c>
      <c r="AL92" s="100"/>
      <c r="AM92" s="206" t="str">
        <f t="shared" si="77"/>
        <v>R-SW_Att_ELC_HPN1-D</v>
      </c>
      <c r="AN92" s="206" t="str">
        <f t="shared" si="77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773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2">H93*0.7</f>
        <v>0.7</v>
      </c>
      <c r="Q93" s="23">
        <f t="shared" si="79"/>
        <v>0.76999999999999991</v>
      </c>
      <c r="R93" s="23">
        <f t="shared" si="80"/>
        <v>0.86333333333333329</v>
      </c>
      <c r="S93" s="57">
        <f t="shared" si="81"/>
        <v>0.93333333333333324</v>
      </c>
      <c r="T93" s="511">
        <v>20</v>
      </c>
      <c r="U93" s="57"/>
      <c r="V93" s="22">
        <f t="shared" ref="V93:Y97" si="83">V21/$V$20*$V$92</f>
        <v>8.6019831223628689</v>
      </c>
      <c r="W93" s="23">
        <f t="shared" si="83"/>
        <v>8.6019831223628689</v>
      </c>
      <c r="X93" s="23">
        <f t="shared" si="83"/>
        <v>7.7417848101265809</v>
      </c>
      <c r="Y93" s="57">
        <f t="shared" si="83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77"/>
        <v>R-SW_Att_ELC_HPN1-E</v>
      </c>
      <c r="AN93" s="206" t="str">
        <f t="shared" si="77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774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2"/>
        <v>0.7</v>
      </c>
      <c r="Q94" s="29">
        <f t="shared" si="79"/>
        <v>0.76999999999999991</v>
      </c>
      <c r="R94" s="29">
        <f t="shared" si="80"/>
        <v>0.86333333333333329</v>
      </c>
      <c r="S94" s="58">
        <f t="shared" si="81"/>
        <v>0.93333333333333324</v>
      </c>
      <c r="T94" s="512">
        <v>20</v>
      </c>
      <c r="U94" s="58"/>
      <c r="V94" s="40">
        <f t="shared" si="83"/>
        <v>8.6019831223628689</v>
      </c>
      <c r="W94" s="29">
        <f t="shared" si="83"/>
        <v>8.6019831223628689</v>
      </c>
      <c r="X94" s="29">
        <f t="shared" si="83"/>
        <v>7.7417848101265809</v>
      </c>
      <c r="Y94" s="58">
        <f t="shared" si="83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6"/>
        <v>0.26805600000000002</v>
      </c>
      <c r="AH94" s="65"/>
      <c r="AI94" s="30">
        <v>2019</v>
      </c>
      <c r="AJ94" s="65">
        <v>8.5</v>
      </c>
      <c r="AL94" s="206"/>
      <c r="AM94" s="206" t="str">
        <f t="shared" si="77"/>
        <v>R-SW_Att_ELC_HPN1-F</v>
      </c>
      <c r="AN94" s="206" t="str">
        <f t="shared" si="77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775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2"/>
        <v>0.7</v>
      </c>
      <c r="Q95" s="23">
        <f t="shared" si="79"/>
        <v>0.76999999999999991</v>
      </c>
      <c r="R95" s="23">
        <f t="shared" si="80"/>
        <v>0.86333333333333329</v>
      </c>
      <c r="S95" s="57">
        <f t="shared" si="81"/>
        <v>0.93333333333333324</v>
      </c>
      <c r="T95" s="511">
        <v>20</v>
      </c>
      <c r="U95" s="57"/>
      <c r="V95" s="22">
        <f t="shared" si="83"/>
        <v>9.7923175618722063</v>
      </c>
      <c r="W95" s="23">
        <f t="shared" si="83"/>
        <v>9.7923175618722063</v>
      </c>
      <c r="X95" s="23">
        <f t="shared" si="83"/>
        <v>8.9321192496359192</v>
      </c>
      <c r="Y95" s="57">
        <f t="shared" si="83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6"/>
        <v>0.26805600000000002</v>
      </c>
      <c r="AH95" s="66"/>
      <c r="AI95" s="24">
        <v>2019</v>
      </c>
      <c r="AJ95" s="66">
        <v>8.5</v>
      </c>
      <c r="AL95" s="206"/>
      <c r="AM95" s="206" t="str">
        <f t="shared" si="77"/>
        <v>R-SW_Att_ELC_HPN1-G</v>
      </c>
      <c r="AN95" s="206" t="str">
        <f t="shared" si="77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776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2"/>
        <v>0.7</v>
      </c>
      <c r="Q96" s="29">
        <f t="shared" si="79"/>
        <v>0.76999999999999991</v>
      </c>
      <c r="R96" s="29">
        <f t="shared" si="80"/>
        <v>0.86333333333333329</v>
      </c>
      <c r="S96" s="58">
        <f t="shared" si="81"/>
        <v>0.93333333333333324</v>
      </c>
      <c r="T96" s="512">
        <v>20</v>
      </c>
      <c r="U96" s="58"/>
      <c r="V96" s="40">
        <f t="shared" si="83"/>
        <v>9.9411093668108741</v>
      </c>
      <c r="W96" s="29">
        <f t="shared" si="83"/>
        <v>9.9411093668108741</v>
      </c>
      <c r="X96" s="29">
        <f t="shared" si="83"/>
        <v>9.080911054574587</v>
      </c>
      <c r="Y96" s="58">
        <f t="shared" si="83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6"/>
        <v>0.26805600000000002</v>
      </c>
      <c r="AH96" s="65"/>
      <c r="AI96" s="30">
        <v>2019</v>
      </c>
      <c r="AJ96" s="65">
        <v>8.5</v>
      </c>
      <c r="AL96" s="206"/>
      <c r="AM96" s="206" t="str">
        <f t="shared" si="77"/>
        <v>R-SW_Att_ELC_HPN2-AB</v>
      </c>
      <c r="AN96" s="206" t="str">
        <f t="shared" si="77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734</v>
      </c>
      <c r="E97" s="27" t="s">
        <v>148</v>
      </c>
      <c r="F97" s="27" t="s">
        <v>660</v>
      </c>
      <c r="G97" s="27" t="s">
        <v>777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2"/>
        <v>0.7</v>
      </c>
      <c r="Q97" s="26">
        <f t="shared" si="79"/>
        <v>0.76999999999999991</v>
      </c>
      <c r="R97" s="26">
        <f t="shared" si="80"/>
        <v>0.86333333333333329</v>
      </c>
      <c r="S97" s="59">
        <f t="shared" si="81"/>
        <v>0.93333333333333324</v>
      </c>
      <c r="T97" s="514">
        <v>20</v>
      </c>
      <c r="U97" s="59"/>
      <c r="V97" s="246">
        <f t="shared" si="83"/>
        <v>10.08990117174954</v>
      </c>
      <c r="W97" s="26">
        <f t="shared" si="83"/>
        <v>10.08990117174954</v>
      </c>
      <c r="X97" s="26">
        <f t="shared" si="83"/>
        <v>9.2297028595132531</v>
      </c>
      <c r="Y97" s="59">
        <f t="shared" si="83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6"/>
        <v>0.26805600000000002</v>
      </c>
      <c r="AH97" s="67"/>
      <c r="AI97" s="27">
        <v>2019</v>
      </c>
      <c r="AJ97" s="67">
        <v>8.5</v>
      </c>
      <c r="AL97" s="206"/>
      <c r="AM97" s="206" t="str">
        <f t="shared" si="77"/>
        <v>R-SW_Att_ELC_HPN2-C</v>
      </c>
      <c r="AN97" s="206" t="str">
        <f t="shared" si="77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755</v>
      </c>
      <c r="E98" s="88" t="s">
        <v>550</v>
      </c>
      <c r="F98" s="88" t="s">
        <v>660</v>
      </c>
      <c r="G98" s="88" t="s">
        <v>772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9"/>
        <v>0.77700000000000002</v>
      </c>
      <c r="R98" s="29">
        <f t="shared" si="80"/>
        <v>0.83299999999999996</v>
      </c>
      <c r="S98" s="58">
        <f t="shared" si="81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6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4">C100</f>
        <v>R-SW_Att_ELC_HPN2-D</v>
      </c>
      <c r="AN98" s="206" t="str">
        <f t="shared" si="84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756</v>
      </c>
      <c r="E99" s="24" t="s">
        <v>550</v>
      </c>
      <c r="F99" s="24" t="s">
        <v>660</v>
      </c>
      <c r="G99" s="24" t="s">
        <v>773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5">H99*0.7</f>
        <v>0.7</v>
      </c>
      <c r="Q99" s="23">
        <f t="shared" si="79"/>
        <v>0.77700000000000002</v>
      </c>
      <c r="R99" s="23">
        <f t="shared" si="80"/>
        <v>0.83299999999999996</v>
      </c>
      <c r="S99" s="57">
        <f t="shared" si="81"/>
        <v>0.83299999999999996</v>
      </c>
      <c r="T99" s="511">
        <v>20</v>
      </c>
      <c r="U99" s="23"/>
      <c r="V99" s="22">
        <f t="shared" ref="V99:Y103" si="86">V21/$V$20*$V$98</f>
        <v>13.282644628099174</v>
      </c>
      <c r="W99" s="23">
        <f t="shared" si="86"/>
        <v>13.282644628099174</v>
      </c>
      <c r="X99" s="23">
        <f t="shared" si="86"/>
        <v>11.954380165289255</v>
      </c>
      <c r="Y99" s="57">
        <f t="shared" si="86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6"/>
        <v>0.26805600000000002</v>
      </c>
      <c r="AH99" s="66"/>
      <c r="AI99" s="24">
        <v>2019</v>
      </c>
      <c r="AJ99" s="66">
        <v>8.5</v>
      </c>
      <c r="AL99" s="2"/>
      <c r="AM99" s="206" t="str">
        <f t="shared" si="84"/>
        <v>R-SW_Att_ELC_HPN2-E</v>
      </c>
      <c r="AN99" s="206" t="str">
        <f t="shared" si="84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757</v>
      </c>
      <c r="E100" s="30" t="s">
        <v>550</v>
      </c>
      <c r="F100" s="30" t="s">
        <v>660</v>
      </c>
      <c r="G100" s="30" t="s">
        <v>774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5"/>
        <v>0.7</v>
      </c>
      <c r="Q100" s="29">
        <f t="shared" si="79"/>
        <v>0.77700000000000002</v>
      </c>
      <c r="R100" s="29">
        <f t="shared" si="80"/>
        <v>0.83299999999999996</v>
      </c>
      <c r="S100" s="58">
        <f t="shared" si="81"/>
        <v>0.83299999999999996</v>
      </c>
      <c r="T100" s="512">
        <v>20</v>
      </c>
      <c r="U100" s="29"/>
      <c r="V100" s="40">
        <f t="shared" si="86"/>
        <v>13.282644628099174</v>
      </c>
      <c r="W100" s="29">
        <f t="shared" si="86"/>
        <v>13.282644628099174</v>
      </c>
      <c r="X100" s="29">
        <f t="shared" si="86"/>
        <v>11.954380165289255</v>
      </c>
      <c r="Y100" s="58">
        <f t="shared" si="86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6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4"/>
        <v>R-SW_Att_ELC_HPN2-F</v>
      </c>
      <c r="AN100" s="206" t="str">
        <f t="shared" si="84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758</v>
      </c>
      <c r="E101" s="24" t="s">
        <v>550</v>
      </c>
      <c r="F101" s="24" t="s">
        <v>660</v>
      </c>
      <c r="G101" s="24" t="s">
        <v>775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5"/>
        <v>0.7</v>
      </c>
      <c r="Q101" s="23">
        <f t="shared" si="79"/>
        <v>0.77700000000000002</v>
      </c>
      <c r="R101" s="23">
        <f t="shared" si="80"/>
        <v>0.83299999999999996</v>
      </c>
      <c r="S101" s="57">
        <f t="shared" si="81"/>
        <v>0.83299999999999996</v>
      </c>
      <c r="T101" s="511">
        <v>20</v>
      </c>
      <c r="U101" s="23"/>
      <c r="V101" s="22">
        <f t="shared" si="86"/>
        <v>15.120684661854447</v>
      </c>
      <c r="W101" s="23">
        <f t="shared" si="86"/>
        <v>15.120684661854447</v>
      </c>
      <c r="X101" s="23">
        <f t="shared" si="86"/>
        <v>13.79242019904453</v>
      </c>
      <c r="Y101" s="57">
        <f t="shared" si="86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6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4"/>
        <v>R-SW_Att_ELC_HPN2-G</v>
      </c>
      <c r="AN101" s="206" t="str">
        <f t="shared" si="84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759</v>
      </c>
      <c r="E102" s="30" t="s">
        <v>550</v>
      </c>
      <c r="F102" s="30" t="s">
        <v>660</v>
      </c>
      <c r="G102" s="30" t="s">
        <v>776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5"/>
        <v>0.7</v>
      </c>
      <c r="Q102" s="29">
        <f t="shared" si="79"/>
        <v>0.77700000000000002</v>
      </c>
      <c r="R102" s="29">
        <f t="shared" si="80"/>
        <v>0.83299999999999996</v>
      </c>
      <c r="S102" s="58">
        <f t="shared" si="81"/>
        <v>0.83299999999999996</v>
      </c>
      <c r="T102" s="512">
        <v>20</v>
      </c>
      <c r="U102" s="29"/>
      <c r="V102" s="40">
        <f t="shared" si="86"/>
        <v>15.350439666073857</v>
      </c>
      <c r="W102" s="29">
        <f t="shared" si="86"/>
        <v>15.350439666073857</v>
      </c>
      <c r="X102" s="29">
        <f t="shared" si="86"/>
        <v>14.022175203263942</v>
      </c>
      <c r="Y102" s="58">
        <f t="shared" si="86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6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4"/>
        <v>R-SH_Att_ELC_HPN3-AB</v>
      </c>
      <c r="AN102" s="206" t="str">
        <f t="shared" si="84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760</v>
      </c>
      <c r="E103" s="27" t="s">
        <v>550</v>
      </c>
      <c r="F103" s="27" t="s">
        <v>660</v>
      </c>
      <c r="G103" s="27" t="s">
        <v>777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5"/>
        <v>0.7</v>
      </c>
      <c r="Q103" s="26">
        <f t="shared" si="79"/>
        <v>0.77700000000000002</v>
      </c>
      <c r="R103" s="26">
        <f t="shared" si="80"/>
        <v>0.83299999999999996</v>
      </c>
      <c r="S103" s="59">
        <f t="shared" si="81"/>
        <v>0.83299999999999996</v>
      </c>
      <c r="T103" s="514">
        <v>20</v>
      </c>
      <c r="U103" s="26"/>
      <c r="V103" s="246">
        <f t="shared" si="86"/>
        <v>15.580194670293265</v>
      </c>
      <c r="W103" s="26">
        <f t="shared" si="86"/>
        <v>15.580194670293265</v>
      </c>
      <c r="X103" s="26">
        <f t="shared" si="86"/>
        <v>14.251930207483348</v>
      </c>
      <c r="Y103" s="59">
        <f t="shared" si="86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6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4"/>
        <v>R-SH_Att_ELC_HPN3-C</v>
      </c>
      <c r="AN103" s="206" t="str">
        <f t="shared" si="84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736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6"/>
        <v>0.220752</v>
      </c>
      <c r="AH104" s="87"/>
      <c r="AI104" s="88">
        <v>2019</v>
      </c>
      <c r="AJ104" s="87">
        <v>7</v>
      </c>
      <c r="AL104" s="2"/>
      <c r="AM104" s="206" t="str">
        <f t="shared" si="84"/>
        <v>R-SH_Att_ELC_HPN3-D</v>
      </c>
      <c r="AN104" s="206" t="str">
        <f t="shared" si="84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737</v>
      </c>
      <c r="E105" s="24" t="s">
        <v>148</v>
      </c>
      <c r="F105" s="24" t="s">
        <v>558</v>
      </c>
      <c r="G105" s="24" t="s">
        <v>749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87">V21/$V$20*$V$104</f>
        <v>13.828571428571429</v>
      </c>
      <c r="W105" s="23">
        <f t="shared" si="87"/>
        <v>13.828571428571429</v>
      </c>
      <c r="X105" s="23">
        <f t="shared" si="87"/>
        <v>12.445714285714285</v>
      </c>
      <c r="Y105" s="57">
        <f t="shared" si="87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6"/>
        <v>0.220752</v>
      </c>
      <c r="AH105" s="66"/>
      <c r="AI105" s="24">
        <v>2019</v>
      </c>
      <c r="AJ105" s="66">
        <v>7</v>
      </c>
      <c r="AL105" s="2"/>
      <c r="AM105" s="206" t="str">
        <f t="shared" si="84"/>
        <v>R-SH_Att_ELC_HPN3-E</v>
      </c>
      <c r="AN105" s="206" t="str">
        <f t="shared" si="84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738</v>
      </c>
      <c r="E106" s="30" t="s">
        <v>148</v>
      </c>
      <c r="F106" s="30" t="s">
        <v>558</v>
      </c>
      <c r="G106" s="30" t="s">
        <v>750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87"/>
        <v>13.828571428571429</v>
      </c>
      <c r="W106" s="29">
        <f t="shared" si="87"/>
        <v>13.828571428571429</v>
      </c>
      <c r="X106" s="29">
        <f t="shared" si="87"/>
        <v>12.445714285714285</v>
      </c>
      <c r="Y106" s="58">
        <f t="shared" si="87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6"/>
        <v>0.220752</v>
      </c>
      <c r="AH106" s="65"/>
      <c r="AI106" s="30">
        <v>2019</v>
      </c>
      <c r="AJ106" s="65">
        <v>7</v>
      </c>
      <c r="AL106" s="2"/>
      <c r="AM106" s="206" t="str">
        <f t="shared" si="84"/>
        <v>R-SH_Att_ELC_HPN3-F</v>
      </c>
      <c r="AN106" s="206" t="str">
        <f t="shared" si="84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739</v>
      </c>
      <c r="E107" s="24" t="s">
        <v>148</v>
      </c>
      <c r="F107" s="24" t="s">
        <v>558</v>
      </c>
      <c r="G107" s="24" t="s">
        <v>751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87"/>
        <v>15.74215630620856</v>
      </c>
      <c r="W107" s="23">
        <f t="shared" si="87"/>
        <v>15.74215630620856</v>
      </c>
      <c r="X107" s="23">
        <f t="shared" si="87"/>
        <v>14.359299163351416</v>
      </c>
      <c r="Y107" s="57">
        <f t="shared" si="87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6"/>
        <v>0.220752</v>
      </c>
      <c r="AH107" s="66"/>
      <c r="AI107" s="24">
        <v>2019</v>
      </c>
      <c r="AJ107" s="66">
        <v>7</v>
      </c>
      <c r="AL107" s="2"/>
      <c r="AM107" s="206" t="str">
        <f t="shared" si="84"/>
        <v>R-SH_Att_ELC_HPN3-G</v>
      </c>
      <c r="AN107" s="206" t="str">
        <f t="shared" si="84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740</v>
      </c>
      <c r="E108" s="30" t="s">
        <v>148</v>
      </c>
      <c r="F108" s="30" t="s">
        <v>558</v>
      </c>
      <c r="G108" s="30" t="s">
        <v>752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87"/>
        <v>15.9813544159132</v>
      </c>
      <c r="W108" s="29">
        <f t="shared" si="87"/>
        <v>15.9813544159132</v>
      </c>
      <c r="X108" s="29">
        <f t="shared" si="87"/>
        <v>14.59849727305606</v>
      </c>
      <c r="Y108" s="58">
        <f t="shared" si="87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6"/>
        <v>0.220752</v>
      </c>
      <c r="AH108" s="65"/>
      <c r="AI108" s="30">
        <v>2019</v>
      </c>
      <c r="AJ108" s="65">
        <v>7</v>
      </c>
      <c r="AL108" s="2"/>
      <c r="AM108" s="206" t="str">
        <f t="shared" si="84"/>
        <v>R-HC_Att_ELC_HPN2-AB</v>
      </c>
      <c r="AN108" s="206" t="str">
        <f t="shared" si="84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741</v>
      </c>
      <c r="E109" s="27" t="s">
        <v>148</v>
      </c>
      <c r="F109" s="27" t="s">
        <v>558</v>
      </c>
      <c r="G109" s="27" t="s">
        <v>753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87"/>
        <v>16.22055252561784</v>
      </c>
      <c r="W109" s="26">
        <f t="shared" si="87"/>
        <v>16.22055252561784</v>
      </c>
      <c r="X109" s="26">
        <f t="shared" si="87"/>
        <v>14.837695382760698</v>
      </c>
      <c r="Y109" s="59">
        <f t="shared" si="87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6"/>
        <v>0.220752</v>
      </c>
      <c r="AH109" s="67"/>
      <c r="AI109" s="27">
        <v>2019</v>
      </c>
      <c r="AJ109" s="67">
        <v>7</v>
      </c>
      <c r="AL109" s="2"/>
      <c r="AM109" s="206" t="str">
        <f t="shared" si="84"/>
        <v>R-HC_Att_ELC_HPN2-C</v>
      </c>
      <c r="AN109" s="206" t="str">
        <f t="shared" si="84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742</v>
      </c>
      <c r="E110" s="88" t="s">
        <v>148</v>
      </c>
      <c r="F110" s="88" t="s">
        <v>558</v>
      </c>
      <c r="G110" s="88" t="s">
        <v>778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4"/>
        <v>R-HC_Att_ELC_HPN2-D</v>
      </c>
      <c r="AN110" s="206" t="str">
        <f t="shared" si="84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743</v>
      </c>
      <c r="E111" s="24" t="s">
        <v>148</v>
      </c>
      <c r="F111" s="24" t="s">
        <v>558</v>
      </c>
      <c r="G111" s="24" t="s">
        <v>779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88">V21/$V$20*$V$110</f>
        <v>14</v>
      </c>
      <c r="W111" s="23">
        <f t="shared" si="88"/>
        <v>14</v>
      </c>
      <c r="X111" s="23">
        <f t="shared" si="88"/>
        <v>12.599999999999998</v>
      </c>
      <c r="Y111" s="57">
        <f t="shared" si="88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89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4"/>
        <v>R-HC_Att_ELC_HPN2-E</v>
      </c>
      <c r="AN111" s="206" t="str">
        <f t="shared" si="84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744</v>
      </c>
      <c r="E112" s="30" t="s">
        <v>148</v>
      </c>
      <c r="F112" s="30" t="s">
        <v>558</v>
      </c>
      <c r="G112" s="30" t="s">
        <v>780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88"/>
        <v>14</v>
      </c>
      <c r="W112" s="29">
        <f t="shared" si="88"/>
        <v>14</v>
      </c>
      <c r="X112" s="29">
        <f t="shared" si="88"/>
        <v>12.599999999999998</v>
      </c>
      <c r="Y112" s="58">
        <f t="shared" si="88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89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4"/>
        <v>R-HC_Att_ELC_HPN2-F</v>
      </c>
      <c r="AN112" s="206" t="str">
        <f t="shared" si="84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745</v>
      </c>
      <c r="E113" s="24" t="s">
        <v>148</v>
      </c>
      <c r="F113" s="24" t="s">
        <v>558</v>
      </c>
      <c r="G113" s="24" t="s">
        <v>781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88"/>
        <v>15.937307004219409</v>
      </c>
      <c r="W113" s="23">
        <f t="shared" si="88"/>
        <v>15.937307004219409</v>
      </c>
      <c r="X113" s="23">
        <f t="shared" si="88"/>
        <v>14.537307004219407</v>
      </c>
      <c r="Y113" s="57">
        <f t="shared" si="88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89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4"/>
        <v>R-HC_Att_ELC_HPN2-G</v>
      </c>
      <c r="AN113" s="206" t="str">
        <f t="shared" si="84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746</v>
      </c>
      <c r="E114" s="30" t="s">
        <v>148</v>
      </c>
      <c r="F114" s="30" t="s">
        <v>558</v>
      </c>
      <c r="G114" s="30" t="s">
        <v>782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88"/>
        <v>16.179470379746835</v>
      </c>
      <c r="W114" s="29">
        <f t="shared" si="88"/>
        <v>16.179470379746835</v>
      </c>
      <c r="X114" s="29">
        <f t="shared" si="88"/>
        <v>14.779470379746837</v>
      </c>
      <c r="Y114" s="58">
        <f t="shared" si="88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89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747</v>
      </c>
      <c r="E115" s="27" t="s">
        <v>148</v>
      </c>
      <c r="F115" s="27" t="s">
        <v>558</v>
      </c>
      <c r="G115" s="27" t="s">
        <v>783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88"/>
        <v>16.421633755274261</v>
      </c>
      <c r="W115" s="26">
        <f t="shared" si="88"/>
        <v>16.421633755274261</v>
      </c>
      <c r="X115" s="26">
        <f t="shared" si="88"/>
        <v>15.021633755274259</v>
      </c>
      <c r="Y115" s="59">
        <f t="shared" si="88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89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0">C118</f>
        <v>R-SW_Att_GAS_HPN2</v>
      </c>
      <c r="AN115" s="206" t="str">
        <f t="shared" si="90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1">I117*0.7</f>
        <v>1.2530864197530862</v>
      </c>
      <c r="R117" s="20">
        <f t="shared" ref="R117:R118" si="92">J117*0.7</f>
        <v>1.4691358024691357</v>
      </c>
      <c r="S117" s="56">
        <f t="shared" ref="S117:S118" si="93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6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1"/>
        <v>1.2055555555555555</v>
      </c>
      <c r="R118" s="26">
        <f t="shared" si="92"/>
        <v>1.2055555555555555</v>
      </c>
      <c r="S118" s="59">
        <f t="shared" si="93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4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95">I120*0.7</f>
        <v>2.4464999999999999</v>
      </c>
      <c r="R120" s="26">
        <f t="shared" ref="R120" si="96">J120*0.7</f>
        <v>2.625</v>
      </c>
      <c r="S120" s="59">
        <f t="shared" ref="S120" si="97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6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98">C126</f>
        <v>R-WH_Att_SOL_N1</v>
      </c>
      <c r="AN120" s="206" t="str">
        <f t="shared" ref="AN120" si="99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6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6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6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6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6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821</v>
      </c>
      <c r="I134" s="17" t="s">
        <v>729</v>
      </c>
      <c r="J134" s="17" t="s">
        <v>730</v>
      </c>
      <c r="K134" s="17" t="s">
        <v>731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822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1" t="s">
        <v>82</v>
      </c>
      <c r="I135" s="612"/>
      <c r="J135" s="612"/>
      <c r="K135" s="613"/>
      <c r="L135" s="611" t="s">
        <v>83</v>
      </c>
      <c r="M135" s="612"/>
      <c r="N135" s="612"/>
      <c r="O135" s="613"/>
      <c r="P135" s="611" t="s">
        <v>84</v>
      </c>
      <c r="Q135" s="612"/>
      <c r="R135" s="612"/>
      <c r="S135" s="613"/>
      <c r="T135" s="611" t="s">
        <v>85</v>
      </c>
      <c r="U135" s="613"/>
      <c r="V135" s="605" t="s">
        <v>86</v>
      </c>
      <c r="W135" s="606"/>
      <c r="X135" s="606"/>
      <c r="Y135" s="607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0">C138</f>
        <v>R-SH_Det_KER_N1</v>
      </c>
      <c r="AN136" s="99" t="str">
        <f t="shared" ref="AN136:AN147" si="101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08" t="s">
        <v>34</v>
      </c>
      <c r="I137" s="609"/>
      <c r="J137" s="609"/>
      <c r="K137" s="610"/>
      <c r="L137" s="609" t="s">
        <v>34</v>
      </c>
      <c r="M137" s="609"/>
      <c r="N137" s="609"/>
      <c r="O137" s="610"/>
      <c r="P137" s="608" t="s">
        <v>34</v>
      </c>
      <c r="Q137" s="609"/>
      <c r="R137" s="609"/>
      <c r="S137" s="610"/>
      <c r="T137" s="614" t="s">
        <v>68</v>
      </c>
      <c r="U137" s="615"/>
      <c r="V137" s="614" t="s">
        <v>503</v>
      </c>
      <c r="W137" s="616"/>
      <c r="X137" s="616"/>
      <c r="Y137" s="615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0"/>
        <v>R-SW_Det_KER_N1</v>
      </c>
      <c r="AN137" s="99" t="str">
        <f t="shared" si="101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2">W142*1.3</f>
        <v>4.5825000000000005</v>
      </c>
      <c r="X138" s="373">
        <f t="shared" si="102"/>
        <v>4.5825000000000005</v>
      </c>
      <c r="Y138" s="373">
        <f t="shared" si="102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3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0"/>
        <v>R-SW_Det_KER_N2</v>
      </c>
      <c r="AN138" s="99" t="str">
        <f t="shared" si="101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4">I139*0.7</f>
        <v>0.7</v>
      </c>
      <c r="R139" s="23">
        <f t="shared" ref="R139:R141" si="105">J139*0.7</f>
        <v>0.7</v>
      </c>
      <c r="S139" s="57">
        <f t="shared" ref="S139:S141" si="106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7">W143*1.3</f>
        <v>4.9452075289575284</v>
      </c>
      <c r="X139" s="374">
        <f t="shared" si="107"/>
        <v>4.9452075289575284</v>
      </c>
      <c r="Y139" s="374">
        <f t="shared" si="107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3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0"/>
        <v>R-SW_Det_KER_N3</v>
      </c>
      <c r="AN139" s="99" t="str">
        <f t="shared" si="101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4"/>
        <v>0.7</v>
      </c>
      <c r="R140" s="29">
        <f t="shared" si="105"/>
        <v>0.7</v>
      </c>
      <c r="S140" s="58">
        <f t="shared" si="106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3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0"/>
        <v>R-SH_Det_GAS_N1</v>
      </c>
      <c r="AN140" s="99" t="str">
        <f t="shared" si="101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4"/>
        <v>0.71749999999999992</v>
      </c>
      <c r="R141" s="23">
        <f t="shared" si="105"/>
        <v>0.71749999999999992</v>
      </c>
      <c r="S141" s="57">
        <f t="shared" si="106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3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0"/>
        <v>R-SW_Det_GAS_N1</v>
      </c>
      <c r="AN141" s="99" t="str">
        <f t="shared" si="101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08">3.525</f>
        <v>3.5249999999999999</v>
      </c>
      <c r="X142" s="373">
        <f t="shared" si="108"/>
        <v>3.5249999999999999</v>
      </c>
      <c r="Y142" s="373">
        <f t="shared" si="108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3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0"/>
        <v>R-SW_Det_GAS_N2</v>
      </c>
      <c r="AN142" s="99" t="str">
        <f t="shared" si="101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09">I143*0.7</f>
        <v>0.7</v>
      </c>
      <c r="R143" s="23">
        <f t="shared" ref="R143:R145" si="110">J143*0.7</f>
        <v>0.7</v>
      </c>
      <c r="S143" s="57">
        <f t="shared" ref="S143:S145" si="111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3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0"/>
        <v>R-SW_Det_GAS_N3</v>
      </c>
      <c r="AN143" s="99" t="str">
        <f t="shared" si="101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09"/>
        <v>0.7</v>
      </c>
      <c r="R144" s="29">
        <f t="shared" si="110"/>
        <v>0.7</v>
      </c>
      <c r="S144" s="58">
        <f t="shared" si="111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3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0"/>
        <v>R-SH_Det_LPG_N1</v>
      </c>
      <c r="AN144" s="99" t="str">
        <f t="shared" si="101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09"/>
        <v>0.71749999999999992</v>
      </c>
      <c r="R145" s="23">
        <f t="shared" si="110"/>
        <v>0.71749999999999992</v>
      </c>
      <c r="S145" s="57">
        <f t="shared" si="111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3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0"/>
        <v>R-SW_Det_LPG_N1</v>
      </c>
      <c r="AN145" s="99" t="str">
        <f t="shared" si="101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2">V142+0.3</f>
        <v>3.8249999999999997</v>
      </c>
      <c r="W146" s="373">
        <f t="shared" si="112"/>
        <v>3.8249999999999997</v>
      </c>
      <c r="X146" s="373">
        <f t="shared" si="112"/>
        <v>3.8249999999999997</v>
      </c>
      <c r="Y146" s="373">
        <f t="shared" si="112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3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0"/>
        <v>R-SH_Det_WOO_N1</v>
      </c>
      <c r="AN146" s="206" t="str">
        <f t="shared" si="101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3">I147*0.7</f>
        <v>0.7</v>
      </c>
      <c r="R147" s="23">
        <f t="shared" ref="R147" si="114">J147*0.7</f>
        <v>0.7</v>
      </c>
      <c r="S147" s="57">
        <f t="shared" ref="S147" si="115">K147*0.7</f>
        <v>0.7</v>
      </c>
      <c r="T147" s="53">
        <v>20</v>
      </c>
      <c r="U147" s="25"/>
      <c r="V147" s="374">
        <f t="shared" si="112"/>
        <v>4.1040057915057915</v>
      </c>
      <c r="W147" s="374">
        <f t="shared" si="112"/>
        <v>4.1040057915057915</v>
      </c>
      <c r="X147" s="374">
        <f t="shared" si="112"/>
        <v>4.1040057915057915</v>
      </c>
      <c r="Y147" s="374">
        <f t="shared" si="112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3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0"/>
        <v>R-SW_Det_WOO_N1</v>
      </c>
      <c r="AN147" s="206" t="str">
        <f t="shared" si="101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3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6">H149*0.7</f>
        <v>0.7</v>
      </c>
      <c r="Q149" s="23">
        <f t="shared" si="116"/>
        <v>0.7</v>
      </c>
      <c r="R149" s="23">
        <f t="shared" si="116"/>
        <v>0.7</v>
      </c>
      <c r="S149" s="57">
        <f t="shared" si="116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3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3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7">H151*0.7</f>
        <v>0.38500000000000001</v>
      </c>
      <c r="Q151" s="23">
        <f t="shared" ref="Q151:Q153" si="118">I151*0.7</f>
        <v>0.38500000000000001</v>
      </c>
      <c r="R151" s="23">
        <f t="shared" ref="R151:R153" si="119">J151*0.7</f>
        <v>0.38500000000000001</v>
      </c>
      <c r="S151" s="57">
        <f t="shared" ref="S151:S153" si="120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3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1">W138</f>
        <v>4.5825000000000005</v>
      </c>
      <c r="X152" s="62">
        <f t="shared" si="121"/>
        <v>4.5825000000000005</v>
      </c>
      <c r="Y152" s="62">
        <f t="shared" si="121"/>
        <v>4.5825000000000005</v>
      </c>
      <c r="Z152" s="62">
        <f t="shared" si="121"/>
        <v>0.12</v>
      </c>
      <c r="AA152" s="65"/>
      <c r="AB152" s="42"/>
      <c r="AC152" s="71"/>
      <c r="AD152" s="71"/>
      <c r="AE152" s="71"/>
      <c r="AF152" s="71"/>
      <c r="AG152" s="62">
        <f t="shared" si="103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7"/>
        <v>0.57399999999999995</v>
      </c>
      <c r="Q153" s="26">
        <f t="shared" si="118"/>
        <v>0.57399999999999995</v>
      </c>
      <c r="R153" s="26">
        <f t="shared" si="119"/>
        <v>0.57399999999999995</v>
      </c>
      <c r="S153" s="59">
        <f t="shared" si="120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2">W139</f>
        <v>4.9452075289575284</v>
      </c>
      <c r="X153" s="62">
        <f t="shared" si="122"/>
        <v>4.9452075289575284</v>
      </c>
      <c r="Y153" s="62">
        <f t="shared" si="122"/>
        <v>4.9452075289575284</v>
      </c>
      <c r="Z153" s="62">
        <f t="shared" si="122"/>
        <v>0.12</v>
      </c>
      <c r="AA153" s="66"/>
      <c r="AB153" s="44"/>
      <c r="AC153" s="72"/>
      <c r="AD153" s="72"/>
      <c r="AE153" s="72"/>
      <c r="AF153" s="72"/>
      <c r="AG153" s="63">
        <f t="shared" si="103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3">C157</f>
        <v>R-SH_Det_ELC_HPN1</v>
      </c>
      <c r="AN153" s="206" t="str">
        <f t="shared" ref="AN153:AN184" si="124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3"/>
        <v>R-HC_Det_ELC_HPN1</v>
      </c>
      <c r="AN154" s="206" t="str">
        <f t="shared" si="124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3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3"/>
        <v>R-SH_Det_ELC_HPN2-AB</v>
      </c>
      <c r="AN155" s="206" t="str">
        <f t="shared" si="124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3"/>
        <v>R-SH_Det_ELC_HPN2-C</v>
      </c>
      <c r="AN156" s="206" t="str">
        <f t="shared" si="124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3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3"/>
        <v>R-SH_Det_ELC_HPN2-D</v>
      </c>
      <c r="AN157" s="206" t="str">
        <f t="shared" si="124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3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3"/>
        <v>R-SH_Det_ELC_HPN2-E</v>
      </c>
      <c r="AN158" s="206" t="str">
        <f t="shared" si="124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3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3"/>
        <v>R-SH_Det_ELC_HPN2-F</v>
      </c>
      <c r="AN159" s="206" t="str">
        <f t="shared" si="124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761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25">V21/$V$20*$V$159</f>
        <v>9.8469999999999995</v>
      </c>
      <c r="W160" s="23">
        <f t="shared" si="125"/>
        <v>9.8469999999999995</v>
      </c>
      <c r="X160" s="23">
        <f t="shared" si="125"/>
        <v>8.8622999999999994</v>
      </c>
      <c r="Y160" s="57">
        <f t="shared" si="125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3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3"/>
        <v>R-SH_Det_ELC_HPN2-G</v>
      </c>
      <c r="AN160" s="206" t="str">
        <f t="shared" si="124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762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25"/>
        <v>9.8469999999999995</v>
      </c>
      <c r="W161" s="29">
        <f t="shared" si="125"/>
        <v>9.8469999999999995</v>
      </c>
      <c r="X161" s="29">
        <f t="shared" si="125"/>
        <v>8.8622999999999994</v>
      </c>
      <c r="Y161" s="58">
        <f t="shared" si="125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3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3"/>
        <v>R-SW_Det_ELC_HPN1-AB</v>
      </c>
      <c r="AN161" s="206" t="str">
        <f t="shared" si="124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763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25"/>
        <v>11.209618719324894</v>
      </c>
      <c r="W162" s="23">
        <f t="shared" si="125"/>
        <v>11.209618719324894</v>
      </c>
      <c r="X162" s="23">
        <f t="shared" si="125"/>
        <v>10.224918719324894</v>
      </c>
      <c r="Y162" s="57">
        <f t="shared" si="125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3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3"/>
        <v>R-SW_Det_ELC_HPN1-C</v>
      </c>
      <c r="AN162" s="206" t="str">
        <f t="shared" si="124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765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25"/>
        <v>11.379946059240504</v>
      </c>
      <c r="W163" s="29">
        <f t="shared" si="125"/>
        <v>11.379946059240504</v>
      </c>
      <c r="X163" s="29">
        <f t="shared" si="125"/>
        <v>10.395246059240506</v>
      </c>
      <c r="Y163" s="58">
        <f t="shared" si="125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3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3"/>
        <v>R-SW_Det_ELC_HPN1-D</v>
      </c>
      <c r="AN163" s="206" t="str">
        <f t="shared" si="124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732</v>
      </c>
      <c r="E164" s="27" t="s">
        <v>148</v>
      </c>
      <c r="F164" s="27" t="s">
        <v>558</v>
      </c>
      <c r="G164" s="27" t="s">
        <v>764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25"/>
        <v>11.550273399156117</v>
      </c>
      <c r="W164" s="26">
        <f t="shared" si="125"/>
        <v>11.550273399156117</v>
      </c>
      <c r="X164" s="26">
        <f t="shared" si="125"/>
        <v>10.565573399156117</v>
      </c>
      <c r="Y164" s="59">
        <f t="shared" si="125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3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3"/>
        <v>R-SW_Det_ELC_HPN1-E</v>
      </c>
      <c r="AN164" s="206" t="str">
        <f t="shared" si="124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766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6">I165*0.7</f>
        <v>0.76999999999999991</v>
      </c>
      <c r="R165" s="20">
        <f t="shared" si="126"/>
        <v>0.86333333333333329</v>
      </c>
      <c r="S165" s="56">
        <f t="shared" si="126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3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3"/>
        <v>R-SW_Det_ELC_HPN1-F</v>
      </c>
      <c r="AN165" s="206" t="str">
        <f t="shared" si="124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767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7">H166*0.7</f>
        <v>0.7</v>
      </c>
      <c r="Q166" s="23">
        <f t="shared" si="126"/>
        <v>0.76999999999999991</v>
      </c>
      <c r="R166" s="23">
        <f t="shared" si="126"/>
        <v>0.86333333333333329</v>
      </c>
      <c r="S166" s="57">
        <f t="shared" si="126"/>
        <v>0.93333333333333324</v>
      </c>
      <c r="T166" s="511">
        <v>20</v>
      </c>
      <c r="U166" s="57"/>
      <c r="V166" s="22">
        <f t="shared" ref="V166:Y170" si="128">V21/$V$20*$V$165</f>
        <v>9.9300970464135023</v>
      </c>
      <c r="W166" s="23">
        <f t="shared" si="128"/>
        <v>9.9300970464135023</v>
      </c>
      <c r="X166" s="23">
        <f t="shared" si="128"/>
        <v>8.9370873417721519</v>
      </c>
      <c r="Y166" s="57">
        <f t="shared" si="128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3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3"/>
        <v>R-SW_Det_ELC_HPN1-G</v>
      </c>
      <c r="AN166" s="206" t="str">
        <f t="shared" si="124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768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7"/>
        <v>0.7</v>
      </c>
      <c r="Q167" s="29">
        <f t="shared" si="126"/>
        <v>0.76999999999999991</v>
      </c>
      <c r="R167" s="29">
        <f t="shared" si="126"/>
        <v>0.86333333333333329</v>
      </c>
      <c r="S167" s="58">
        <f t="shared" si="126"/>
        <v>0.93333333333333324</v>
      </c>
      <c r="T167" s="512">
        <v>20</v>
      </c>
      <c r="U167" s="58"/>
      <c r="V167" s="40">
        <f t="shared" si="128"/>
        <v>9.9300970464135023</v>
      </c>
      <c r="W167" s="29">
        <f t="shared" si="128"/>
        <v>9.9300970464135023</v>
      </c>
      <c r="X167" s="29">
        <f t="shared" si="128"/>
        <v>8.9370873417721519</v>
      </c>
      <c r="Y167" s="58">
        <f t="shared" si="128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3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3"/>
        <v>R-SW_Det_ELC_HPN2-AB</v>
      </c>
      <c r="AN167" s="206" t="str">
        <f t="shared" si="124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769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7"/>
        <v>0.7</v>
      </c>
      <c r="Q168" s="23">
        <f t="shared" si="126"/>
        <v>0.76999999999999991</v>
      </c>
      <c r="R168" s="23">
        <f t="shared" si="126"/>
        <v>0.86333333333333329</v>
      </c>
      <c r="S168" s="57">
        <f t="shared" si="126"/>
        <v>0.93333333333333324</v>
      </c>
      <c r="T168" s="511">
        <v>20</v>
      </c>
      <c r="U168" s="57"/>
      <c r="V168" s="22">
        <f t="shared" si="128"/>
        <v>11.304214657884598</v>
      </c>
      <c r="W168" s="23">
        <f t="shared" si="128"/>
        <v>11.304214657884598</v>
      </c>
      <c r="X168" s="23">
        <f t="shared" si="128"/>
        <v>10.311204953243248</v>
      </c>
      <c r="Y168" s="57">
        <f t="shared" si="128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3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3"/>
        <v>R-SW_Det_ELC_HPN2-C</v>
      </c>
      <c r="AN168" s="206" t="str">
        <f t="shared" si="124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770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7"/>
        <v>0.7</v>
      </c>
      <c r="Q169" s="29">
        <f t="shared" si="126"/>
        <v>0.76999999999999991</v>
      </c>
      <c r="R169" s="29">
        <f t="shared" si="126"/>
        <v>0.86333333333333329</v>
      </c>
      <c r="S169" s="58">
        <f t="shared" si="126"/>
        <v>0.93333333333333324</v>
      </c>
      <c r="T169" s="512">
        <v>20</v>
      </c>
      <c r="U169" s="58"/>
      <c r="V169" s="40">
        <f t="shared" si="128"/>
        <v>11.475979359318485</v>
      </c>
      <c r="W169" s="29">
        <f t="shared" si="128"/>
        <v>11.475979359318485</v>
      </c>
      <c r="X169" s="29">
        <f t="shared" si="128"/>
        <v>10.482969654677136</v>
      </c>
      <c r="Y169" s="58">
        <f t="shared" si="128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3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3"/>
        <v>R-SW_Det_ELC_HPN2-D</v>
      </c>
      <c r="AN169" s="206" t="str">
        <f t="shared" si="124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734</v>
      </c>
      <c r="E170" s="27" t="s">
        <v>148</v>
      </c>
      <c r="F170" s="27" t="s">
        <v>660</v>
      </c>
      <c r="G170" s="27" t="s">
        <v>771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7"/>
        <v>0.7</v>
      </c>
      <c r="Q170" s="26">
        <f t="shared" si="126"/>
        <v>0.76999999999999991</v>
      </c>
      <c r="R170" s="26">
        <f t="shared" si="126"/>
        <v>0.86333333333333329</v>
      </c>
      <c r="S170" s="59">
        <f t="shared" si="126"/>
        <v>0.93333333333333324</v>
      </c>
      <c r="T170" s="514">
        <v>20</v>
      </c>
      <c r="U170" s="59"/>
      <c r="V170" s="246">
        <f t="shared" si="128"/>
        <v>11.647744060752371</v>
      </c>
      <c r="W170" s="26">
        <f t="shared" si="128"/>
        <v>11.647744060752371</v>
      </c>
      <c r="X170" s="26">
        <f t="shared" si="128"/>
        <v>10.654734356111021</v>
      </c>
      <c r="Y170" s="59">
        <f t="shared" si="128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3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3"/>
        <v>R-SW_Det_ELC_HPN2-E</v>
      </c>
      <c r="AN170" s="206" t="str">
        <f t="shared" si="124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755</v>
      </c>
      <c r="E171" s="88" t="s">
        <v>550</v>
      </c>
      <c r="F171" s="88" t="s">
        <v>660</v>
      </c>
      <c r="G171" s="88" t="s">
        <v>766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6"/>
        <v>0.77700000000000002</v>
      </c>
      <c r="R171" s="29">
        <f t="shared" si="126"/>
        <v>0.83299999999999996</v>
      </c>
      <c r="S171" s="58">
        <f t="shared" si="126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3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3"/>
        <v>R-SW_Det_ELC_HPN2-F</v>
      </c>
      <c r="AN171" s="206" t="str">
        <f t="shared" si="124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756</v>
      </c>
      <c r="E172" s="24" t="s">
        <v>550</v>
      </c>
      <c r="F172" s="24" t="s">
        <v>660</v>
      </c>
      <c r="G172" s="24" t="s">
        <v>767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9">H172*0.7</f>
        <v>0.7</v>
      </c>
      <c r="Q172" s="23">
        <f t="shared" si="126"/>
        <v>0.77700000000000002</v>
      </c>
      <c r="R172" s="23">
        <f t="shared" si="126"/>
        <v>0.83299999999999996</v>
      </c>
      <c r="S172" s="57">
        <f t="shared" si="126"/>
        <v>0.83299999999999996</v>
      </c>
      <c r="T172" s="511">
        <v>20</v>
      </c>
      <c r="U172" s="23"/>
      <c r="V172" s="22">
        <f t="shared" ref="V172:Y176" si="130">V21/$V$20*$V$171</f>
        <v>15.153057851239668</v>
      </c>
      <c r="W172" s="23">
        <f t="shared" si="130"/>
        <v>15.153057851239668</v>
      </c>
      <c r="X172" s="23">
        <f t="shared" si="130"/>
        <v>13.6377520661157</v>
      </c>
      <c r="Y172" s="57">
        <f t="shared" si="130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3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3"/>
        <v>R-SW_Det_ELC_HPN2-G</v>
      </c>
      <c r="AN172" s="206" t="str">
        <f t="shared" si="124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757</v>
      </c>
      <c r="E173" s="30" t="s">
        <v>550</v>
      </c>
      <c r="F173" s="30" t="s">
        <v>660</v>
      </c>
      <c r="G173" s="30" t="s">
        <v>768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9"/>
        <v>0.7</v>
      </c>
      <c r="Q173" s="29">
        <f t="shared" si="126"/>
        <v>0.77700000000000002</v>
      </c>
      <c r="R173" s="29">
        <f t="shared" si="126"/>
        <v>0.83299999999999996</v>
      </c>
      <c r="S173" s="58">
        <f t="shared" si="126"/>
        <v>0.83299999999999996</v>
      </c>
      <c r="T173" s="512">
        <v>20</v>
      </c>
      <c r="U173" s="29"/>
      <c r="V173" s="40">
        <f t="shared" si="130"/>
        <v>15.153057851239668</v>
      </c>
      <c r="W173" s="29">
        <f t="shared" si="130"/>
        <v>15.153057851239668</v>
      </c>
      <c r="X173" s="29">
        <f t="shared" si="130"/>
        <v>13.6377520661157</v>
      </c>
      <c r="Y173" s="58">
        <f t="shared" si="130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3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3"/>
        <v>R-SH_Det_ELC_HPN3-AB</v>
      </c>
      <c r="AN173" s="206" t="str">
        <f t="shared" si="124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758</v>
      </c>
      <c r="E174" s="24" t="s">
        <v>550</v>
      </c>
      <c r="F174" s="24" t="s">
        <v>660</v>
      </c>
      <c r="G174" s="24" t="s">
        <v>769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9"/>
        <v>0.7</v>
      </c>
      <c r="Q174" s="23">
        <f t="shared" si="126"/>
        <v>0.77700000000000002</v>
      </c>
      <c r="R174" s="23">
        <f t="shared" si="126"/>
        <v>0.83299999999999996</v>
      </c>
      <c r="S174" s="57">
        <f t="shared" si="126"/>
        <v>0.83299999999999996</v>
      </c>
      <c r="T174" s="511">
        <v>20</v>
      </c>
      <c r="U174" s="23"/>
      <c r="V174" s="22">
        <f t="shared" si="130"/>
        <v>17.249923930564563</v>
      </c>
      <c r="W174" s="23">
        <f t="shared" si="130"/>
        <v>17.249923930564563</v>
      </c>
      <c r="X174" s="23">
        <f t="shared" si="130"/>
        <v>15.734618145440594</v>
      </c>
      <c r="Y174" s="57">
        <f t="shared" si="130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3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3"/>
        <v>R-SH_Det_ELC_HPN3-C</v>
      </c>
      <c r="AN174" s="206" t="str">
        <f t="shared" si="124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759</v>
      </c>
      <c r="E175" s="30" t="s">
        <v>550</v>
      </c>
      <c r="F175" s="30" t="s">
        <v>660</v>
      </c>
      <c r="G175" s="30" t="s">
        <v>770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9"/>
        <v>0.7</v>
      </c>
      <c r="Q175" s="29">
        <f t="shared" si="126"/>
        <v>0.77700000000000002</v>
      </c>
      <c r="R175" s="29">
        <f t="shared" si="126"/>
        <v>0.83299999999999996</v>
      </c>
      <c r="S175" s="58">
        <f t="shared" si="126"/>
        <v>0.83299999999999996</v>
      </c>
      <c r="T175" s="512">
        <v>20</v>
      </c>
      <c r="U175" s="29"/>
      <c r="V175" s="40">
        <f t="shared" si="130"/>
        <v>17.512032190480173</v>
      </c>
      <c r="W175" s="29">
        <f t="shared" si="130"/>
        <v>17.512032190480173</v>
      </c>
      <c r="X175" s="29">
        <f t="shared" si="130"/>
        <v>15.996726405356208</v>
      </c>
      <c r="Y175" s="58">
        <f t="shared" si="130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3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3"/>
        <v>R-SH_Det_ELC_HPN3-D</v>
      </c>
      <c r="AN175" s="206" t="str">
        <f t="shared" si="124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760</v>
      </c>
      <c r="E176" s="27" t="s">
        <v>550</v>
      </c>
      <c r="F176" s="27" t="s">
        <v>660</v>
      </c>
      <c r="G176" s="27" t="s">
        <v>771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9"/>
        <v>0.7</v>
      </c>
      <c r="Q176" s="26">
        <f t="shared" si="126"/>
        <v>0.77700000000000002</v>
      </c>
      <c r="R176" s="26">
        <f t="shared" si="126"/>
        <v>0.83299999999999996</v>
      </c>
      <c r="S176" s="59">
        <f t="shared" si="126"/>
        <v>0.83299999999999996</v>
      </c>
      <c r="T176" s="514">
        <v>20</v>
      </c>
      <c r="U176" s="26"/>
      <c r="V176" s="246">
        <f t="shared" si="130"/>
        <v>17.774140450395784</v>
      </c>
      <c r="W176" s="26">
        <f t="shared" si="130"/>
        <v>17.774140450395784</v>
      </c>
      <c r="X176" s="26">
        <f t="shared" si="130"/>
        <v>16.258834665271817</v>
      </c>
      <c r="Y176" s="59">
        <f t="shared" si="130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3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3"/>
        <v>R-SH_Det_ELC_HPN3-E</v>
      </c>
      <c r="AN176" s="206" t="str">
        <f t="shared" si="124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736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3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3"/>
        <v>R-SH_Det_ELC_HPN3-F</v>
      </c>
      <c r="AN177" s="206" t="str">
        <f t="shared" si="124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737</v>
      </c>
      <c r="E178" s="24" t="s">
        <v>148</v>
      </c>
      <c r="F178" s="24" t="s">
        <v>558</v>
      </c>
      <c r="G178" s="24" t="s">
        <v>761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1">V21/$V$20*$V$177</f>
        <v>14.8</v>
      </c>
      <c r="W178" s="23">
        <f t="shared" si="131"/>
        <v>14.8</v>
      </c>
      <c r="X178" s="23">
        <f t="shared" si="131"/>
        <v>13.319999999999999</v>
      </c>
      <c r="Y178" s="57">
        <f t="shared" si="131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3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3"/>
        <v>R-SH_Det_ELC_HPN3-G</v>
      </c>
      <c r="AN178" s="206" t="str">
        <f t="shared" si="124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738</v>
      </c>
      <c r="E179" s="30" t="s">
        <v>148</v>
      </c>
      <c r="F179" s="30" t="s">
        <v>558</v>
      </c>
      <c r="G179" s="30" t="s">
        <v>762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1"/>
        <v>14.8</v>
      </c>
      <c r="W179" s="29">
        <f t="shared" si="131"/>
        <v>14.8</v>
      </c>
      <c r="X179" s="29">
        <f t="shared" si="131"/>
        <v>13.319999999999999</v>
      </c>
      <c r="Y179" s="58">
        <f t="shared" si="131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3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3"/>
        <v>R-HC_Det_ELC_HPN2-AB</v>
      </c>
      <c r="AN179" s="206" t="str">
        <f t="shared" si="124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739</v>
      </c>
      <c r="E180" s="24" t="s">
        <v>148</v>
      </c>
      <c r="F180" s="24" t="s">
        <v>558</v>
      </c>
      <c r="G180" s="24" t="s">
        <v>763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1"/>
        <v>16.848010261603378</v>
      </c>
      <c r="W180" s="23">
        <f t="shared" si="131"/>
        <v>16.848010261603378</v>
      </c>
      <c r="X180" s="23">
        <f t="shared" si="131"/>
        <v>15.368010261603375</v>
      </c>
      <c r="Y180" s="57">
        <f t="shared" si="131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3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3"/>
        <v>R-HC_Det_ELC_HPN2-C</v>
      </c>
      <c r="AN180" s="206" t="str">
        <f t="shared" si="124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740</v>
      </c>
      <c r="E181" s="30" t="s">
        <v>148</v>
      </c>
      <c r="F181" s="30" t="s">
        <v>558</v>
      </c>
      <c r="G181" s="30" t="s">
        <v>765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1"/>
        <v>17.104011544303798</v>
      </c>
      <c r="W181" s="29">
        <f t="shared" si="131"/>
        <v>17.104011544303798</v>
      </c>
      <c r="X181" s="29">
        <f t="shared" si="131"/>
        <v>15.6240115443038</v>
      </c>
      <c r="Y181" s="58">
        <f t="shared" si="131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3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3"/>
        <v>R-HC_Det_ELC_HPN2-D</v>
      </c>
      <c r="AN181" s="206" t="str">
        <f t="shared" si="124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741</v>
      </c>
      <c r="E182" s="27" t="s">
        <v>148</v>
      </c>
      <c r="F182" s="27" t="s">
        <v>558</v>
      </c>
      <c r="G182" s="27" t="s">
        <v>764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1"/>
        <v>17.360012827004219</v>
      </c>
      <c r="W182" s="26">
        <f t="shared" si="131"/>
        <v>17.360012827004219</v>
      </c>
      <c r="X182" s="26">
        <f t="shared" si="131"/>
        <v>15.880012827004217</v>
      </c>
      <c r="Y182" s="59">
        <f t="shared" si="131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3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3"/>
        <v>R-HC_Det_ELC_HPN2-E</v>
      </c>
      <c r="AN182" s="206" t="str">
        <f t="shared" si="124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742</v>
      </c>
      <c r="E183" s="88" t="s">
        <v>148</v>
      </c>
      <c r="F183" s="88" t="s">
        <v>558</v>
      </c>
      <c r="G183" s="88" t="s">
        <v>790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3"/>
        <v>R-HC_Det_ELC_HPN2-F</v>
      </c>
      <c r="AN183" s="206" t="str">
        <f t="shared" si="124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743</v>
      </c>
      <c r="E184" s="24" t="s">
        <v>148</v>
      </c>
      <c r="F184" s="24" t="s">
        <v>558</v>
      </c>
      <c r="G184" s="24" t="s">
        <v>791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32">V21/$V$20*$V$183</f>
        <v>15.97142857142857</v>
      </c>
      <c r="W184" s="23">
        <f t="shared" si="132"/>
        <v>15.97142857142857</v>
      </c>
      <c r="X184" s="23">
        <f t="shared" si="132"/>
        <v>14.374285714285712</v>
      </c>
      <c r="Y184" s="57">
        <f t="shared" si="132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33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3"/>
        <v>R-HC_Det_ELC_HPN2-G</v>
      </c>
      <c r="AN184" s="206" t="str">
        <f t="shared" si="124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744</v>
      </c>
      <c r="E185" s="30" t="s">
        <v>148</v>
      </c>
      <c r="F185" s="30" t="s">
        <v>558</v>
      </c>
      <c r="G185" s="30" t="s">
        <v>792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32"/>
        <v>15.97142857142857</v>
      </c>
      <c r="W185" s="29">
        <f t="shared" si="132"/>
        <v>15.97142857142857</v>
      </c>
      <c r="X185" s="29">
        <f t="shared" si="132"/>
        <v>14.374285714285712</v>
      </c>
      <c r="Y185" s="58">
        <f t="shared" si="132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33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745</v>
      </c>
      <c r="E186" s="24" t="s">
        <v>148</v>
      </c>
      <c r="F186" s="24" t="s">
        <v>558</v>
      </c>
      <c r="G186" s="24" t="s">
        <v>793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32"/>
        <v>18.181540031344181</v>
      </c>
      <c r="W186" s="23">
        <f t="shared" si="132"/>
        <v>18.181540031344181</v>
      </c>
      <c r="X186" s="23">
        <f t="shared" si="132"/>
        <v>16.584397174201321</v>
      </c>
      <c r="Y186" s="57">
        <f t="shared" si="132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33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746</v>
      </c>
      <c r="E187" s="30" t="s">
        <v>148</v>
      </c>
      <c r="F187" s="30" t="s">
        <v>558</v>
      </c>
      <c r="G187" s="30" t="s">
        <v>794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32"/>
        <v>18.457803963833634</v>
      </c>
      <c r="W187" s="29">
        <f t="shared" si="132"/>
        <v>18.457803963833634</v>
      </c>
      <c r="X187" s="29">
        <f t="shared" si="132"/>
        <v>16.860661106690777</v>
      </c>
      <c r="Y187" s="58">
        <f t="shared" si="132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33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747</v>
      </c>
      <c r="E188" s="27" t="s">
        <v>148</v>
      </c>
      <c r="F188" s="27" t="s">
        <v>558</v>
      </c>
      <c r="G188" s="27" t="s">
        <v>795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32"/>
        <v>18.734067896323083</v>
      </c>
      <c r="W188" s="26">
        <f t="shared" si="132"/>
        <v>18.734067896323083</v>
      </c>
      <c r="X188" s="26">
        <f t="shared" si="132"/>
        <v>17.136925039180223</v>
      </c>
      <c r="Y188" s="59">
        <f t="shared" si="132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33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34">I190*0.7</f>
        <v>1.2530864197530862</v>
      </c>
      <c r="R190" s="20">
        <f t="shared" ref="R190:R191" si="135">J190*0.7</f>
        <v>1.4691358024691357</v>
      </c>
      <c r="S190" s="56">
        <f t="shared" ref="S190:S191" si="136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3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34"/>
        <v>1.2055555555555555</v>
      </c>
      <c r="R191" s="26">
        <f t="shared" si="135"/>
        <v>1.2055555555555555</v>
      </c>
      <c r="S191" s="59">
        <f t="shared" si="136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3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37">I193*0.7</f>
        <v>2.4464999999999999</v>
      </c>
      <c r="R193" s="26">
        <f t="shared" ref="R193" si="138">J193*0.7</f>
        <v>2.625</v>
      </c>
      <c r="S193" s="59">
        <f t="shared" ref="S193" si="139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3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3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3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3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3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3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0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0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0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816</v>
      </c>
      <c r="AH217" s="124" t="s">
        <v>815</v>
      </c>
    </row>
    <row r="218" spans="10:36" ht="13.5" thickBot="1" x14ac:dyDescent="0.25">
      <c r="T218" s="370">
        <v>10</v>
      </c>
      <c r="U218" s="371">
        <f t="shared" si="140"/>
        <v>0.86872586872586877</v>
      </c>
      <c r="V218" s="370">
        <f>V221-(V223-V221)</f>
        <v>2250</v>
      </c>
      <c r="Z218" s="617" t="s">
        <v>809</v>
      </c>
      <c r="AA218" s="618"/>
      <c r="AB218" s="618"/>
      <c r="AC218" s="619"/>
      <c r="AD218" s="124" t="s">
        <v>810</v>
      </c>
      <c r="AE218" s="124"/>
      <c r="AF218" s="124" t="s">
        <v>813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1" t="s">
        <v>504</v>
      </c>
      <c r="M219" s="621"/>
      <c r="N219" s="621"/>
      <c r="O219" s="621"/>
      <c r="P219" s="621"/>
      <c r="Q219" s="621"/>
      <c r="T219" s="3">
        <v>15</v>
      </c>
      <c r="U219" s="361">
        <f t="shared" si="140"/>
        <v>0.91505791505791501</v>
      </c>
      <c r="V219" s="3">
        <v>2370</v>
      </c>
      <c r="X219" s="4"/>
      <c r="Y219" s="4"/>
      <c r="Z219" s="546" t="s">
        <v>807</v>
      </c>
      <c r="AA219" s="547" t="s">
        <v>796</v>
      </c>
      <c r="AB219" s="547" t="s">
        <v>797</v>
      </c>
      <c r="AC219" s="548" t="s">
        <v>819</v>
      </c>
      <c r="AD219" s="124" t="s">
        <v>811</v>
      </c>
      <c r="AF219" s="620" t="s">
        <v>812</v>
      </c>
      <c r="AG219" s="620"/>
    </row>
    <row r="220" spans="10:36" x14ac:dyDescent="0.2">
      <c r="L220" s="124" t="s">
        <v>814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0"/>
        <v>0.92277992277992282</v>
      </c>
      <c r="V220" s="3">
        <v>2390</v>
      </c>
      <c r="X220" s="4"/>
      <c r="Y220" s="4"/>
      <c r="Z220" s="537" t="s">
        <v>798</v>
      </c>
      <c r="AA220" s="538" t="s">
        <v>802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0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803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0"/>
        <v>0.94594594594594594</v>
      </c>
      <c r="V222" s="3">
        <v>2450</v>
      </c>
      <c r="X222" s="4"/>
      <c r="Y222" s="4"/>
      <c r="Z222" s="537" t="s">
        <v>799</v>
      </c>
      <c r="AA222" s="538" t="s">
        <v>804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0"/>
        <v>1</v>
      </c>
      <c r="V223" s="3">
        <v>2590</v>
      </c>
      <c r="X223" s="4"/>
      <c r="Y223" s="4"/>
      <c r="Z223" s="540" t="s">
        <v>800</v>
      </c>
      <c r="AA223" s="541" t="s">
        <v>805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0"/>
        <v>1.0791505791505791</v>
      </c>
      <c r="V224" s="3">
        <v>2795</v>
      </c>
      <c r="Z224" s="544" t="s">
        <v>801</v>
      </c>
      <c r="AA224" s="545" t="s">
        <v>806</v>
      </c>
      <c r="AB224" s="545" t="s">
        <v>808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2" t="s">
        <v>818</v>
      </c>
      <c r="AC230" s="622"/>
      <c r="AD230" s="622"/>
      <c r="AE230" s="622"/>
      <c r="AG230" s="602" t="s">
        <v>815</v>
      </c>
      <c r="AH230" s="603"/>
      <c r="AI230" s="604"/>
      <c r="AJ230" s="602" t="s">
        <v>65</v>
      </c>
      <c r="AK230" s="603"/>
      <c r="AL230" s="604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817</v>
      </c>
      <c r="AC232" s="550">
        <v>1.5</v>
      </c>
      <c r="AD232" s="550">
        <v>1.54</v>
      </c>
      <c r="AE232" s="550">
        <v>1.95</v>
      </c>
      <c r="AF232" s="124" t="s">
        <v>817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820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2" t="s">
        <v>815</v>
      </c>
      <c r="AH240" s="603"/>
      <c r="AI240" s="604"/>
      <c r="AJ240" s="602" t="s">
        <v>65</v>
      </c>
      <c r="AK240" s="603"/>
      <c r="AL240" s="604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41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42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05" t="s">
        <v>86</v>
      </c>
      <c r="M5" s="606"/>
      <c r="N5" s="606"/>
      <c r="O5" s="607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4" t="s">
        <v>503</v>
      </c>
      <c r="M6" s="616"/>
      <c r="N6" s="616"/>
      <c r="O6" s="615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05" t="s">
        <v>86</v>
      </c>
      <c r="M33" s="606"/>
      <c r="N33" s="606"/>
      <c r="O33" s="607"/>
    </row>
    <row r="34" spans="8:15" x14ac:dyDescent="0.2">
      <c r="H34" s="3" t="s">
        <v>133</v>
      </c>
      <c r="L34" s="614" t="s">
        <v>91</v>
      </c>
      <c r="M34" s="616"/>
      <c r="N34" s="616"/>
      <c r="O34" s="615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1" t="s">
        <v>65</v>
      </c>
      <c r="I4" s="612"/>
      <c r="J4" s="613"/>
      <c r="K4" s="605" t="s">
        <v>86</v>
      </c>
      <c r="L4" s="606"/>
      <c r="M4" s="607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3" t="s">
        <v>34</v>
      </c>
      <c r="I5" s="624"/>
      <c r="J5" s="625"/>
      <c r="K5" s="623" t="s">
        <v>292</v>
      </c>
      <c r="L5" s="624"/>
      <c r="M5" s="625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6" t="s">
        <v>541</v>
      </c>
      <c r="AC5" s="626"/>
      <c r="AD5" s="378"/>
      <c r="AE5" s="627" t="s">
        <v>65</v>
      </c>
      <c r="AF5" s="627"/>
      <c r="AG5" s="627" t="s">
        <v>542</v>
      </c>
      <c r="AH5" s="627"/>
      <c r="AI5" s="628" t="s">
        <v>543</v>
      </c>
      <c r="AJ5" s="628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05" t="s">
        <v>86</v>
      </c>
      <c r="M27" s="606"/>
      <c r="N27" s="606"/>
      <c r="O27" s="607"/>
      <c r="T27" s="203"/>
      <c r="U27" s="203"/>
    </row>
    <row r="28" spans="3:21" x14ac:dyDescent="0.2">
      <c r="J28" s="3" t="s">
        <v>133</v>
      </c>
      <c r="L28" s="608" t="s">
        <v>91</v>
      </c>
      <c r="M28" s="609"/>
      <c r="N28" s="609"/>
      <c r="O28" s="610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80" zoomScaleNormal="80" workbookViewId="0">
      <selection activeCell="A3" sqref="A3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29" t="s">
        <v>302</v>
      </c>
      <c r="E4" s="630"/>
      <c r="F4" s="630"/>
      <c r="G4" s="630"/>
      <c r="H4" s="631"/>
      <c r="I4" s="630" t="s">
        <v>303</v>
      </c>
      <c r="J4" s="630"/>
      <c r="K4" s="630"/>
      <c r="L4" s="630"/>
      <c r="M4" s="631"/>
      <c r="N4" s="630" t="s">
        <v>304</v>
      </c>
      <c r="O4" s="630"/>
      <c r="P4" s="630"/>
      <c r="Q4" s="630"/>
      <c r="R4" s="631"/>
      <c r="S4" s="630" t="s">
        <v>305</v>
      </c>
      <c r="T4" s="630"/>
      <c r="U4" s="630"/>
      <c r="V4" s="630"/>
      <c r="W4" s="631"/>
      <c r="X4" s="630" t="s">
        <v>306</v>
      </c>
      <c r="Y4" s="630"/>
      <c r="Z4" s="630"/>
      <c r="AA4" s="630"/>
      <c r="AB4" s="631"/>
      <c r="AC4" s="630" t="s">
        <v>307</v>
      </c>
      <c r="AD4" s="630"/>
      <c r="AE4" s="630"/>
      <c r="AF4" s="630"/>
      <c r="AG4" s="631"/>
      <c r="AH4" s="630" t="s">
        <v>308</v>
      </c>
      <c r="AI4" s="630"/>
      <c r="AJ4" s="630"/>
      <c r="AK4" s="630"/>
      <c r="AL4" s="631"/>
      <c r="AM4" s="630" t="s">
        <v>309</v>
      </c>
      <c r="AN4" s="630"/>
      <c r="AO4" s="630"/>
      <c r="AP4" s="630"/>
      <c r="AQ4" s="631"/>
      <c r="AR4" s="630" t="s">
        <v>310</v>
      </c>
      <c r="AS4" s="630"/>
      <c r="AT4" s="630"/>
      <c r="AU4" s="630"/>
      <c r="AV4" s="631"/>
      <c r="AW4" s="630" t="s">
        <v>311</v>
      </c>
      <c r="AX4" s="630"/>
      <c r="AY4" s="630"/>
      <c r="AZ4" s="630"/>
      <c r="BA4" s="630"/>
      <c r="BB4" s="629" t="s">
        <v>312</v>
      </c>
      <c r="BC4" s="630"/>
      <c r="BD4" s="630"/>
      <c r="BE4" s="630"/>
      <c r="BF4" s="631"/>
      <c r="BG4" s="630" t="s">
        <v>313</v>
      </c>
      <c r="BH4" s="630"/>
      <c r="BI4" s="630"/>
      <c r="BJ4" s="630"/>
      <c r="BK4" s="630"/>
      <c r="BL4" s="629" t="s">
        <v>314</v>
      </c>
      <c r="BM4" s="630"/>
      <c r="BN4" s="630"/>
      <c r="BO4" s="630"/>
      <c r="BP4" s="630"/>
      <c r="BQ4" s="629" t="s">
        <v>315</v>
      </c>
      <c r="BR4" s="630"/>
      <c r="BS4" s="630"/>
      <c r="BT4" s="630"/>
      <c r="BU4" s="631"/>
      <c r="BV4" s="274" t="s">
        <v>316</v>
      </c>
      <c r="BW4" s="632" t="s">
        <v>317</v>
      </c>
      <c r="BX4" s="633"/>
      <c r="BY4" s="633"/>
      <c r="BZ4" s="633"/>
      <c r="CA4" s="634"/>
      <c r="CB4" s="632" t="s">
        <v>318</v>
      </c>
      <c r="CC4" s="633"/>
      <c r="CD4" s="633"/>
      <c r="CE4" s="633"/>
      <c r="CF4" s="634"/>
      <c r="CG4" s="632" t="s">
        <v>319</v>
      </c>
      <c r="CH4" s="633"/>
      <c r="CI4" s="633"/>
      <c r="CJ4" s="633"/>
      <c r="CK4" s="634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6" t="s">
        <v>585</v>
      </c>
      <c r="B1" s="638" t="s">
        <v>586</v>
      </c>
      <c r="C1" s="639"/>
      <c r="D1" s="639"/>
      <c r="E1" s="639"/>
      <c r="F1" s="640"/>
      <c r="G1" s="638" t="s">
        <v>587</v>
      </c>
      <c r="H1" s="639"/>
      <c r="I1" s="639"/>
      <c r="J1" s="639"/>
      <c r="K1" s="640"/>
      <c r="L1" s="3"/>
      <c r="M1" s="3"/>
      <c r="N1" s="3"/>
      <c r="O1" s="3"/>
      <c r="P1" s="3"/>
      <c r="Q1" s="3"/>
      <c r="R1" s="3"/>
    </row>
    <row r="2" spans="1:18" ht="13.5" thickBot="1" x14ac:dyDescent="0.25">
      <c r="A2" s="637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5" t="s">
        <v>588</v>
      </c>
      <c r="B7" s="635"/>
      <c r="C7" s="635"/>
      <c r="D7" s="63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5" t="s">
        <v>602</v>
      </c>
      <c r="B18" s="635"/>
      <c r="C18" s="635"/>
      <c r="D18" s="63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5" t="s">
        <v>610</v>
      </c>
      <c r="B28" s="635"/>
      <c r="C28" s="635"/>
      <c r="D28" s="63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5" t="s">
        <v>591</v>
      </c>
      <c r="B40" s="635"/>
      <c r="C40" s="635"/>
      <c r="D40" s="63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5" t="s">
        <v>619</v>
      </c>
      <c r="B45" s="635"/>
      <c r="C45" s="635"/>
      <c r="D45" s="63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41" t="s">
        <v>574</v>
      </c>
      <c r="AA48" s="642"/>
      <c r="AB48" s="642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41" t="s">
        <v>573</v>
      </c>
      <c r="AA53" s="642"/>
      <c r="AB53" s="642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41" t="s">
        <v>640</v>
      </c>
      <c r="AA59" s="642"/>
      <c r="AB59" s="642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2022-03-31T16:43:56Z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775992989540100</vt:r8>
  </property>
</Properties>
</file>