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872128B-F9F8-4CFD-A932-4046B7C9E803}" xr6:coauthVersionLast="45" xr6:coauthVersionMax="47" xr10:uidLastSave="{00000000-0000-0000-0000-000000000000}"/>
  <bookViews>
    <workbookView xWindow="160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3" i="55" l="1"/>
  <c r="AE75" i="55"/>
  <c r="AE28" i="55"/>
  <c r="I22" i="56" l="1"/>
  <c r="I16" i="56"/>
  <c r="I21" i="56"/>
  <c r="I15" i="56"/>
  <c r="I10" i="56"/>
  <c r="I19" i="56"/>
  <c r="I13" i="56"/>
  <c r="I7" i="56"/>
  <c r="I9" i="56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<sst xmlns="http://schemas.openxmlformats.org/spreadsheetml/2006/main" count="2201" uniqueCount="741">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</sst>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719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735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720</v>
      </c>
      <c r="B20" s="519" t="s">
        <v>730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721</v>
      </c>
      <c r="B21" s="514" t="s">
        <v>731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722</v>
      </c>
      <c r="B23" s="519" t="s">
        <v>732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733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734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723</v>
      </c>
      <c r="B26" s="519" t="s">
        <v>732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734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724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725</v>
      </c>
      <c r="B30" s="521" t="s">
        <v>726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727</v>
      </c>
      <c r="B31" s="519" t="s">
        <v>728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729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704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705</v>
      </c>
    </row>
    <row r="23" spans="2:8" ht="15" customHeight="1" x14ac:dyDescent="0.25">
      <c r="B23" s="496" t="s">
        <v>706</v>
      </c>
      <c r="C23" s="499" t="s">
        <v>707</v>
      </c>
      <c r="D23" s="497">
        <v>43952</v>
      </c>
      <c r="E23" s="498" t="s">
        <v>188</v>
      </c>
      <c r="F23" s="502" t="s">
        <v>708</v>
      </c>
      <c r="G23" s="153" t="s">
        <v>718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705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705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705</v>
      </c>
    </row>
    <row r="27" spans="2:8" ht="15" customHeight="1" x14ac:dyDescent="0.25">
      <c r="B27" s="188" t="s">
        <v>208</v>
      </c>
      <c r="C27" s="197" t="s">
        <v>709</v>
      </c>
      <c r="D27" s="196">
        <v>43983</v>
      </c>
      <c r="E27" s="170" t="s">
        <v>188</v>
      </c>
      <c r="F27" s="500" t="s">
        <v>705</v>
      </c>
    </row>
    <row r="28" spans="2:8" ht="15" x14ac:dyDescent="0.25">
      <c r="B28" s="188" t="s">
        <v>711</v>
      </c>
      <c r="C28" s="208" t="s">
        <v>710</v>
      </c>
      <c r="D28" s="196">
        <v>43983</v>
      </c>
      <c r="E28" s="170" t="s">
        <v>188</v>
      </c>
      <c r="F28" s="495" t="s">
        <v>705</v>
      </c>
    </row>
    <row r="29" spans="2:8" x14ac:dyDescent="0.2">
      <c r="B29" s="153" t="s">
        <v>713</v>
      </c>
      <c r="C29" s="208" t="s">
        <v>712</v>
      </c>
      <c r="D29" s="196">
        <v>44013</v>
      </c>
      <c r="E29" s="170" t="s">
        <v>188</v>
      </c>
      <c r="F29" s="502" t="s">
        <v>708</v>
      </c>
      <c r="G29" s="153" t="s">
        <v>714</v>
      </c>
    </row>
    <row r="30" spans="2:8" x14ac:dyDescent="0.2">
      <c r="B30" s="153" t="s">
        <v>715</v>
      </c>
      <c r="C30" s="153" t="s">
        <v>716</v>
      </c>
      <c r="D30" s="501">
        <v>44287</v>
      </c>
      <c r="E30" s="170" t="s">
        <v>188</v>
      </c>
      <c r="F30" s="495" t="s">
        <v>705</v>
      </c>
      <c r="G30" s="153" t="s">
        <v>717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580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306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306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306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abSelected="1" topLeftCell="A80" zoomScale="60" zoomScaleNormal="60" workbookViewId="0">
      <selection activeCell="E98" sqref="E9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598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318</v>
      </c>
      <c r="AC3" s="17" t="s">
        <v>319</v>
      </c>
      <c r="AD3" s="17" t="s">
        <v>320</v>
      </c>
      <c r="AE3" s="17" t="s">
        <v>736</v>
      </c>
      <c r="AF3" s="17" t="s">
        <v>254</v>
      </c>
      <c r="AG3" s="17" t="s">
        <v>77</v>
      </c>
      <c r="AH3" s="17" t="s">
        <v>305</v>
      </c>
      <c r="AI3" s="17" t="s">
        <v>78</v>
      </c>
      <c r="AJ3" s="17" t="s">
        <v>596</v>
      </c>
    </row>
    <row r="4" spans="3:44" ht="38.25" x14ac:dyDescent="0.2">
      <c r="C4" s="16" t="s">
        <v>316</v>
      </c>
      <c r="D4" s="16" t="s">
        <v>33</v>
      </c>
      <c r="E4" s="16" t="s">
        <v>80</v>
      </c>
      <c r="F4" s="16" t="s">
        <v>599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315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307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541</v>
      </c>
      <c r="W6" s="532"/>
      <c r="X6" s="532"/>
      <c r="Y6" s="533"/>
      <c r="Z6" s="61" t="s">
        <v>553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321</v>
      </c>
      <c r="AH6" s="61" t="s">
        <v>34</v>
      </c>
      <c r="AI6" s="61" t="s">
        <v>94</v>
      </c>
      <c r="AJ6" s="61" t="s">
        <v>597</v>
      </c>
      <c r="AL6" s="212" t="s">
        <v>69</v>
      </c>
      <c r="AM6" s="212" t="s">
        <v>70</v>
      </c>
      <c r="AN6" s="212" t="s">
        <v>33</v>
      </c>
      <c r="AO6" s="212" t="s">
        <v>71</v>
      </c>
      <c r="AP6" s="212" t="s">
        <v>72</v>
      </c>
      <c r="AQ6" s="212" t="s">
        <v>73</v>
      </c>
      <c r="AR6" s="212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264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737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737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SUM(2.79+0.25)</f>
        <v>3.04</v>
      </c>
      <c r="W11" s="383">
        <f t="shared" ref="W11:Y11" si="11">SUM(2.79+0.25)</f>
        <v>3.04</v>
      </c>
      <c r="X11" s="383">
        <f t="shared" si="11"/>
        <v>3.04</v>
      </c>
      <c r="Y11" s="383">
        <f t="shared" si="11"/>
        <v>3.04</v>
      </c>
      <c r="Z11" s="383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V11*($U$150/$U$149)</f>
        <v>3.0656540084388189</v>
      </c>
      <c r="W12" s="384">
        <f>W11*($U$150/$U$149)</f>
        <v>3.0656540084388189</v>
      </c>
      <c r="X12" s="384">
        <f>X11*($U$150/$U$149)</f>
        <v>3.0656540084388189</v>
      </c>
      <c r="Y12" s="384">
        <f>Y11*($U$150/$U$149)</f>
        <v>3.0656540084388189</v>
      </c>
      <c r="Z12" s="384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3">H14*0.7</f>
        <v>0.7</v>
      </c>
      <c r="Q14" s="248">
        <f t="shared" si="13"/>
        <v>0.7</v>
      </c>
      <c r="R14" s="248">
        <f t="shared" si="13"/>
        <v>0.7</v>
      </c>
      <c r="S14" s="249">
        <f t="shared" si="13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308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21" si="14">C18</f>
        <v>R-SH_Apt_ELC_HPN1</v>
      </c>
      <c r="AN16" s="103" t="str">
        <f t="shared" si="14"/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309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4"/>
        <v>R-HC_Apt_ELC_HPN1</v>
      </c>
      <c r="AN17" s="105" t="str">
        <f t="shared" si="14"/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600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264"/>
      <c r="AG18" s="85">
        <f t="shared" ref="AG18:AG23" si="15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 t="shared" si="14"/>
        <v>R-SH_Apt_ELC_HPN2</v>
      </c>
      <c r="AN18" s="105" t="str">
        <f t="shared" si="14"/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600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5"/>
        <v>0.15768000000000001</v>
      </c>
      <c r="AH19" s="66"/>
      <c r="AI19" s="66">
        <v>2100</v>
      </c>
      <c r="AJ19" s="66">
        <v>5</v>
      </c>
      <c r="AL19" s="106"/>
      <c r="AM19" s="105" t="str">
        <f t="shared" si="14"/>
        <v>R-SW_Apt_ELC_HPN1</v>
      </c>
      <c r="AN19" s="105" t="str">
        <f t="shared" si="14"/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600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72"/>
      <c r="AG20" s="62">
        <f t="shared" si="15"/>
        <v>0.15768000000000001</v>
      </c>
      <c r="AH20" s="65"/>
      <c r="AI20" s="65">
        <v>2019</v>
      </c>
      <c r="AJ20" s="65">
        <v>5</v>
      </c>
      <c r="AL20" s="213"/>
      <c r="AM20" s="105" t="str">
        <f t="shared" si="14"/>
        <v>R-SH_Apt_ELC_HPN3</v>
      </c>
      <c r="AN20" s="105" t="str">
        <f t="shared" si="14"/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703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6">I21*0.7</f>
        <v>0.76999999999999991</v>
      </c>
      <c r="R21" s="23">
        <f t="shared" si="16"/>
        <v>0.86333333333333329</v>
      </c>
      <c r="S21" s="57">
        <f t="shared" si="16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73"/>
      <c r="AG21" s="63">
        <f t="shared" si="15"/>
        <v>0.18921600000000002</v>
      </c>
      <c r="AH21" s="66"/>
      <c r="AI21" s="66">
        <v>2019</v>
      </c>
      <c r="AJ21" s="66">
        <v>6</v>
      </c>
      <c r="AL21" s="112"/>
      <c r="AM21" s="108" t="str">
        <f t="shared" si="14"/>
        <v>R-HC_Apt_ELC_HPN2</v>
      </c>
      <c r="AN21" s="108" t="str">
        <f t="shared" si="14"/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600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5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R-SW_Apt_GAS_HPN1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600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5"/>
        <v>0.15768000000000001</v>
      </c>
      <c r="AH23" s="66"/>
      <c r="AI23" s="66">
        <v>2019</v>
      </c>
      <c r="AJ23" s="66">
        <v>5</v>
      </c>
      <c r="AL23" s="214"/>
      <c r="AM23" s="108" t="str">
        <f>C26</f>
        <v>R-SW_Apt_GAS_HPN2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310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5"/>
      <c r="AM24" s="111" t="str">
        <f>C28</f>
        <v>R-SW_Apt_GAS_HHPN1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R-SW_Apt_GAS_HPN1</v>
      </c>
      <c r="D25" s="20" t="s">
        <v>116</v>
      </c>
      <c r="E25" s="24" t="s">
        <v>737</v>
      </c>
      <c r="F25" s="89" t="s">
        <v>703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7">I25*0.7</f>
        <v>1.2530864197530862</v>
      </c>
      <c r="R25" s="20">
        <f t="shared" si="17"/>
        <v>1.4691358024691357</v>
      </c>
      <c r="S25" s="56">
        <f t="shared" si="17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8">31.536*(AJ25/1000)</f>
        <v>0.56764799999999993</v>
      </c>
      <c r="AH25" s="88"/>
      <c r="AI25" s="88">
        <v>2019</v>
      </c>
      <c r="AJ25" s="88">
        <v>18</v>
      </c>
      <c r="AL25" s="216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6" t="str">
        <f>"R-SW_Apt"&amp;"_"&amp;RIGHT(E26,3)&amp;"_HPN2"</f>
        <v>R-SW_Apt_GAS_HPN2</v>
      </c>
      <c r="D26" s="26" t="s">
        <v>117</v>
      </c>
      <c r="E26" s="24" t="s">
        <v>737</v>
      </c>
      <c r="F26" s="27" t="s">
        <v>703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19">I26*0.7</f>
        <v>1.2055555555555555</v>
      </c>
      <c r="R26" s="26">
        <f t="shared" ref="R26" si="20">J26*0.7</f>
        <v>1.2055555555555555</v>
      </c>
      <c r="S26" s="59">
        <f t="shared" ref="S26" si="21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8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311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6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738</v>
      </c>
      <c r="F28" s="121" t="s">
        <v>703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2">J28*0.7</f>
        <v>2.7299999999999995</v>
      </c>
      <c r="S28" s="59">
        <f t="shared" si="22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3">(W21+W10)*0.8</f>
        <v>7.7598479662447266</v>
      </c>
      <c r="X28" s="79">
        <f t="shared" si="23"/>
        <v>7.2640368391561196</v>
      </c>
      <c r="Y28" s="79">
        <f t="shared" si="23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73">
        <f>AD28</f>
        <v>0.3</v>
      </c>
      <c r="AF28" s="66">
        <v>5</v>
      </c>
      <c r="AG28" s="82">
        <f>31.536*(AJ28/1000)</f>
        <v>0.30274559999999995</v>
      </c>
      <c r="AH28" s="83"/>
      <c r="AI28" s="83">
        <v>2019</v>
      </c>
      <c r="AJ28" s="83">
        <f>AJ10*AD28+AJ21*(1-AD28)</f>
        <v>9.5999999999999979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312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558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4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4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313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5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304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5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314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560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6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6" t="str">
        <f>"R-SC_Apt"&amp;"_"&amp;RIGHT(E37,3)&amp;"_N2"</f>
        <v>R-SC_Apt_ELC_N2</v>
      </c>
      <c r="D37" s="26" t="s">
        <v>561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6"/>
        <v>0.15768000000000001</v>
      </c>
      <c r="AH37" s="67"/>
      <c r="AI37" s="67">
        <v>2019</v>
      </c>
      <c r="AJ37" s="67">
        <v>5</v>
      </c>
      <c r="AL37" s="488" t="s">
        <v>685</v>
      </c>
      <c r="AM37" s="489"/>
      <c r="AN37" s="489"/>
      <c r="AO37" s="489"/>
      <c r="AP37" s="489"/>
      <c r="AQ37" s="489"/>
      <c r="AR37" s="489"/>
      <c r="AS37" s="490"/>
    </row>
    <row r="38" spans="3:45" ht="15.75" thickBot="1" x14ac:dyDescent="0.25">
      <c r="AL38" s="129" t="s">
        <v>686</v>
      </c>
      <c r="AM38" s="129" t="s">
        <v>687</v>
      </c>
      <c r="AN38" s="129" t="s">
        <v>688</v>
      </c>
      <c r="AO38" s="129" t="s">
        <v>689</v>
      </c>
      <c r="AP38" s="129" t="s">
        <v>690</v>
      </c>
      <c r="AQ38" s="129" t="s">
        <v>691</v>
      </c>
      <c r="AR38" s="129" t="s">
        <v>692</v>
      </c>
      <c r="AS38" s="129" t="s">
        <v>693</v>
      </c>
    </row>
    <row r="39" spans="3:45" ht="48.75" thickBot="1" x14ac:dyDescent="0.25">
      <c r="AL39" s="491" t="s">
        <v>694</v>
      </c>
      <c r="AM39" s="491" t="s">
        <v>695</v>
      </c>
      <c r="AN39" s="491" t="s">
        <v>696</v>
      </c>
      <c r="AO39" s="492" t="s">
        <v>689</v>
      </c>
      <c r="AP39" s="492" t="s">
        <v>697</v>
      </c>
      <c r="AQ39" s="492" t="s">
        <v>698</v>
      </c>
      <c r="AR39" s="492" t="s">
        <v>699</v>
      </c>
      <c r="AS39" s="492" t="s">
        <v>700</v>
      </c>
    </row>
    <row r="40" spans="3:45" x14ac:dyDescent="0.2">
      <c r="H40" s="5" t="s">
        <v>19</v>
      </c>
      <c r="AL40" s="493" t="str">
        <f>AJ40&amp;"NRG"</f>
        <v>NRG</v>
      </c>
      <c r="AM40" s="493" t="s">
        <v>701</v>
      </c>
      <c r="AN40" s="493" t="s">
        <v>702</v>
      </c>
      <c r="AO40" s="494" t="s">
        <v>13</v>
      </c>
      <c r="AP40" s="493" t="s">
        <v>488</v>
      </c>
      <c r="AQ40" s="493"/>
      <c r="AR40" s="493" t="s">
        <v>488</v>
      </c>
      <c r="AS40" s="493" t="s">
        <v>488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598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318</v>
      </c>
      <c r="AC41" s="17" t="s">
        <v>319</v>
      </c>
      <c r="AD41" s="17" t="s">
        <v>320</v>
      </c>
      <c r="AE41" s="17"/>
      <c r="AF41" s="17" t="s">
        <v>254</v>
      </c>
      <c r="AG41" s="17" t="s">
        <v>77</v>
      </c>
      <c r="AH41" s="17" t="s">
        <v>305</v>
      </c>
      <c r="AI41" s="17" t="s">
        <v>78</v>
      </c>
      <c r="AJ41" s="17" t="s">
        <v>596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599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40" t="s">
        <v>86</v>
      </c>
      <c r="W42" s="541"/>
      <c r="X42" s="541"/>
      <c r="Y42" s="542"/>
      <c r="Z42" s="60"/>
      <c r="AA42" s="60"/>
      <c r="AB42" s="68" t="s">
        <v>215</v>
      </c>
      <c r="AC42" s="71" t="s">
        <v>215</v>
      </c>
      <c r="AD42" s="71" t="s">
        <v>215</v>
      </c>
      <c r="AE42" s="71"/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J43" s="376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307</v>
      </c>
      <c r="D44" s="38"/>
      <c r="E44" s="38"/>
      <c r="F44" s="38"/>
      <c r="G44" s="39"/>
      <c r="H44" s="531" t="s">
        <v>34</v>
      </c>
      <c r="I44" s="532"/>
      <c r="J44" s="532"/>
      <c r="K44" s="533"/>
      <c r="L44" s="532" t="s">
        <v>34</v>
      </c>
      <c r="M44" s="532"/>
      <c r="N44" s="532"/>
      <c r="O44" s="533"/>
      <c r="P44" s="531" t="s">
        <v>34</v>
      </c>
      <c r="Q44" s="532"/>
      <c r="R44" s="532"/>
      <c r="S44" s="533"/>
      <c r="T44" s="534" t="s">
        <v>68</v>
      </c>
      <c r="U44" s="535"/>
      <c r="V44" s="534" t="s">
        <v>541</v>
      </c>
      <c r="W44" s="536"/>
      <c r="X44" s="536"/>
      <c r="Y44" s="535"/>
      <c r="Z44" s="377" t="s">
        <v>553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7"/>
      <c r="AG44" s="379" t="s">
        <v>321</v>
      </c>
      <c r="AH44" s="377" t="s">
        <v>34</v>
      </c>
      <c r="AI44" s="377" t="s">
        <v>94</v>
      </c>
      <c r="AJ44" s="377" t="s">
        <v>597</v>
      </c>
      <c r="AL44" s="212" t="s">
        <v>69</v>
      </c>
      <c r="AM44" s="212" t="s">
        <v>70</v>
      </c>
      <c r="AN44" s="212" t="s">
        <v>33</v>
      </c>
      <c r="AO44" s="212" t="s">
        <v>71</v>
      </c>
      <c r="AP44" s="212" t="s">
        <v>72</v>
      </c>
      <c r="AQ44" s="212" t="s">
        <v>73</v>
      </c>
      <c r="AR44" s="212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7">W49*1.3</f>
        <v>4.2250000000000005</v>
      </c>
      <c r="X45" s="383">
        <f t="shared" si="27"/>
        <v>4.2250000000000005</v>
      </c>
      <c r="Y45" s="383">
        <f t="shared" si="27"/>
        <v>4.2250000000000005</v>
      </c>
      <c r="Z45" s="383">
        <v>0.12</v>
      </c>
      <c r="AA45" s="65"/>
      <c r="AB45" s="42"/>
      <c r="AC45" s="72"/>
      <c r="AD45" s="72"/>
      <c r="AE45" s="72"/>
      <c r="AF45" s="72"/>
      <c r="AG45" s="62">
        <f t="shared" ref="AG45:AG83" si="28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29">C45</f>
        <v>R-SH_Att_KER_N1</v>
      </c>
      <c r="AN45" s="105" t="str">
        <f t="shared" ref="AN45:AN60" si="30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1">I46*0.7</f>
        <v>0.7</v>
      </c>
      <c r="R46" s="23">
        <f t="shared" ref="R46:R48" si="32">J46*0.7</f>
        <v>0.7</v>
      </c>
      <c r="S46" s="57">
        <f t="shared" ref="S46:S48" si="33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4">W50*1.3</f>
        <v>4.2773760330578519</v>
      </c>
      <c r="X46" s="384">
        <f t="shared" si="34"/>
        <v>4.2773760330578519</v>
      </c>
      <c r="Y46" s="384">
        <f t="shared" si="34"/>
        <v>4.2773760330578519</v>
      </c>
      <c r="Z46" s="384">
        <v>0.12</v>
      </c>
      <c r="AA46" s="66"/>
      <c r="AB46" s="44"/>
      <c r="AC46" s="73"/>
      <c r="AD46" s="73"/>
      <c r="AE46" s="73"/>
      <c r="AF46" s="73"/>
      <c r="AG46" s="63">
        <f t="shared" si="28"/>
        <v>0.7884000000000001</v>
      </c>
      <c r="AH46" s="66"/>
      <c r="AI46" s="66">
        <v>2019</v>
      </c>
      <c r="AJ46" s="66">
        <v>25</v>
      </c>
      <c r="AL46" s="106"/>
      <c r="AM46" s="105" t="str">
        <f t="shared" si="29"/>
        <v>R-SW_Att_KER_N1</v>
      </c>
      <c r="AN46" s="105" t="str">
        <f t="shared" si="30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1"/>
        <v>0.7</v>
      </c>
      <c r="R47" s="29">
        <f t="shared" si="32"/>
        <v>0.7</v>
      </c>
      <c r="S47" s="58">
        <f t="shared" si="33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72"/>
      <c r="AF47" s="217">
        <v>5</v>
      </c>
      <c r="AG47" s="62">
        <f t="shared" si="28"/>
        <v>0.7884000000000001</v>
      </c>
      <c r="AH47" s="65"/>
      <c r="AI47" s="65">
        <v>2019</v>
      </c>
      <c r="AJ47" s="65">
        <v>25</v>
      </c>
      <c r="AL47" s="106"/>
      <c r="AM47" s="105" t="str">
        <f t="shared" si="29"/>
        <v>R-SW_Att_KER_N2</v>
      </c>
      <c r="AN47" s="105" t="str">
        <f t="shared" si="30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1"/>
        <v>0.71749999999999992</v>
      </c>
      <c r="R48" s="23">
        <f t="shared" si="32"/>
        <v>0.71749999999999992</v>
      </c>
      <c r="S48" s="57">
        <f t="shared" si="33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29"/>
        <v>R-SW_Att_KER_N3</v>
      </c>
      <c r="AN48" s="105" t="str">
        <f t="shared" si="30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R-SH_Att_GAS_N1</v>
      </c>
      <c r="D49" s="29" t="s">
        <v>95</v>
      </c>
      <c r="E49" s="30" t="s">
        <v>737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5">3.25</f>
        <v>3.25</v>
      </c>
      <c r="X49" s="383">
        <f t="shared" si="35"/>
        <v>3.25</v>
      </c>
      <c r="Y49" s="383">
        <f t="shared" si="35"/>
        <v>3.25</v>
      </c>
      <c r="Z49" s="383">
        <v>0.12</v>
      </c>
      <c r="AA49" s="65"/>
      <c r="AB49" s="42"/>
      <c r="AC49" s="72"/>
      <c r="AD49" s="72"/>
      <c r="AE49" s="72"/>
      <c r="AF49" s="72"/>
      <c r="AG49" s="62">
        <f t="shared" si="28"/>
        <v>0.63072000000000006</v>
      </c>
      <c r="AH49" s="65"/>
      <c r="AI49" s="65">
        <v>2019</v>
      </c>
      <c r="AJ49" s="65">
        <v>20</v>
      </c>
      <c r="AL49" s="106"/>
      <c r="AM49" s="105" t="str">
        <f t="shared" si="29"/>
        <v>R-SH_Att_GAS_N1</v>
      </c>
      <c r="AN49" s="105" t="str">
        <f t="shared" si="30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R-SW_Att_GAS_N1</v>
      </c>
      <c r="D50" s="23" t="s">
        <v>99</v>
      </c>
      <c r="E50" s="24" t="s">
        <v>737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6">I50*0.7</f>
        <v>0.7</v>
      </c>
      <c r="R50" s="23">
        <f t="shared" ref="R50:R52" si="37">J50*0.7</f>
        <v>0.7</v>
      </c>
      <c r="S50" s="57">
        <f t="shared" ref="S50:S52" si="38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73"/>
      <c r="AG50" s="63">
        <f t="shared" si="28"/>
        <v>0.7884000000000001</v>
      </c>
      <c r="AH50" s="66"/>
      <c r="AI50" s="66">
        <v>2019</v>
      </c>
      <c r="AJ50" s="66">
        <v>25</v>
      </c>
      <c r="AL50" s="106"/>
      <c r="AM50" s="105" t="str">
        <f t="shared" si="29"/>
        <v>R-SW_Att_GAS_N1</v>
      </c>
      <c r="AN50" s="105" t="str">
        <f t="shared" si="30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R-SW_Att_GAS_N2</v>
      </c>
      <c r="D51" s="29" t="s">
        <v>100</v>
      </c>
      <c r="E51" s="30" t="s">
        <v>739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6"/>
        <v>0.7</v>
      </c>
      <c r="R51" s="29">
        <f t="shared" si="37"/>
        <v>0.7</v>
      </c>
      <c r="S51" s="58">
        <f t="shared" si="38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72"/>
      <c r="AF51" s="217">
        <v>5</v>
      </c>
      <c r="AG51" s="62">
        <f t="shared" si="28"/>
        <v>0.7884000000000001</v>
      </c>
      <c r="AH51" s="65"/>
      <c r="AI51" s="65">
        <v>2019</v>
      </c>
      <c r="AJ51" s="65">
        <v>25</v>
      </c>
      <c r="AL51" s="106"/>
      <c r="AM51" s="105" t="str">
        <f t="shared" si="29"/>
        <v>R-SW_Att_GAS_N2</v>
      </c>
      <c r="AN51" s="105" t="str">
        <f t="shared" si="30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R-SW_Att_GAS_N3</v>
      </c>
      <c r="D52" s="23" t="s">
        <v>101</v>
      </c>
      <c r="E52" s="24" t="s">
        <v>740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6"/>
        <v>0.71749999999999992</v>
      </c>
      <c r="R52" s="23">
        <f t="shared" si="37"/>
        <v>0.71749999999999992</v>
      </c>
      <c r="S52" s="57">
        <f t="shared" si="38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8"/>
        <v>0.7884000000000001</v>
      </c>
      <c r="AH52" s="66"/>
      <c r="AI52" s="66">
        <v>2019</v>
      </c>
      <c r="AJ52" s="66">
        <v>25</v>
      </c>
      <c r="AL52" s="106"/>
      <c r="AM52" s="105" t="str">
        <f t="shared" si="29"/>
        <v>R-SW_Att_GAS_N3</v>
      </c>
      <c r="AN52" s="105" t="str">
        <f t="shared" si="30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SUM(V49+0.25)</f>
        <v>3.5</v>
      </c>
      <c r="W53" s="383">
        <f t="shared" ref="W53:Y53" si="39">SUM(W49+0.25)</f>
        <v>3.5</v>
      </c>
      <c r="X53" s="383">
        <f t="shared" si="39"/>
        <v>3.5</v>
      </c>
      <c r="Y53" s="383">
        <f t="shared" si="39"/>
        <v>3.5</v>
      </c>
      <c r="Z53" s="383">
        <f>SUM(0.12+0.15)</f>
        <v>0.27</v>
      </c>
      <c r="AA53" s="65"/>
      <c r="AB53" s="42"/>
      <c r="AC53" s="72"/>
      <c r="AD53" s="72"/>
      <c r="AE53" s="72"/>
      <c r="AF53" s="72"/>
      <c r="AG53" s="62">
        <f t="shared" si="28"/>
        <v>0.63072000000000006</v>
      </c>
      <c r="AH53" s="65"/>
      <c r="AI53" s="65">
        <v>2019</v>
      </c>
      <c r="AJ53" s="65">
        <v>20</v>
      </c>
      <c r="AL53" s="106"/>
      <c r="AM53" s="105" t="str">
        <f t="shared" si="29"/>
        <v>R-SH_Att_LPG_N1</v>
      </c>
      <c r="AN53" s="105" t="str">
        <f t="shared" si="30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V49*($U$152/$U$151)+0.25</f>
        <v>3.5402892561983474</v>
      </c>
      <c r="W54" s="384">
        <f t="shared" ref="W54:Y54" si="43">W49*($U$152/$U$151)+0.25</f>
        <v>3.5402892561983474</v>
      </c>
      <c r="X54" s="384">
        <f t="shared" si="43"/>
        <v>3.5402892561983474</v>
      </c>
      <c r="Y54" s="384">
        <f t="shared" si="43"/>
        <v>3.5402892561983474</v>
      </c>
      <c r="Z54" s="383">
        <f>SUM(0.12+0.15)</f>
        <v>0.27</v>
      </c>
      <c r="AA54" s="66"/>
      <c r="AB54" s="44"/>
      <c r="AC54" s="73"/>
      <c r="AD54" s="73"/>
      <c r="AE54" s="73"/>
      <c r="AF54" s="73"/>
      <c r="AG54" s="63">
        <f t="shared" si="28"/>
        <v>0.7884000000000001</v>
      </c>
      <c r="AH54" s="66"/>
      <c r="AI54" s="66">
        <v>2019</v>
      </c>
      <c r="AJ54" s="66">
        <v>25</v>
      </c>
      <c r="AL54" s="106"/>
      <c r="AM54" s="105" t="str">
        <f t="shared" si="29"/>
        <v>R-SW_Att_LPG_N1</v>
      </c>
      <c r="AN54" s="105" t="str">
        <f t="shared" si="30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72"/>
      <c r="AG55" s="62">
        <f t="shared" si="28"/>
        <v>0.63072000000000006</v>
      </c>
      <c r="AH55" s="65"/>
      <c r="AI55" s="65">
        <v>2019</v>
      </c>
      <c r="AJ55" s="65">
        <v>20</v>
      </c>
      <c r="AL55" s="106"/>
      <c r="AM55" s="105" t="str">
        <f t="shared" si="29"/>
        <v>R-SH_Att_WOO_N1</v>
      </c>
      <c r="AN55" s="105" t="str">
        <f t="shared" si="30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4">H56*0.7</f>
        <v>0.7</v>
      </c>
      <c r="Q56" s="23">
        <f t="shared" si="44"/>
        <v>0.7</v>
      </c>
      <c r="R56" s="23">
        <f t="shared" si="44"/>
        <v>0.7</v>
      </c>
      <c r="S56" s="57">
        <f t="shared" si="44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73"/>
      <c r="AG56" s="63">
        <f t="shared" si="28"/>
        <v>0.7884000000000001</v>
      </c>
      <c r="AH56" s="66"/>
      <c r="AI56" s="66">
        <v>2019</v>
      </c>
      <c r="AJ56" s="66">
        <v>25</v>
      </c>
      <c r="AL56" s="109"/>
      <c r="AM56" s="108" t="str">
        <f t="shared" si="29"/>
        <v>R-SW_Att_WOO_N1</v>
      </c>
      <c r="AN56" s="108" t="str">
        <f t="shared" si="30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605</v>
      </c>
      <c r="E57" s="30" t="s">
        <v>602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73"/>
      <c r="AG57" s="63">
        <f t="shared" si="28"/>
        <v>0.63072000000000006</v>
      </c>
      <c r="AH57" s="66"/>
      <c r="AI57" s="65">
        <v>2019</v>
      </c>
      <c r="AJ57" s="66">
        <v>20</v>
      </c>
      <c r="AL57" s="109"/>
      <c r="AM57" s="108" t="s">
        <v>603</v>
      </c>
      <c r="AN57" s="108" t="str">
        <f t="shared" si="30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606</v>
      </c>
      <c r="E58" s="24" t="s">
        <v>602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5">H58*0.7</f>
        <v>0.38500000000000001</v>
      </c>
      <c r="Q58" s="23">
        <f t="shared" ref="Q58" si="46">I58*0.7</f>
        <v>0.38500000000000001</v>
      </c>
      <c r="R58" s="23">
        <f t="shared" ref="R58" si="47">J58*0.7</f>
        <v>0.38500000000000001</v>
      </c>
      <c r="S58" s="57">
        <f t="shared" ref="S58" si="48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73"/>
      <c r="AG58" s="63">
        <f t="shared" si="28"/>
        <v>0.63072000000000006</v>
      </c>
      <c r="AH58" s="66"/>
      <c r="AI58" s="66">
        <v>2019</v>
      </c>
      <c r="AJ58" s="66">
        <v>20</v>
      </c>
      <c r="AL58" s="109"/>
      <c r="AM58" s="108" t="s">
        <v>604</v>
      </c>
      <c r="AN58" s="108" t="str">
        <f t="shared" si="30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607</v>
      </c>
      <c r="D59" s="29" t="s">
        <v>288</v>
      </c>
      <c r="E59" s="30" t="s">
        <v>303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9">W45</f>
        <v>4.2250000000000005</v>
      </c>
      <c r="X59" s="62">
        <f t="shared" si="49"/>
        <v>4.2250000000000005</v>
      </c>
      <c r="Y59" s="62">
        <f t="shared" si="49"/>
        <v>4.2250000000000005</v>
      </c>
      <c r="Z59" s="62">
        <f t="shared" si="49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29"/>
        <v>R-SH_Att_HVO_N1</v>
      </c>
      <c r="AN59" s="108" t="str">
        <f t="shared" si="30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608</v>
      </c>
      <c r="D60" s="23" t="s">
        <v>564</v>
      </c>
      <c r="E60" s="24" t="s">
        <v>303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4"/>
        <v>0.57399999999999995</v>
      </c>
      <c r="Q60" s="26">
        <f t="shared" si="44"/>
        <v>0.57399999999999995</v>
      </c>
      <c r="R60" s="26">
        <f t="shared" si="44"/>
        <v>0.57399999999999995</v>
      </c>
      <c r="S60" s="59">
        <f t="shared" si="44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50">W46</f>
        <v>4.2773760330578519</v>
      </c>
      <c r="X60" s="62">
        <f t="shared" si="50"/>
        <v>4.2773760330578519</v>
      </c>
      <c r="Y60" s="62">
        <f t="shared" si="50"/>
        <v>4.2773760330578519</v>
      </c>
      <c r="Z60" s="62">
        <f t="shared" si="49"/>
        <v>0.12</v>
      </c>
      <c r="AA60" s="66"/>
      <c r="AB60" s="44"/>
      <c r="AC60" s="73"/>
      <c r="AD60" s="73"/>
      <c r="AE60" s="73"/>
      <c r="AF60" s="73"/>
      <c r="AG60" s="63">
        <f t="shared" si="28"/>
        <v>0.7884000000000001</v>
      </c>
      <c r="AH60" s="67"/>
      <c r="AI60" s="67">
        <v>2019</v>
      </c>
      <c r="AJ60" s="67">
        <v>25</v>
      </c>
      <c r="AL60" s="109"/>
      <c r="AM60" s="108" t="str">
        <f t="shared" si="29"/>
        <v>R-SW_Att_HVO_N1</v>
      </c>
      <c r="AN60" s="108" t="str">
        <f t="shared" si="30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308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8"/>
        <v>0.63072000000000006</v>
      </c>
      <c r="AH62" s="83"/>
      <c r="AI62" s="83">
        <v>2019</v>
      </c>
      <c r="AJ62" s="83">
        <v>20</v>
      </c>
      <c r="AL62" s="104"/>
      <c r="AM62" s="103" t="str">
        <f t="shared" ref="AM62:AN68" si="51">C64</f>
        <v>R-SH_Att_ELC_HPN1</v>
      </c>
      <c r="AN62" s="103" t="str">
        <f t="shared" si="51"/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309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 t="shared" si="51"/>
        <v>R-HC_Att_ELC_HPN1</v>
      </c>
      <c r="AN63" s="105" t="str">
        <f t="shared" si="51"/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600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8"/>
        <v>0.220752</v>
      </c>
      <c r="AH64" s="88"/>
      <c r="AI64" s="88">
        <v>2100</v>
      </c>
      <c r="AJ64" s="88">
        <v>7</v>
      </c>
      <c r="AL64" s="106"/>
      <c r="AM64" s="105" t="str">
        <f t="shared" si="51"/>
        <v>R-SH_Att_ELC_HPN2</v>
      </c>
      <c r="AN64" s="105" t="str">
        <f t="shared" si="51"/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600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8"/>
        <v>0.26805600000000002</v>
      </c>
      <c r="AH65" s="66"/>
      <c r="AI65" s="66">
        <v>2100</v>
      </c>
      <c r="AJ65" s="66">
        <v>8.5</v>
      </c>
      <c r="AL65" s="106"/>
      <c r="AM65" s="105" t="str">
        <f t="shared" si="51"/>
        <v>R-SW_Att_ELC_HPN1</v>
      </c>
      <c r="AN65" s="105" t="str">
        <f t="shared" si="51"/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600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/>
      <c r="AG66" s="62">
        <f t="shared" si="28"/>
        <v>0.220752</v>
      </c>
      <c r="AH66" s="65"/>
      <c r="AI66" s="65">
        <v>2019</v>
      </c>
      <c r="AJ66" s="65">
        <v>7</v>
      </c>
      <c r="AL66" s="213"/>
      <c r="AM66" s="105" t="str">
        <f t="shared" si="51"/>
        <v>R-SW_Att_ELC_HPN2</v>
      </c>
      <c r="AN66" s="105" t="str">
        <f t="shared" si="51"/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703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2">I67*0.7</f>
        <v>0.76999999999999991</v>
      </c>
      <c r="R67" s="23">
        <f t="shared" ref="R67:R68" si="53">J67*0.7</f>
        <v>0.86333333333333329</v>
      </c>
      <c r="S67" s="57">
        <f t="shared" ref="S67:S68" si="54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/>
      <c r="AG67" s="63">
        <f t="shared" si="28"/>
        <v>0.26805600000000002</v>
      </c>
      <c r="AH67" s="66"/>
      <c r="AI67" s="66">
        <v>2019</v>
      </c>
      <c r="AJ67" s="66">
        <v>8.5</v>
      </c>
      <c r="AL67" s="213"/>
      <c r="AM67" s="105" t="str">
        <f t="shared" si="51"/>
        <v>R-SH_Att_ELC_HPN3</v>
      </c>
      <c r="AN67" s="105" t="str">
        <f t="shared" si="51"/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592</v>
      </c>
      <c r="F68" s="30" t="s">
        <v>703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2"/>
        <v>0.77700000000000002</v>
      </c>
      <c r="R68" s="29">
        <f t="shared" si="53"/>
        <v>0.83299999999999996</v>
      </c>
      <c r="S68" s="58">
        <f t="shared" si="54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62"/>
      <c r="AF68" s="217">
        <v>5</v>
      </c>
      <c r="AG68" s="62">
        <f t="shared" si="28"/>
        <v>0.26805600000000002</v>
      </c>
      <c r="AH68" s="65"/>
      <c r="AI68" s="65">
        <v>2019</v>
      </c>
      <c r="AJ68" s="65">
        <v>8.5</v>
      </c>
      <c r="AL68" s="112"/>
      <c r="AM68" s="108" t="str">
        <f t="shared" si="51"/>
        <v>R-HC_Att_ELC_HPN2</v>
      </c>
      <c r="AN68" s="108" t="str">
        <f t="shared" si="51"/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600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8"/>
        <v>0.220752</v>
      </c>
      <c r="AH69" s="66"/>
      <c r="AI69" s="66">
        <v>2019</v>
      </c>
      <c r="AJ69" s="66">
        <v>7</v>
      </c>
      <c r="AL69" s="113"/>
      <c r="AM69" s="103" t="str">
        <f>C72</f>
        <v>R-SW_Att_GAS_HPN1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600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8"/>
        <v>0.26805600000000002</v>
      </c>
      <c r="AH70" s="91"/>
      <c r="AI70" s="91">
        <v>2019</v>
      </c>
      <c r="AJ70" s="91">
        <v>8.5</v>
      </c>
      <c r="AL70" s="214"/>
      <c r="AM70" s="108" t="str">
        <f>C73</f>
        <v>R-SW_Att_GAS_HPN2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310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5"/>
      <c r="AM71" s="111" t="str">
        <f>C75</f>
        <v>R-SW_Att_GAS_HHPN1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R-SW_Att_GAS_HPN1</v>
      </c>
      <c r="D72" s="20" t="s">
        <v>116</v>
      </c>
      <c r="E72" s="89" t="s">
        <v>737</v>
      </c>
      <c r="F72" s="89" t="s">
        <v>703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5">I72*0.7</f>
        <v>1.2530864197530862</v>
      </c>
      <c r="R72" s="20">
        <f t="shared" ref="R72:R73" si="56">J72*0.7</f>
        <v>1.4691358024691357</v>
      </c>
      <c r="S72" s="56">
        <f t="shared" ref="S72:S73" si="57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8"/>
        <v>0.7884000000000001</v>
      </c>
      <c r="AH72" s="88"/>
      <c r="AI72" s="88">
        <v>2019</v>
      </c>
      <c r="AJ72" s="88">
        <v>25</v>
      </c>
      <c r="AL72" s="216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737</v>
      </c>
      <c r="F73" s="27" t="s">
        <v>703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5"/>
        <v>1.2055555555555555</v>
      </c>
      <c r="R73" s="26">
        <f t="shared" si="56"/>
        <v>1.2055555555555555</v>
      </c>
      <c r="S73" s="59">
        <f t="shared" si="57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6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738</v>
      </c>
      <c r="F75" s="121" t="s">
        <v>703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8">I75*0.7</f>
        <v>2.5409999999999995</v>
      </c>
      <c r="R75" s="26">
        <f t="shared" ref="R75" si="59">J75*0.7</f>
        <v>2.7299999999999995</v>
      </c>
      <c r="S75" s="59">
        <f t="shared" ref="S75" si="60">K75*0.7</f>
        <v>2.7299999999999995</v>
      </c>
      <c r="T75" s="3">
        <v>20</v>
      </c>
      <c r="V75" s="79">
        <f>(V67+V50)*0.8</f>
        <v>9.5138179028489738</v>
      </c>
      <c r="W75" s="79">
        <f t="shared" ref="W75:Y75" si="61">(W67+W50)*0.8</f>
        <v>8.8944751180388462</v>
      </c>
      <c r="X75" s="79">
        <f t="shared" si="61"/>
        <v>8.3308731838616321</v>
      </c>
      <c r="Y75" s="79">
        <f t="shared" si="61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73">
        <f>AD75</f>
        <v>0.3</v>
      </c>
      <c r="AF75" s="83">
        <v>5</v>
      </c>
      <c r="AG75" s="82">
        <f t="shared" si="28"/>
        <v>0.42415920000000001</v>
      </c>
      <c r="AH75" s="83"/>
      <c r="AI75" s="83">
        <v>2019</v>
      </c>
      <c r="AJ75" s="83">
        <f>AJ50*AD75+AJ68*(1-AD75)</f>
        <v>13.45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8"/>
        <v>0.7884000000000001</v>
      </c>
      <c r="AH77" s="88"/>
      <c r="AI77" s="88">
        <v>2019</v>
      </c>
      <c r="AJ77" s="88">
        <v>25</v>
      </c>
    </row>
    <row r="78" spans="3:44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8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8"/>
        <v>0.18921600000000002</v>
      </c>
      <c r="AH80" s="88"/>
      <c r="AI80" s="88">
        <v>2019</v>
      </c>
      <c r="AJ80" s="88">
        <v>6</v>
      </c>
    </row>
    <row r="81" spans="3:44" x14ac:dyDescent="0.2">
      <c r="C81" s="256" t="str">
        <f>"R-WH_Att"&amp;"_"&amp;RIGHT(E81,3)&amp;"_N1"</f>
        <v>R-WH_Att_SOL_N1</v>
      </c>
      <c r="D81" s="26" t="s">
        <v>123</v>
      </c>
      <c r="E81" s="27" t="s">
        <v>304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8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314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8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598</v>
      </c>
      <c r="G89" s="14" t="s">
        <v>24</v>
      </c>
      <c r="H89" s="17" t="s">
        <v>568</v>
      </c>
      <c r="I89" s="17" t="s">
        <v>569</v>
      </c>
      <c r="J89" s="17" t="s">
        <v>570</v>
      </c>
      <c r="K89" s="17" t="s">
        <v>571</v>
      </c>
      <c r="L89" s="17" t="s">
        <v>572</v>
      </c>
      <c r="M89" s="17" t="s">
        <v>573</v>
      </c>
      <c r="N89" s="17" t="s">
        <v>574</v>
      </c>
      <c r="O89" s="17" t="s">
        <v>575</v>
      </c>
      <c r="P89" s="17" t="s">
        <v>576</v>
      </c>
      <c r="Q89" s="17" t="s">
        <v>577</v>
      </c>
      <c r="R89" s="17" t="s">
        <v>578</v>
      </c>
      <c r="S89" s="17" t="s">
        <v>579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318</v>
      </c>
      <c r="AC89" s="17" t="s">
        <v>319</v>
      </c>
      <c r="AD89" s="17" t="s">
        <v>320</v>
      </c>
      <c r="AE89" s="17"/>
      <c r="AF89" s="17" t="s">
        <v>254</v>
      </c>
      <c r="AG89" s="17" t="s">
        <v>77</v>
      </c>
      <c r="AH89" s="17" t="s">
        <v>305</v>
      </c>
      <c r="AI89" s="17" t="s">
        <v>78</v>
      </c>
      <c r="AJ89" s="17" t="s">
        <v>596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599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40" t="s">
        <v>86</v>
      </c>
      <c r="W90" s="541"/>
      <c r="X90" s="541"/>
      <c r="Y90" s="542"/>
      <c r="Z90" s="60"/>
      <c r="AA90" s="60"/>
      <c r="AB90" s="68" t="s">
        <v>215</v>
      </c>
      <c r="AC90" s="71" t="s">
        <v>215</v>
      </c>
      <c r="AD90" s="71" t="s">
        <v>215</v>
      </c>
      <c r="AE90" s="71"/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593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307</v>
      </c>
      <c r="D92" s="38"/>
      <c r="E92" s="38"/>
      <c r="F92" s="38"/>
      <c r="G92" s="39"/>
      <c r="H92" s="531" t="s">
        <v>34</v>
      </c>
      <c r="I92" s="532"/>
      <c r="J92" s="532"/>
      <c r="K92" s="533"/>
      <c r="L92" s="532" t="s">
        <v>34</v>
      </c>
      <c r="M92" s="532"/>
      <c r="N92" s="532"/>
      <c r="O92" s="533"/>
      <c r="P92" s="531" t="s">
        <v>34</v>
      </c>
      <c r="Q92" s="532"/>
      <c r="R92" s="532"/>
      <c r="S92" s="533"/>
      <c r="T92" s="534" t="s">
        <v>68</v>
      </c>
      <c r="U92" s="535"/>
      <c r="V92" s="534" t="s">
        <v>541</v>
      </c>
      <c r="W92" s="536"/>
      <c r="X92" s="536"/>
      <c r="Y92" s="535"/>
      <c r="Z92" s="377" t="s">
        <v>553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7"/>
      <c r="AG92" s="379" t="s">
        <v>321</v>
      </c>
      <c r="AH92" s="377" t="s">
        <v>34</v>
      </c>
      <c r="AI92" s="377" t="s">
        <v>94</v>
      </c>
      <c r="AJ92" s="377" t="s">
        <v>597</v>
      </c>
      <c r="AL92" s="212" t="s">
        <v>69</v>
      </c>
      <c r="AM92" s="212" t="s">
        <v>70</v>
      </c>
      <c r="AN92" s="212" t="s">
        <v>33</v>
      </c>
      <c r="AO92" s="212" t="s">
        <v>71</v>
      </c>
      <c r="AP92" s="212" t="s">
        <v>72</v>
      </c>
      <c r="AQ92" s="212" t="s">
        <v>73</v>
      </c>
      <c r="AR92" s="212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2">W97*1.3</f>
        <v>4.5825000000000005</v>
      </c>
      <c r="X93" s="383">
        <f t="shared" si="62"/>
        <v>4.5825000000000005</v>
      </c>
      <c r="Y93" s="383">
        <f t="shared" si="62"/>
        <v>4.5825000000000005</v>
      </c>
      <c r="Z93" s="383">
        <v>0.12</v>
      </c>
      <c r="AA93" s="65"/>
      <c r="AB93" s="42"/>
      <c r="AC93" s="72"/>
      <c r="AD93" s="72"/>
      <c r="AE93" s="72"/>
      <c r="AF93" s="72"/>
      <c r="AG93" s="62">
        <f t="shared" ref="AG93:AG131" si="63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4">I94*0.7</f>
        <v>0.7</v>
      </c>
      <c r="R94" s="23">
        <f t="shared" ref="R94:R96" si="65">J94*0.7</f>
        <v>0.7</v>
      </c>
      <c r="S94" s="57">
        <f t="shared" ref="S94:S96" si="66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7">W98*1.3</f>
        <v>4.9452075289575284</v>
      </c>
      <c r="X94" s="384">
        <f t="shared" si="67"/>
        <v>4.9452075289575284</v>
      </c>
      <c r="Y94" s="384">
        <f t="shared" si="67"/>
        <v>4.9452075289575284</v>
      </c>
      <c r="Z94" s="384">
        <v>0.12</v>
      </c>
      <c r="AA94" s="66"/>
      <c r="AB94" s="44"/>
      <c r="AC94" s="73"/>
      <c r="AD94" s="73"/>
      <c r="AE94" s="73"/>
      <c r="AF94" s="73"/>
      <c r="AG94" s="63">
        <f t="shared" si="63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8">C94</f>
        <v>R-SW_Det_KER_N1</v>
      </c>
      <c r="AN94" s="105" t="str">
        <f t="shared" ref="AN94:AN108" si="69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4"/>
        <v>0.7</v>
      </c>
      <c r="R95" s="29">
        <f t="shared" si="65"/>
        <v>0.7</v>
      </c>
      <c r="S95" s="58">
        <f t="shared" si="66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72"/>
      <c r="AF95" s="217">
        <v>5</v>
      </c>
      <c r="AG95" s="62">
        <f t="shared" si="63"/>
        <v>1.1983680000000001</v>
      </c>
      <c r="AH95" s="65"/>
      <c r="AI95" s="65">
        <v>2019</v>
      </c>
      <c r="AJ95" s="65">
        <v>38</v>
      </c>
      <c r="AL95" s="106"/>
      <c r="AM95" s="105" t="str">
        <f t="shared" si="68"/>
        <v>R-SW_Det_KER_N2</v>
      </c>
      <c r="AN95" s="105" t="str">
        <f t="shared" si="69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4"/>
        <v>0.71749999999999992</v>
      </c>
      <c r="R96" s="23">
        <f t="shared" si="65"/>
        <v>0.71749999999999992</v>
      </c>
      <c r="S96" s="57">
        <f t="shared" si="66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3"/>
        <v>1.1983680000000001</v>
      </c>
      <c r="AH96" s="66"/>
      <c r="AI96" s="66">
        <v>2019</v>
      </c>
      <c r="AJ96" s="66">
        <v>38</v>
      </c>
      <c r="AL96" s="106"/>
      <c r="AM96" s="105" t="str">
        <f t="shared" si="68"/>
        <v>R-SW_Det_KER_N3</v>
      </c>
      <c r="AN96" s="105" t="str">
        <f t="shared" si="69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R-SH_Det_GAS_N1</v>
      </c>
      <c r="D97" s="29" t="s">
        <v>95</v>
      </c>
      <c r="E97" s="30" t="s">
        <v>737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70">3.525</f>
        <v>3.5249999999999999</v>
      </c>
      <c r="X97" s="383">
        <f t="shared" si="70"/>
        <v>3.5249999999999999</v>
      </c>
      <c r="Y97" s="383">
        <f t="shared" si="70"/>
        <v>3.5249999999999999</v>
      </c>
      <c r="Z97" s="383">
        <v>0.12</v>
      </c>
      <c r="AA97" s="65"/>
      <c r="AB97" s="42"/>
      <c r="AC97" s="72"/>
      <c r="AD97" s="72"/>
      <c r="AE97" s="72"/>
      <c r="AF97" s="72"/>
      <c r="AG97" s="62">
        <f t="shared" si="63"/>
        <v>0.94608000000000003</v>
      </c>
      <c r="AH97" s="65"/>
      <c r="AI97" s="65">
        <v>2019</v>
      </c>
      <c r="AJ97" s="65">
        <v>30</v>
      </c>
      <c r="AL97" s="106"/>
      <c r="AM97" s="105" t="str">
        <f t="shared" si="68"/>
        <v>R-SH_Det_GAS_N1</v>
      </c>
      <c r="AN97" s="105" t="str">
        <f t="shared" si="69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R-SW_Det_GAS_N1</v>
      </c>
      <c r="D98" s="23" t="s">
        <v>99</v>
      </c>
      <c r="E98" s="24" t="s">
        <v>737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1">I98*0.7</f>
        <v>0.7</v>
      </c>
      <c r="R98" s="23">
        <f t="shared" ref="R98:R100" si="72">J98*0.7</f>
        <v>0.7</v>
      </c>
      <c r="S98" s="57">
        <f t="shared" ref="S98:S100" si="73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73"/>
      <c r="AG98" s="63">
        <f t="shared" si="63"/>
        <v>1.1983680000000001</v>
      </c>
      <c r="AH98" s="66"/>
      <c r="AI98" s="66">
        <v>2019</v>
      </c>
      <c r="AJ98" s="66">
        <v>38</v>
      </c>
      <c r="AL98" s="106"/>
      <c r="AM98" s="105" t="str">
        <f t="shared" si="68"/>
        <v>R-SW_Det_GAS_N1</v>
      </c>
      <c r="AN98" s="105" t="str">
        <f t="shared" si="69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R-SW_Det_GAS_N2</v>
      </c>
      <c r="D99" s="29" t="s">
        <v>100</v>
      </c>
      <c r="E99" s="30" t="s">
        <v>739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1"/>
        <v>0.7</v>
      </c>
      <c r="R99" s="29">
        <f t="shared" si="72"/>
        <v>0.7</v>
      </c>
      <c r="S99" s="58">
        <f t="shared" si="73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72"/>
      <c r="AF99" s="217">
        <v>5</v>
      </c>
      <c r="AG99" s="62">
        <f t="shared" si="63"/>
        <v>1.1983680000000001</v>
      </c>
      <c r="AH99" s="65"/>
      <c r="AI99" s="65">
        <v>2019</v>
      </c>
      <c r="AJ99" s="65">
        <v>38</v>
      </c>
      <c r="AL99" s="106"/>
      <c r="AM99" s="105" t="str">
        <f t="shared" si="68"/>
        <v>R-SW_Det_GAS_N2</v>
      </c>
      <c r="AN99" s="105" t="str">
        <f t="shared" si="69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R-SW_Det_GAS_N3</v>
      </c>
      <c r="D100" s="23" t="s">
        <v>101</v>
      </c>
      <c r="E100" s="24" t="s">
        <v>740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1"/>
        <v>0.71749999999999992</v>
      </c>
      <c r="R100" s="23">
        <f t="shared" si="72"/>
        <v>0.71749999999999992</v>
      </c>
      <c r="S100" s="57">
        <f t="shared" si="73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3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8"/>
        <v>R-SW_Det_GAS_N3</v>
      </c>
      <c r="AN100" s="105" t="str">
        <f t="shared" si="69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V97+0.25</f>
        <v>3.7749999999999999</v>
      </c>
      <c r="W101" s="383">
        <f t="shared" ref="W101:Y101" si="74">W97+0.25</f>
        <v>3.7749999999999999</v>
      </c>
      <c r="X101" s="383">
        <f t="shared" si="74"/>
        <v>3.7749999999999999</v>
      </c>
      <c r="Y101" s="383">
        <f t="shared" si="74"/>
        <v>3.7749999999999999</v>
      </c>
      <c r="Z101" s="383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3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8"/>
        <v>R-SH_Det_LPG_N1</v>
      </c>
      <c r="AN101" s="105" t="str">
        <f t="shared" si="69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5">I102*0.7</f>
        <v>0.7</v>
      </c>
      <c r="R102" s="23">
        <f t="shared" ref="R102" si="76">J102*0.7</f>
        <v>0.7</v>
      </c>
      <c r="S102" s="57">
        <f t="shared" ref="S102" si="77">K102*0.7</f>
        <v>0.7</v>
      </c>
      <c r="T102" s="53">
        <v>20</v>
      </c>
      <c r="U102" s="25"/>
      <c r="V102" s="384">
        <f>V98</f>
        <v>3.8040057915057912</v>
      </c>
      <c r="W102" s="384">
        <f t="shared" ref="W102:Y102" si="78">W98</f>
        <v>3.8040057915057912</v>
      </c>
      <c r="X102" s="384">
        <f t="shared" si="78"/>
        <v>3.8040057915057912</v>
      </c>
      <c r="Y102" s="384">
        <f t="shared" si="78"/>
        <v>3.8040057915057912</v>
      </c>
      <c r="Z102" s="383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3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8"/>
        <v>R-SW_Det_LPG_N1</v>
      </c>
      <c r="AN102" s="105" t="str">
        <f t="shared" si="69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72"/>
      <c r="AG103" s="62">
        <f t="shared" si="63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8"/>
        <v>R-SH_Det_WOO_N1</v>
      </c>
      <c r="AN103" s="105" t="str">
        <f t="shared" si="69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9">H104*0.7</f>
        <v>0.7</v>
      </c>
      <c r="Q104" s="23">
        <f t="shared" si="79"/>
        <v>0.7</v>
      </c>
      <c r="R104" s="23">
        <f t="shared" si="79"/>
        <v>0.7</v>
      </c>
      <c r="S104" s="57">
        <f t="shared" si="79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80">W103*($U$152/$U$151)</f>
        <v>22.04476084710744</v>
      </c>
      <c r="X104" s="384">
        <f t="shared" ref="X104" si="81">X103*($U$152/$U$151)</f>
        <v>20.839163429752066</v>
      </c>
      <c r="Y104" s="384">
        <f t="shared" ref="Y104" si="82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73"/>
      <c r="AG104" s="63">
        <f t="shared" si="63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8"/>
        <v>R-SW_Det_WOO_N1</v>
      </c>
      <c r="AN104" s="108" t="str">
        <f t="shared" si="69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605</v>
      </c>
      <c r="E105" s="30" t="s">
        <v>602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73"/>
      <c r="AG105" s="63">
        <f t="shared" si="63"/>
        <v>0.94608000000000003</v>
      </c>
      <c r="AH105" s="66"/>
      <c r="AI105" s="65">
        <v>2019</v>
      </c>
      <c r="AJ105" s="66">
        <v>30</v>
      </c>
      <c r="AL105" s="109"/>
      <c r="AM105" s="447" t="s">
        <v>611</v>
      </c>
      <c r="AN105" s="108" t="str">
        <f t="shared" si="69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606</v>
      </c>
      <c r="E106" s="24" t="s">
        <v>602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3">H106*0.7</f>
        <v>0.38500000000000001</v>
      </c>
      <c r="Q106" s="23">
        <f t="shared" ref="Q106:Q108" si="84">I106*0.7</f>
        <v>0.38500000000000001</v>
      </c>
      <c r="R106" s="23">
        <f t="shared" ref="R106:R108" si="85">J106*0.7</f>
        <v>0.38500000000000001</v>
      </c>
      <c r="S106" s="57">
        <f t="shared" ref="S106:S108" si="86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73"/>
      <c r="AG106" s="63">
        <f t="shared" si="63"/>
        <v>1.1983680000000001</v>
      </c>
      <c r="AH106" s="66"/>
      <c r="AI106" s="66">
        <v>2019</v>
      </c>
      <c r="AJ106" s="66">
        <v>38</v>
      </c>
      <c r="AL106" s="109"/>
      <c r="AM106" s="447" t="s">
        <v>612</v>
      </c>
      <c r="AN106" s="108" t="str">
        <f t="shared" si="69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609</v>
      </c>
      <c r="D107" s="29" t="s">
        <v>288</v>
      </c>
      <c r="E107" s="30" t="s">
        <v>303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7">W93</f>
        <v>4.5825000000000005</v>
      </c>
      <c r="X107" s="62">
        <f t="shared" si="87"/>
        <v>4.5825000000000005</v>
      </c>
      <c r="Y107" s="62">
        <f t="shared" si="87"/>
        <v>4.5825000000000005</v>
      </c>
      <c r="Z107" s="62">
        <f t="shared" si="87"/>
        <v>0.12</v>
      </c>
      <c r="AA107" s="65"/>
      <c r="AB107" s="42"/>
      <c r="AC107" s="72"/>
      <c r="AD107" s="72"/>
      <c r="AE107" s="72"/>
      <c r="AF107" s="72"/>
      <c r="AG107" s="62">
        <f t="shared" si="63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8"/>
        <v>R-SH_Det_HVO_N1</v>
      </c>
      <c r="AN107" s="108" t="str">
        <f t="shared" si="69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610</v>
      </c>
      <c r="D108" s="23" t="s">
        <v>564</v>
      </c>
      <c r="E108" s="24" t="s">
        <v>303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3"/>
        <v>0.57399999999999995</v>
      </c>
      <c r="Q108" s="26">
        <f t="shared" si="84"/>
        <v>0.57399999999999995</v>
      </c>
      <c r="R108" s="26">
        <f t="shared" si="85"/>
        <v>0.57399999999999995</v>
      </c>
      <c r="S108" s="59">
        <f t="shared" si="86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8">W94</f>
        <v>4.9452075289575284</v>
      </c>
      <c r="X108" s="62">
        <f t="shared" si="88"/>
        <v>4.9452075289575284</v>
      </c>
      <c r="Y108" s="62">
        <f t="shared" si="88"/>
        <v>4.9452075289575284</v>
      </c>
      <c r="Z108" s="62">
        <f t="shared" si="88"/>
        <v>0.12</v>
      </c>
      <c r="AA108" s="66"/>
      <c r="AB108" s="44"/>
      <c r="AC108" s="73"/>
      <c r="AD108" s="73"/>
      <c r="AE108" s="73"/>
      <c r="AF108" s="73"/>
      <c r="AG108" s="63">
        <f t="shared" si="63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8"/>
        <v>R-SW_Det_HVO_N1</v>
      </c>
      <c r="AN108" s="108" t="str">
        <f t="shared" si="69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308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3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9">C112</f>
        <v>R-SH_Det_ELC_HPN1</v>
      </c>
      <c r="AN110" s="103" t="str">
        <f t="shared" ref="AN110:AN116" si="90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309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9"/>
        <v>R-HC_Det_ELC_HPN1</v>
      </c>
      <c r="AN111" s="105" t="str">
        <f t="shared" si="90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600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3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9"/>
        <v>R-SH_Det_ELC_HPN2</v>
      </c>
      <c r="AN112" s="105" t="str">
        <f t="shared" si="90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600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3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9"/>
        <v>R-SW_Det_ELC_HPN1</v>
      </c>
      <c r="AN113" s="105" t="str">
        <f t="shared" si="90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600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/>
      <c r="AG114" s="62">
        <f t="shared" si="63"/>
        <v>0.31536000000000003</v>
      </c>
      <c r="AH114" s="65"/>
      <c r="AI114" s="65">
        <v>2019</v>
      </c>
      <c r="AJ114" s="65">
        <v>10</v>
      </c>
      <c r="AL114" s="213"/>
      <c r="AM114" s="105" t="str">
        <f t="shared" si="89"/>
        <v>R-SW_Det_ELC_HPN2</v>
      </c>
      <c r="AN114" s="105" t="str">
        <f t="shared" si="90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703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91">I115*0.7</f>
        <v>0.76999999999999991</v>
      </c>
      <c r="R115" s="23">
        <f t="shared" ref="R115:R116" si="92">J115*0.7</f>
        <v>0.86333333333333329</v>
      </c>
      <c r="S115" s="57">
        <f t="shared" ref="S115:S116" si="93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4">W114*($U$150/$U$149)</f>
        <v>9.0363883122362889</v>
      </c>
      <c r="X115" s="384">
        <f t="shared" ref="X115" si="95">X114*($U$150/$U$149)</f>
        <v>8.2231133641350223</v>
      </c>
      <c r="Y115" s="384">
        <f t="shared" ref="Y115" si="96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/>
      <c r="AG115" s="63">
        <f t="shared" si="63"/>
        <v>0.37843200000000005</v>
      </c>
      <c r="AH115" s="66"/>
      <c r="AI115" s="66">
        <v>2019</v>
      </c>
      <c r="AJ115" s="66">
        <v>12</v>
      </c>
      <c r="AL115" s="213"/>
      <c r="AM115" s="105" t="str">
        <f t="shared" si="89"/>
        <v>R-SH_Det_ELC_HPN3</v>
      </c>
      <c r="AN115" s="105" t="str">
        <f t="shared" si="90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592</v>
      </c>
      <c r="F116" s="30" t="s">
        <v>703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91"/>
        <v>0.77700000000000002</v>
      </c>
      <c r="R116" s="29">
        <f t="shared" si="92"/>
        <v>0.83299999999999996</v>
      </c>
      <c r="S116" s="58">
        <f t="shared" si="93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62"/>
      <c r="AF116" s="217">
        <v>5</v>
      </c>
      <c r="AG116" s="62">
        <f t="shared" si="63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9"/>
        <v>R-HC_Det_ELC_HPN2</v>
      </c>
      <c r="AN116" s="108" t="str">
        <f t="shared" si="90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600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3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R-SW_Det_GAS_HPN1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600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3"/>
        <v>0.37843200000000005</v>
      </c>
      <c r="AH118" s="91"/>
      <c r="AI118" s="91">
        <v>2019</v>
      </c>
      <c r="AJ118" s="91">
        <v>12</v>
      </c>
      <c r="AL118" s="214"/>
      <c r="AM118" s="108" t="str">
        <f>C121</f>
        <v>R-SW_Det_GAS_HPN2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310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5"/>
      <c r="AM119" s="111" t="str">
        <f>C123</f>
        <v>R-SW_Det_GAS_HHPN1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737</v>
      </c>
      <c r="F120" s="89" t="s">
        <v>703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7">I120*0.7</f>
        <v>1.2530864197530862</v>
      </c>
      <c r="R120" s="20">
        <f t="shared" ref="R120:R121" si="98">J120*0.7</f>
        <v>1.4691358024691357</v>
      </c>
      <c r="S120" s="56">
        <f t="shared" ref="S120:S121" si="99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3"/>
        <v>1.1983680000000001</v>
      </c>
      <c r="AH120" s="88"/>
      <c r="AI120" s="65">
        <v>2019</v>
      </c>
      <c r="AJ120" s="88">
        <v>38</v>
      </c>
      <c r="AL120" s="216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737</v>
      </c>
      <c r="F121" s="27" t="s">
        <v>703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7"/>
        <v>1.2055555555555555</v>
      </c>
      <c r="R121" s="26">
        <f t="shared" si="98"/>
        <v>1.2055555555555555</v>
      </c>
      <c r="S121" s="59">
        <f t="shared" si="99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3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6"/>
      <c r="AM122" s="103" t="str">
        <f t="shared" ref="AM122:AM123" si="100">C128</f>
        <v>R-WH_Det_ELC_N1</v>
      </c>
      <c r="AN122" s="103" t="str">
        <f t="shared" ref="AN122:AN123" si="101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738</v>
      </c>
      <c r="F123" s="121" t="s">
        <v>703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102">I123*0.7</f>
        <v>2.5409999999999995</v>
      </c>
      <c r="R123" s="26">
        <f t="shared" ref="R123" si="103">J123*0.7</f>
        <v>2.7299999999999995</v>
      </c>
      <c r="S123" s="59">
        <f t="shared" ref="S123" si="104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5">(W115+W98)*0.8</f>
        <v>10.272315282993665</v>
      </c>
      <c r="X123" s="79">
        <f t="shared" si="105"/>
        <v>9.6216953245126504</v>
      </c>
      <c r="Y123" s="79">
        <f t="shared" si="105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73">
        <f>AD123</f>
        <v>0.3</v>
      </c>
      <c r="AF123" s="83">
        <v>5</v>
      </c>
      <c r="AG123" s="82">
        <f t="shared" si="63"/>
        <v>0.62441279999999999</v>
      </c>
      <c r="AH123" s="83"/>
      <c r="AI123" s="83">
        <v>2019</v>
      </c>
      <c r="AJ123" s="83">
        <f>AJ98*AD123+AJ116*(1-AD123)</f>
        <v>19.799999999999997</v>
      </c>
      <c r="AL123" s="2"/>
      <c r="AM123" s="105" t="str">
        <f t="shared" si="100"/>
        <v>R-WH_Det_SOL_N1</v>
      </c>
      <c r="AN123" s="105" t="str">
        <f t="shared" si="101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3"/>
        <v>1.1983680000000001</v>
      </c>
      <c r="AH125" s="88"/>
      <c r="AI125" s="65">
        <v>2035</v>
      </c>
      <c r="AJ125" s="88">
        <v>38</v>
      </c>
    </row>
    <row r="126" spans="3:44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3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3"/>
        <v>0.25228800000000001</v>
      </c>
      <c r="AH128" s="88"/>
      <c r="AI128" s="88">
        <v>2019</v>
      </c>
      <c r="AJ128" s="88">
        <v>8</v>
      </c>
    </row>
    <row r="129" spans="3:36" x14ac:dyDescent="0.2">
      <c r="C129" s="256" t="str">
        <f>"R-WH_Det"&amp;"_"&amp;RIGHT(E129,3)&amp;"_N1"</f>
        <v>R-WH_Det_SOL_N1</v>
      </c>
      <c r="D129" s="26" t="s">
        <v>123</v>
      </c>
      <c r="E129" s="27" t="s">
        <v>304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3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314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3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557</v>
      </c>
    </row>
    <row r="144" spans="3:36" x14ac:dyDescent="0.2">
      <c r="J144" s="11"/>
      <c r="T144" s="3" t="s">
        <v>218</v>
      </c>
      <c r="U144" s="3" t="s">
        <v>559</v>
      </c>
      <c r="V144" s="3" t="s">
        <v>554</v>
      </c>
    </row>
    <row r="145" spans="1:22" x14ac:dyDescent="0.2">
      <c r="J145" s="11"/>
      <c r="T145" s="380">
        <v>3</v>
      </c>
      <c r="U145" s="381">
        <f t="shared" ref="U145:U154" si="106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6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6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6"/>
        <v>0.86872586872586877</v>
      </c>
      <c r="V148" s="380">
        <f>V151-(V153-V151)</f>
        <v>2250</v>
      </c>
    </row>
    <row r="149" spans="1:22" x14ac:dyDescent="0.2">
      <c r="A149" s="2"/>
      <c r="M149" s="34" t="s">
        <v>542</v>
      </c>
      <c r="N149" s="34"/>
      <c r="O149" s="34"/>
      <c r="P149" s="34"/>
      <c r="Q149" s="34"/>
      <c r="T149" s="3">
        <v>15</v>
      </c>
      <c r="U149" s="371">
        <f t="shared" si="106"/>
        <v>0.91505791505791501</v>
      </c>
      <c r="V149" s="3">
        <v>2370</v>
      </c>
    </row>
    <row r="150" spans="1:22" x14ac:dyDescent="0.2">
      <c r="M150" s="3" t="s">
        <v>550</v>
      </c>
      <c r="N150" s="3" t="s">
        <v>551</v>
      </c>
      <c r="O150" s="4" t="s">
        <v>548</v>
      </c>
      <c r="P150" s="370" t="s">
        <v>552</v>
      </c>
      <c r="Q150" s="4" t="s">
        <v>547</v>
      </c>
      <c r="T150" s="3">
        <v>18</v>
      </c>
      <c r="U150" s="371">
        <f t="shared" si="106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6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543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6"/>
        <v>0.94594594594594594</v>
      </c>
      <c r="V152" s="3">
        <v>2450</v>
      </c>
    </row>
    <row r="153" spans="1:22" x14ac:dyDescent="0.2">
      <c r="M153" s="4">
        <v>99</v>
      </c>
      <c r="N153" s="4" t="s">
        <v>544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6"/>
        <v>1</v>
      </c>
      <c r="V153" s="3">
        <v>2590</v>
      </c>
    </row>
    <row r="154" spans="1:22" x14ac:dyDescent="0.2">
      <c r="M154" s="4">
        <v>150</v>
      </c>
      <c r="N154" s="4" t="s">
        <v>545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6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546</v>
      </c>
      <c r="N156" s="4"/>
      <c r="O156" s="4"/>
      <c r="P156" s="4"/>
      <c r="Q156" s="4"/>
    </row>
    <row r="157" spans="1:22" x14ac:dyDescent="0.2">
      <c r="M157" s="4" t="s">
        <v>549</v>
      </c>
      <c r="N157" s="4"/>
      <c r="O157" s="4"/>
      <c r="P157" s="4"/>
      <c r="Q157" s="4"/>
    </row>
    <row r="158" spans="1:22" x14ac:dyDescent="0.2">
      <c r="M158" s="208" t="s">
        <v>555</v>
      </c>
    </row>
    <row r="159" spans="1:22" x14ac:dyDescent="0.2">
      <c r="M159" s="3" t="s">
        <v>556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594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541</v>
      </c>
      <c r="M6" s="536"/>
      <c r="N6" s="536"/>
      <c r="O6" s="535"/>
      <c r="P6" s="377" t="s">
        <v>553</v>
      </c>
      <c r="Q6" s="61" t="s">
        <v>34</v>
      </c>
      <c r="R6" s="377" t="s">
        <v>329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322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595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565</v>
      </c>
      <c r="F21" s="123" t="s">
        <v>13</v>
      </c>
      <c r="G21" s="123" t="s">
        <v>126</v>
      </c>
      <c r="H21" s="123"/>
      <c r="I21" s="123"/>
      <c r="J21" s="124" t="s">
        <v>595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566</v>
      </c>
      <c r="F22" s="123" t="s">
        <v>13</v>
      </c>
      <c r="G22" s="123" t="s">
        <v>126</v>
      </c>
      <c r="H22" s="123"/>
      <c r="I22" s="123"/>
      <c r="J22" s="124" t="s">
        <v>595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567</v>
      </c>
      <c r="F23" s="123" t="s">
        <v>13</v>
      </c>
      <c r="G23" s="123" t="s">
        <v>126</v>
      </c>
      <c r="H23" s="123"/>
      <c r="I23" s="123"/>
      <c r="J23" s="124" t="s">
        <v>595</v>
      </c>
    </row>
    <row r="24" spans="3:17" x14ac:dyDescent="0.2">
      <c r="C24" s="122" t="s">
        <v>31</v>
      </c>
      <c r="D24" s="123" t="s">
        <v>324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595</v>
      </c>
    </row>
    <row r="25" spans="3:17" x14ac:dyDescent="0.2">
      <c r="C25" s="122" t="s">
        <v>31</v>
      </c>
      <c r="D25" s="123" t="s">
        <v>325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595</v>
      </c>
    </row>
    <row r="26" spans="3:17" x14ac:dyDescent="0.2">
      <c r="C26" s="122" t="s">
        <v>31</v>
      </c>
      <c r="D26" s="123" t="s">
        <v>326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595</v>
      </c>
      <c r="Q26" s="131"/>
    </row>
    <row r="27" spans="3:17" x14ac:dyDescent="0.2">
      <c r="C27" s="122" t="s">
        <v>31</v>
      </c>
      <c r="D27" s="123" t="s">
        <v>327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595</v>
      </c>
    </row>
    <row r="28" spans="3:17" x14ac:dyDescent="0.2">
      <c r="C28" s="122" t="s">
        <v>31</v>
      </c>
      <c r="D28" s="125" t="s">
        <v>328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139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322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323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324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325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326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327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328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594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305</v>
      </c>
      <c r="P3" s="17" t="s">
        <v>77</v>
      </c>
      <c r="Q3" s="17" t="s">
        <v>78</v>
      </c>
      <c r="AA3" s="208" t="s">
        <v>581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217</v>
      </c>
      <c r="AA4" s="208" t="s">
        <v>582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6" t="s">
        <v>34</v>
      </c>
      <c r="I5" s="547"/>
      <c r="J5" s="548"/>
      <c r="K5" s="546" t="s">
        <v>330</v>
      </c>
      <c r="L5" s="547"/>
      <c r="M5" s="548"/>
      <c r="N5" s="386" t="s">
        <v>92</v>
      </c>
      <c r="O5" s="386" t="s">
        <v>34</v>
      </c>
      <c r="P5" s="387" t="s">
        <v>329</v>
      </c>
      <c r="Q5" s="386" t="s">
        <v>94</v>
      </c>
      <c r="X5" s="61" t="s">
        <v>218</v>
      </c>
      <c r="AA5" s="208"/>
      <c r="AB5" s="543" t="s">
        <v>583</v>
      </c>
      <c r="AC5" s="543"/>
      <c r="AD5" s="388"/>
      <c r="AE5" s="544" t="s">
        <v>65</v>
      </c>
      <c r="AF5" s="544"/>
      <c r="AG5" s="544" t="s">
        <v>584</v>
      </c>
      <c r="AH5" s="544"/>
      <c r="AI5" s="545" t="s">
        <v>585</v>
      </c>
      <c r="AJ5" s="545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586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587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588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589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590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591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585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595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595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595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595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595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595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10"/>
      <c r="U27" s="210"/>
    </row>
    <row r="28" spans="3:21" x14ac:dyDescent="0.2">
      <c r="J28" s="3" t="s">
        <v>139</v>
      </c>
      <c r="L28" s="531" t="s">
        <v>91</v>
      </c>
      <c r="M28" s="532"/>
      <c r="N28" s="532"/>
      <c r="O28" s="533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331</v>
      </c>
      <c r="AC1" s="274">
        <v>100</v>
      </c>
      <c r="BB1" s="275" t="s">
        <v>332</v>
      </c>
      <c r="BC1" s="276"/>
      <c r="BD1" s="276" t="s">
        <v>333</v>
      </c>
      <c r="BE1" s="276" t="s">
        <v>334</v>
      </c>
      <c r="BF1" s="276" t="s">
        <v>335</v>
      </c>
    </row>
    <row r="2" spans="1:89" x14ac:dyDescent="0.2">
      <c r="A2" s="273" t="s">
        <v>601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336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540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337</v>
      </c>
      <c r="B4" s="282" t="s">
        <v>338</v>
      </c>
      <c r="C4" s="283" t="s">
        <v>339</v>
      </c>
      <c r="D4" s="550" t="s">
        <v>340</v>
      </c>
      <c r="E4" s="549"/>
      <c r="F4" s="549"/>
      <c r="G4" s="549"/>
      <c r="H4" s="551"/>
      <c r="I4" s="549" t="s">
        <v>341</v>
      </c>
      <c r="J4" s="549"/>
      <c r="K4" s="549"/>
      <c r="L4" s="549"/>
      <c r="M4" s="551"/>
      <c r="N4" s="549" t="s">
        <v>342</v>
      </c>
      <c r="O4" s="549"/>
      <c r="P4" s="549"/>
      <c r="Q4" s="549"/>
      <c r="R4" s="551"/>
      <c r="S4" s="549" t="s">
        <v>343</v>
      </c>
      <c r="T4" s="549"/>
      <c r="U4" s="549"/>
      <c r="V4" s="549"/>
      <c r="W4" s="551"/>
      <c r="X4" s="549" t="s">
        <v>344</v>
      </c>
      <c r="Y4" s="549"/>
      <c r="Z4" s="549"/>
      <c r="AA4" s="549"/>
      <c r="AB4" s="551"/>
      <c r="AC4" s="549" t="s">
        <v>345</v>
      </c>
      <c r="AD4" s="549"/>
      <c r="AE4" s="549"/>
      <c r="AF4" s="549"/>
      <c r="AG4" s="551"/>
      <c r="AH4" s="549" t="s">
        <v>346</v>
      </c>
      <c r="AI4" s="549"/>
      <c r="AJ4" s="549"/>
      <c r="AK4" s="549"/>
      <c r="AL4" s="551"/>
      <c r="AM4" s="549" t="s">
        <v>347</v>
      </c>
      <c r="AN4" s="549"/>
      <c r="AO4" s="549"/>
      <c r="AP4" s="549"/>
      <c r="AQ4" s="551"/>
      <c r="AR4" s="549" t="s">
        <v>348</v>
      </c>
      <c r="AS4" s="549"/>
      <c r="AT4" s="549"/>
      <c r="AU4" s="549"/>
      <c r="AV4" s="551"/>
      <c r="AW4" s="549" t="s">
        <v>349</v>
      </c>
      <c r="AX4" s="549"/>
      <c r="AY4" s="549"/>
      <c r="AZ4" s="549"/>
      <c r="BA4" s="549"/>
      <c r="BB4" s="550" t="s">
        <v>350</v>
      </c>
      <c r="BC4" s="549"/>
      <c r="BD4" s="549"/>
      <c r="BE4" s="549"/>
      <c r="BF4" s="551"/>
      <c r="BG4" s="549" t="s">
        <v>351</v>
      </c>
      <c r="BH4" s="549"/>
      <c r="BI4" s="549"/>
      <c r="BJ4" s="549"/>
      <c r="BK4" s="549"/>
      <c r="BL4" s="550" t="s">
        <v>352</v>
      </c>
      <c r="BM4" s="549"/>
      <c r="BN4" s="549"/>
      <c r="BO4" s="549"/>
      <c r="BP4" s="549"/>
      <c r="BQ4" s="550" t="s">
        <v>353</v>
      </c>
      <c r="BR4" s="549"/>
      <c r="BS4" s="549"/>
      <c r="BT4" s="549"/>
      <c r="BU4" s="551"/>
      <c r="BV4" s="284" t="s">
        <v>354</v>
      </c>
      <c r="BW4" s="552" t="s">
        <v>355</v>
      </c>
      <c r="BX4" s="553"/>
      <c r="BY4" s="553"/>
      <c r="BZ4" s="553"/>
      <c r="CA4" s="554"/>
      <c r="CB4" s="552" t="s">
        <v>356</v>
      </c>
      <c r="CC4" s="553"/>
      <c r="CD4" s="553"/>
      <c r="CE4" s="553"/>
      <c r="CF4" s="554"/>
      <c r="CG4" s="552" t="s">
        <v>357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358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359</v>
      </c>
      <c r="B7" s="305" t="s">
        <v>461</v>
      </c>
      <c r="C7" s="306" t="s">
        <v>360</v>
      </c>
      <c r="D7" s="307" t="s">
        <v>462</v>
      </c>
      <c r="E7" s="308" t="s">
        <v>462</v>
      </c>
      <c r="F7" s="308" t="s">
        <v>462</v>
      </c>
      <c r="G7" s="308" t="s">
        <v>462</v>
      </c>
      <c r="H7" s="309" t="s">
        <v>462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361</v>
      </c>
      <c r="B8" s="305" t="s">
        <v>360</v>
      </c>
      <c r="C8" s="306" t="s">
        <v>362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363</v>
      </c>
      <c r="B9" s="305" t="s">
        <v>364</v>
      </c>
      <c r="C9" s="306" t="s">
        <v>364</v>
      </c>
      <c r="D9" s="307" t="s">
        <v>463</v>
      </c>
      <c r="E9" s="308" t="s">
        <v>464</v>
      </c>
      <c r="F9" s="308" t="s">
        <v>465</v>
      </c>
      <c r="G9" s="308" t="s">
        <v>465</v>
      </c>
      <c r="H9" s="309" t="s">
        <v>466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467</v>
      </c>
      <c r="AS9" s="308" t="s">
        <v>468</v>
      </c>
      <c r="AT9" s="308" t="s">
        <v>469</v>
      </c>
      <c r="AU9" s="308" t="s">
        <v>470</v>
      </c>
      <c r="AV9" s="309" t="s">
        <v>470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365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366</v>
      </c>
      <c r="B10" s="305" t="s">
        <v>471</v>
      </c>
      <c r="C10" s="306" t="s">
        <v>367</v>
      </c>
      <c r="D10" s="307" t="s">
        <v>472</v>
      </c>
      <c r="E10" s="308" t="s">
        <v>472</v>
      </c>
      <c r="F10" s="308" t="s">
        <v>472</v>
      </c>
      <c r="G10" s="308" t="s">
        <v>472</v>
      </c>
      <c r="H10" s="309" t="s">
        <v>472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365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368</v>
      </c>
      <c r="B11" s="305" t="s">
        <v>473</v>
      </c>
      <c r="C11" s="306" t="s">
        <v>369</v>
      </c>
      <c r="D11" s="307" t="s">
        <v>474</v>
      </c>
      <c r="E11" s="308" t="s">
        <v>463</v>
      </c>
      <c r="F11" s="308" t="s">
        <v>475</v>
      </c>
      <c r="G11" s="308" t="s">
        <v>475</v>
      </c>
      <c r="H11" s="309" t="s">
        <v>475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370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371</v>
      </c>
      <c r="B12" s="305" t="s">
        <v>476</v>
      </c>
      <c r="C12" s="306" t="s">
        <v>372</v>
      </c>
      <c r="D12" s="307" t="s">
        <v>477</v>
      </c>
      <c r="E12" s="308" t="s">
        <v>477</v>
      </c>
      <c r="F12" s="308" t="s">
        <v>477</v>
      </c>
      <c r="G12" s="308" t="s">
        <v>477</v>
      </c>
      <c r="H12" s="309" t="s">
        <v>477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373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374</v>
      </c>
      <c r="B13" s="305" t="s">
        <v>478</v>
      </c>
      <c r="C13" s="306" t="s">
        <v>375</v>
      </c>
      <c r="D13" s="307" t="s">
        <v>479</v>
      </c>
      <c r="E13" s="308" t="s">
        <v>480</v>
      </c>
      <c r="F13" s="308" t="s">
        <v>481</v>
      </c>
      <c r="G13" s="308" t="s">
        <v>482</v>
      </c>
      <c r="H13" s="309" t="s">
        <v>482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376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377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378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379</v>
      </c>
      <c r="B16" s="305" t="s">
        <v>483</v>
      </c>
      <c r="C16" s="306" t="s">
        <v>380</v>
      </c>
      <c r="D16" s="307" t="s">
        <v>484</v>
      </c>
      <c r="E16" s="308" t="s">
        <v>484</v>
      </c>
      <c r="F16" s="308" t="s">
        <v>484</v>
      </c>
      <c r="G16" s="308" t="s">
        <v>484</v>
      </c>
      <c r="H16" s="309" t="s">
        <v>484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381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382</v>
      </c>
      <c r="B18" s="305" t="s">
        <v>485</v>
      </c>
      <c r="C18" s="306" t="s">
        <v>383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384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385</v>
      </c>
      <c r="B19" s="305" t="s">
        <v>486</v>
      </c>
      <c r="C19" s="306" t="s">
        <v>386</v>
      </c>
      <c r="D19" s="307" t="s">
        <v>487</v>
      </c>
      <c r="E19" s="308" t="s">
        <v>487</v>
      </c>
      <c r="F19" s="308" t="s">
        <v>487</v>
      </c>
      <c r="G19" s="308" t="s">
        <v>487</v>
      </c>
      <c r="H19" s="309" t="s">
        <v>487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488</v>
      </c>
      <c r="CC19" s="312" t="s">
        <v>488</v>
      </c>
      <c r="CD19" s="312" t="s">
        <v>488</v>
      </c>
      <c r="CE19" s="312" t="s">
        <v>488</v>
      </c>
      <c r="CF19" s="313" t="s">
        <v>488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387</v>
      </c>
      <c r="B20" s="305" t="s">
        <v>489</v>
      </c>
      <c r="C20" s="306" t="s">
        <v>388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389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390</v>
      </c>
      <c r="B21" s="305" t="s">
        <v>490</v>
      </c>
      <c r="C21" s="306" t="s">
        <v>391</v>
      </c>
      <c r="D21" s="307" t="s">
        <v>487</v>
      </c>
      <c r="E21" s="308" t="s">
        <v>487</v>
      </c>
      <c r="F21" s="308" t="s">
        <v>487</v>
      </c>
      <c r="G21" s="308" t="s">
        <v>487</v>
      </c>
      <c r="H21" s="309" t="s">
        <v>487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389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392</v>
      </c>
      <c r="B22" s="305" t="s">
        <v>491</v>
      </c>
      <c r="C22" s="306" t="s">
        <v>392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393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394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395</v>
      </c>
      <c r="B24" s="305" t="s">
        <v>492</v>
      </c>
      <c r="C24" s="306" t="s">
        <v>396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397</v>
      </c>
      <c r="B25" s="305" t="s">
        <v>493</v>
      </c>
      <c r="C25" s="306" t="s">
        <v>398</v>
      </c>
      <c r="D25" s="307" t="s">
        <v>494</v>
      </c>
      <c r="E25" s="308" t="s">
        <v>494</v>
      </c>
      <c r="F25" s="308" t="s">
        <v>494</v>
      </c>
      <c r="G25" s="308" t="s">
        <v>494</v>
      </c>
      <c r="H25" s="309" t="s">
        <v>494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488</v>
      </c>
      <c r="CC25" s="312" t="s">
        <v>488</v>
      </c>
      <c r="CD25" s="312" t="s">
        <v>488</v>
      </c>
      <c r="CE25" s="312" t="s">
        <v>488</v>
      </c>
      <c r="CF25" s="313" t="s">
        <v>488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562</v>
      </c>
      <c r="B26" s="305" t="s">
        <v>563</v>
      </c>
      <c r="C26" s="305" t="s">
        <v>396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399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400</v>
      </c>
      <c r="B28" s="305" t="s">
        <v>495</v>
      </c>
      <c r="C28" s="306" t="s">
        <v>401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402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403</v>
      </c>
      <c r="B29" s="305" t="s">
        <v>496</v>
      </c>
      <c r="C29" s="306" t="s">
        <v>404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402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405</v>
      </c>
      <c r="B30" s="305" t="s">
        <v>497</v>
      </c>
      <c r="C30" s="306" t="s">
        <v>406</v>
      </c>
      <c r="D30" s="307" t="s">
        <v>469</v>
      </c>
      <c r="E30" s="308" t="s">
        <v>469</v>
      </c>
      <c r="F30" s="308" t="s">
        <v>469</v>
      </c>
      <c r="G30" s="308" t="s">
        <v>469</v>
      </c>
      <c r="H30" s="309" t="s">
        <v>469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498</v>
      </c>
      <c r="AX30" s="308" t="s">
        <v>499</v>
      </c>
      <c r="AY30" s="308" t="s">
        <v>499</v>
      </c>
      <c r="AZ30" s="308" t="s">
        <v>499</v>
      </c>
      <c r="BA30" s="309" t="s">
        <v>499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407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408</v>
      </c>
      <c r="B31" s="305" t="s">
        <v>500</v>
      </c>
      <c r="C31" s="332" t="s">
        <v>409</v>
      </c>
      <c r="D31" s="307" t="s">
        <v>501</v>
      </c>
      <c r="E31" s="308" t="s">
        <v>501</v>
      </c>
      <c r="F31" s="308" t="s">
        <v>501</v>
      </c>
      <c r="G31" s="308" t="s">
        <v>501</v>
      </c>
      <c r="H31" s="309" t="s">
        <v>501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410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411</v>
      </c>
      <c r="B32" s="305" t="s">
        <v>491</v>
      </c>
      <c r="C32" s="306" t="s">
        <v>412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488</v>
      </c>
      <c r="BX32" s="312" t="s">
        <v>488</v>
      </c>
      <c r="BY32" s="312" t="s">
        <v>488</v>
      </c>
      <c r="BZ32" s="312" t="s">
        <v>488</v>
      </c>
      <c r="CA32" s="313" t="s">
        <v>488</v>
      </c>
      <c r="CB32" s="312" t="s">
        <v>488</v>
      </c>
      <c r="CC32" s="312" t="s">
        <v>488</v>
      </c>
      <c r="CD32" s="312" t="s">
        <v>488</v>
      </c>
      <c r="CE32" s="312" t="s">
        <v>488</v>
      </c>
      <c r="CF32" s="313" t="s">
        <v>488</v>
      </c>
      <c r="CG32" s="314" t="s">
        <v>488</v>
      </c>
      <c r="CH32" s="312" t="s">
        <v>488</v>
      </c>
      <c r="CI32" s="312" t="s">
        <v>488</v>
      </c>
      <c r="CJ32" s="312" t="s">
        <v>488</v>
      </c>
      <c r="CK32" s="313" t="s">
        <v>488</v>
      </c>
    </row>
    <row r="33" spans="1:89" s="303" customFormat="1" x14ac:dyDescent="0.2">
      <c r="A33" s="296" t="s">
        <v>413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414</v>
      </c>
      <c r="B34" s="305" t="s">
        <v>491</v>
      </c>
      <c r="C34" s="306" t="s">
        <v>415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393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416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417</v>
      </c>
      <c r="B36" s="305" t="s">
        <v>502</v>
      </c>
      <c r="C36" s="306" t="s">
        <v>418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503</v>
      </c>
      <c r="O36" s="308" t="s">
        <v>504</v>
      </c>
      <c r="P36" s="308" t="s">
        <v>504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505</v>
      </c>
      <c r="Y36" s="308" t="s">
        <v>505</v>
      </c>
      <c r="Z36" s="308" t="s">
        <v>506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507</v>
      </c>
      <c r="AY36" s="308" t="s">
        <v>507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419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488</v>
      </c>
      <c r="CF36" s="340" t="s">
        <v>488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420</v>
      </c>
      <c r="B37" s="305" t="s">
        <v>508</v>
      </c>
      <c r="C37" s="306" t="s">
        <v>421</v>
      </c>
      <c r="D37" s="307" t="s">
        <v>509</v>
      </c>
      <c r="E37" s="308" t="s">
        <v>509</v>
      </c>
      <c r="F37" s="308" t="s">
        <v>509</v>
      </c>
      <c r="G37" s="308">
        <v>0</v>
      </c>
      <c r="H37" s="309">
        <v>0</v>
      </c>
      <c r="I37" s="308" t="s">
        <v>510</v>
      </c>
      <c r="J37" s="308" t="s">
        <v>511</v>
      </c>
      <c r="K37" s="308" t="s">
        <v>512</v>
      </c>
      <c r="L37" s="308">
        <v>0</v>
      </c>
      <c r="M37" s="309">
        <v>0</v>
      </c>
      <c r="N37" s="308" t="s">
        <v>513</v>
      </c>
      <c r="O37" s="308" t="s">
        <v>513</v>
      </c>
      <c r="P37" s="308" t="s">
        <v>513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514</v>
      </c>
      <c r="Y37" s="308" t="s">
        <v>514</v>
      </c>
      <c r="Z37" s="308" t="s">
        <v>514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498</v>
      </c>
      <c r="AX37" s="308" t="s">
        <v>498</v>
      </c>
      <c r="AY37" s="308" t="s">
        <v>498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419</v>
      </c>
      <c r="BW37" s="316">
        <v>446.15384615384613</v>
      </c>
      <c r="BX37" s="316">
        <v>446.15384615384613</v>
      </c>
      <c r="BY37" s="316">
        <v>446.15384615384613</v>
      </c>
      <c r="BZ37" s="316" t="s">
        <v>488</v>
      </c>
      <c r="CA37" s="317" t="s">
        <v>488</v>
      </c>
      <c r="CB37" s="330">
        <v>1.2307692307692308</v>
      </c>
      <c r="CC37" s="341">
        <v>1.2307692307692308</v>
      </c>
      <c r="CD37" s="341">
        <v>1.2307692307692308</v>
      </c>
      <c r="CE37" s="341" t="s">
        <v>488</v>
      </c>
      <c r="CF37" s="342" t="s">
        <v>488</v>
      </c>
      <c r="CG37" s="314">
        <v>0</v>
      </c>
      <c r="CH37" s="312">
        <v>0</v>
      </c>
      <c r="CI37" s="312">
        <v>0</v>
      </c>
      <c r="CJ37" s="312" t="s">
        <v>488</v>
      </c>
      <c r="CK37" s="313" t="s">
        <v>488</v>
      </c>
    </row>
    <row r="38" spans="1:89" s="303" customFormat="1" x14ac:dyDescent="0.2">
      <c r="A38" s="304" t="s">
        <v>422</v>
      </c>
      <c r="B38" s="305" t="s">
        <v>491</v>
      </c>
      <c r="C38" s="306" t="s">
        <v>423</v>
      </c>
      <c r="D38" s="327" t="s">
        <v>424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393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425</v>
      </c>
      <c r="B39" s="305" t="s">
        <v>515</v>
      </c>
      <c r="C39" s="306" t="s">
        <v>426</v>
      </c>
      <c r="D39" s="307" t="s">
        <v>516</v>
      </c>
      <c r="E39" s="308" t="s">
        <v>517</v>
      </c>
      <c r="F39" s="308" t="s">
        <v>518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519</v>
      </c>
      <c r="O39" s="308" t="s">
        <v>519</v>
      </c>
      <c r="P39" s="308" t="s">
        <v>519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514</v>
      </c>
      <c r="Y39" s="308" t="s">
        <v>514</v>
      </c>
      <c r="Z39" s="308" t="s">
        <v>514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507</v>
      </c>
      <c r="AY39" s="308" t="s">
        <v>507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427</v>
      </c>
      <c r="BW39" s="316">
        <v>1263.1578947368421</v>
      </c>
      <c r="BX39" s="316">
        <v>875</v>
      </c>
      <c r="BY39" s="316">
        <v>909.09090909090912</v>
      </c>
      <c r="BZ39" s="316" t="s">
        <v>488</v>
      </c>
      <c r="CA39" s="317" t="s">
        <v>488</v>
      </c>
      <c r="CB39" s="316">
        <v>263.15789473684208</v>
      </c>
      <c r="CC39" s="316">
        <v>312.5</v>
      </c>
      <c r="CD39" s="316">
        <v>454.54545454545456</v>
      </c>
      <c r="CE39" s="316" t="s">
        <v>488</v>
      </c>
      <c r="CF39" s="317" t="s">
        <v>488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428</v>
      </c>
      <c r="B40" s="305" t="s">
        <v>520</v>
      </c>
      <c r="C40" s="306" t="s">
        <v>429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519</v>
      </c>
      <c r="O40" s="308" t="s">
        <v>519</v>
      </c>
      <c r="P40" s="308" t="s">
        <v>519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521</v>
      </c>
      <c r="Y40" s="308" t="s">
        <v>521</v>
      </c>
      <c r="Z40" s="308" t="s">
        <v>521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507</v>
      </c>
      <c r="AY40" s="308" t="s">
        <v>507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427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430</v>
      </c>
      <c r="B41" s="305" t="s">
        <v>522</v>
      </c>
      <c r="C41" s="306" t="s">
        <v>431</v>
      </c>
      <c r="D41" s="307" t="s">
        <v>523</v>
      </c>
      <c r="E41" s="308" t="s">
        <v>523</v>
      </c>
      <c r="F41" s="308" t="s">
        <v>523</v>
      </c>
      <c r="G41" s="308" t="s">
        <v>488</v>
      </c>
      <c r="H41" s="309" t="s">
        <v>488</v>
      </c>
      <c r="I41" s="308" t="s">
        <v>524</v>
      </c>
      <c r="J41" s="308" t="s">
        <v>524</v>
      </c>
      <c r="K41" s="308" t="s">
        <v>524</v>
      </c>
      <c r="L41" s="308">
        <v>0</v>
      </c>
      <c r="M41" s="309">
        <v>0</v>
      </c>
      <c r="N41" s="308" t="s">
        <v>525</v>
      </c>
      <c r="O41" s="308" t="s">
        <v>525</v>
      </c>
      <c r="P41" s="308" t="s">
        <v>525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526</v>
      </c>
      <c r="Y41" s="308" t="s">
        <v>526</v>
      </c>
      <c r="Z41" s="308" t="s">
        <v>526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527</v>
      </c>
      <c r="AX41" s="308" t="s">
        <v>528</v>
      </c>
      <c r="AY41" s="308" t="s">
        <v>528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427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432</v>
      </c>
      <c r="B42" s="305" t="s">
        <v>529</v>
      </c>
      <c r="C42" s="306" t="s">
        <v>433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514</v>
      </c>
      <c r="O42" s="308" t="s">
        <v>514</v>
      </c>
      <c r="P42" s="308" t="s">
        <v>514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514</v>
      </c>
      <c r="Y42" s="308" t="s">
        <v>514</v>
      </c>
      <c r="Z42" s="308" t="s">
        <v>514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507</v>
      </c>
      <c r="AY42" s="308" t="s">
        <v>507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427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434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435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436</v>
      </c>
      <c r="B45" s="305" t="s">
        <v>530</v>
      </c>
      <c r="C45" s="306" t="s">
        <v>437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438</v>
      </c>
      <c r="B46" s="305" t="s">
        <v>531</v>
      </c>
      <c r="C46" s="306" t="s">
        <v>439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440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441</v>
      </c>
      <c r="B48" s="305" t="s">
        <v>532</v>
      </c>
      <c r="C48" s="306" t="s">
        <v>442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443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444</v>
      </c>
      <c r="B49" s="305" t="s">
        <v>533</v>
      </c>
      <c r="C49" s="306" t="s">
        <v>445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443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446</v>
      </c>
      <c r="B50" s="305" t="s">
        <v>491</v>
      </c>
      <c r="C50" s="306" t="s">
        <v>446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393</v>
      </c>
      <c r="BW50" s="312" t="s">
        <v>488</v>
      </c>
      <c r="BX50" s="312" t="s">
        <v>488</v>
      </c>
      <c r="BY50" s="312" t="s">
        <v>488</v>
      </c>
      <c r="BZ50" s="312" t="s">
        <v>488</v>
      </c>
      <c r="CA50" s="313" t="s">
        <v>488</v>
      </c>
      <c r="CB50" s="312" t="s">
        <v>488</v>
      </c>
      <c r="CC50" s="312" t="s">
        <v>488</v>
      </c>
      <c r="CD50" s="312" t="s">
        <v>488</v>
      </c>
      <c r="CE50" s="312" t="s">
        <v>488</v>
      </c>
      <c r="CF50" s="313" t="s">
        <v>488</v>
      </c>
      <c r="CG50" s="314" t="s">
        <v>488</v>
      </c>
      <c r="CH50" s="312" t="s">
        <v>488</v>
      </c>
      <c r="CI50" s="312" t="s">
        <v>488</v>
      </c>
      <c r="CJ50" s="312" t="s">
        <v>488</v>
      </c>
      <c r="CK50" s="313" t="s">
        <v>488</v>
      </c>
    </row>
    <row r="51" spans="1:89" s="303" customFormat="1" x14ac:dyDescent="0.2">
      <c r="A51" s="304"/>
      <c r="B51" s="305"/>
      <c r="C51" s="306" t="s">
        <v>447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448</v>
      </c>
      <c r="B52" s="347" t="s">
        <v>491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393</v>
      </c>
      <c r="BW52" s="355" t="s">
        <v>488</v>
      </c>
      <c r="BX52" s="355" t="s">
        <v>488</v>
      </c>
      <c r="BY52" s="355" t="s">
        <v>488</v>
      </c>
      <c r="BZ52" s="355" t="s">
        <v>488</v>
      </c>
      <c r="CA52" s="356" t="s">
        <v>488</v>
      </c>
      <c r="CB52" s="355" t="s">
        <v>488</v>
      </c>
      <c r="CC52" s="355" t="s">
        <v>488</v>
      </c>
      <c r="CD52" s="355" t="s">
        <v>488</v>
      </c>
      <c r="CE52" s="355" t="s">
        <v>488</v>
      </c>
      <c r="CF52" s="356" t="s">
        <v>488</v>
      </c>
      <c r="CG52" s="355" t="s">
        <v>488</v>
      </c>
      <c r="CH52" s="355" t="s">
        <v>488</v>
      </c>
      <c r="CI52" s="355" t="s">
        <v>488</v>
      </c>
      <c r="CJ52" s="355" t="s">
        <v>488</v>
      </c>
      <c r="CK52" s="356" t="s">
        <v>488</v>
      </c>
    </row>
    <row r="53" spans="1:89" s="303" customFormat="1" x14ac:dyDescent="0.2">
      <c r="A53" s="346" t="s">
        <v>449</v>
      </c>
      <c r="B53" s="347" t="s">
        <v>491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393</v>
      </c>
      <c r="BW53" s="355" t="s">
        <v>488</v>
      </c>
      <c r="BX53" s="355" t="s">
        <v>488</v>
      </c>
      <c r="BY53" s="355" t="s">
        <v>488</v>
      </c>
      <c r="BZ53" s="355" t="s">
        <v>488</v>
      </c>
      <c r="CA53" s="356" t="s">
        <v>488</v>
      </c>
      <c r="CB53" s="355" t="s">
        <v>488</v>
      </c>
      <c r="CC53" s="355" t="s">
        <v>488</v>
      </c>
      <c r="CD53" s="355" t="s">
        <v>488</v>
      </c>
      <c r="CE53" s="355" t="s">
        <v>488</v>
      </c>
      <c r="CF53" s="356" t="s">
        <v>488</v>
      </c>
      <c r="CG53" s="355" t="s">
        <v>488</v>
      </c>
      <c r="CH53" s="355" t="s">
        <v>488</v>
      </c>
      <c r="CI53" s="355" t="s">
        <v>488</v>
      </c>
      <c r="CJ53" s="355" t="s">
        <v>488</v>
      </c>
      <c r="CK53" s="356" t="s">
        <v>488</v>
      </c>
    </row>
    <row r="54" spans="1:89" s="303" customFormat="1" x14ac:dyDescent="0.2">
      <c r="A54" s="346" t="s">
        <v>450</v>
      </c>
      <c r="B54" s="347" t="s">
        <v>491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393</v>
      </c>
      <c r="BW54" s="355" t="s">
        <v>488</v>
      </c>
      <c r="BX54" s="355" t="s">
        <v>488</v>
      </c>
      <c r="BY54" s="355" t="s">
        <v>488</v>
      </c>
      <c r="BZ54" s="355" t="s">
        <v>488</v>
      </c>
      <c r="CA54" s="356" t="s">
        <v>488</v>
      </c>
      <c r="CB54" s="355" t="s">
        <v>488</v>
      </c>
      <c r="CC54" s="355" t="s">
        <v>488</v>
      </c>
      <c r="CD54" s="355" t="s">
        <v>488</v>
      </c>
      <c r="CE54" s="355" t="s">
        <v>488</v>
      </c>
      <c r="CF54" s="356" t="s">
        <v>488</v>
      </c>
      <c r="CG54" s="355" t="s">
        <v>488</v>
      </c>
      <c r="CH54" s="355" t="s">
        <v>488</v>
      </c>
      <c r="CI54" s="355" t="s">
        <v>488</v>
      </c>
      <c r="CJ54" s="355" t="s">
        <v>488</v>
      </c>
      <c r="CK54" s="356" t="s">
        <v>488</v>
      </c>
    </row>
    <row r="55" spans="1:89" s="303" customFormat="1" x14ac:dyDescent="0.2">
      <c r="A55" s="346" t="s">
        <v>451</v>
      </c>
      <c r="B55" s="347" t="s">
        <v>491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393</v>
      </c>
      <c r="BW55" s="355" t="s">
        <v>488</v>
      </c>
      <c r="BX55" s="355" t="s">
        <v>488</v>
      </c>
      <c r="BY55" s="355" t="s">
        <v>488</v>
      </c>
      <c r="BZ55" s="355" t="s">
        <v>488</v>
      </c>
      <c r="CA55" s="356" t="s">
        <v>488</v>
      </c>
      <c r="CB55" s="355" t="s">
        <v>488</v>
      </c>
      <c r="CC55" s="355" t="s">
        <v>488</v>
      </c>
      <c r="CD55" s="355" t="s">
        <v>488</v>
      </c>
      <c r="CE55" s="355" t="s">
        <v>488</v>
      </c>
      <c r="CF55" s="356" t="s">
        <v>488</v>
      </c>
      <c r="CG55" s="355" t="s">
        <v>488</v>
      </c>
      <c r="CH55" s="355" t="s">
        <v>488</v>
      </c>
      <c r="CI55" s="355" t="s">
        <v>488</v>
      </c>
      <c r="CJ55" s="355" t="s">
        <v>488</v>
      </c>
      <c r="CK55" s="356" t="s">
        <v>488</v>
      </c>
    </row>
    <row r="56" spans="1:89" s="303" customFormat="1" x14ac:dyDescent="0.2">
      <c r="A56" s="346" t="s">
        <v>452</v>
      </c>
      <c r="B56" s="347" t="s">
        <v>491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393</v>
      </c>
      <c r="BW56" s="355" t="s">
        <v>488</v>
      </c>
      <c r="BX56" s="355" t="s">
        <v>488</v>
      </c>
      <c r="BY56" s="355" t="s">
        <v>488</v>
      </c>
      <c r="BZ56" s="355" t="s">
        <v>488</v>
      </c>
      <c r="CA56" s="356" t="s">
        <v>488</v>
      </c>
      <c r="CB56" s="355" t="s">
        <v>488</v>
      </c>
      <c r="CC56" s="355" t="s">
        <v>488</v>
      </c>
      <c r="CD56" s="355" t="s">
        <v>488</v>
      </c>
      <c r="CE56" s="355" t="s">
        <v>488</v>
      </c>
      <c r="CF56" s="356" t="s">
        <v>488</v>
      </c>
      <c r="CG56" s="355" t="s">
        <v>488</v>
      </c>
      <c r="CH56" s="355" t="s">
        <v>488</v>
      </c>
      <c r="CI56" s="355" t="s">
        <v>488</v>
      </c>
      <c r="CJ56" s="355" t="s">
        <v>488</v>
      </c>
      <c r="CK56" s="356" t="s">
        <v>488</v>
      </c>
    </row>
    <row r="57" spans="1:89" s="303" customFormat="1" x14ac:dyDescent="0.2">
      <c r="A57" s="346" t="s">
        <v>453</v>
      </c>
      <c r="B57" s="347" t="s">
        <v>491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393</v>
      </c>
      <c r="BW57" s="355" t="s">
        <v>488</v>
      </c>
      <c r="BX57" s="355" t="s">
        <v>488</v>
      </c>
      <c r="BY57" s="355" t="s">
        <v>488</v>
      </c>
      <c r="BZ57" s="355" t="s">
        <v>488</v>
      </c>
      <c r="CA57" s="356" t="s">
        <v>488</v>
      </c>
      <c r="CB57" s="355" t="s">
        <v>488</v>
      </c>
      <c r="CC57" s="355" t="s">
        <v>488</v>
      </c>
      <c r="CD57" s="355" t="s">
        <v>488</v>
      </c>
      <c r="CE57" s="355" t="s">
        <v>488</v>
      </c>
      <c r="CF57" s="356" t="s">
        <v>488</v>
      </c>
      <c r="CG57" s="355" t="s">
        <v>488</v>
      </c>
      <c r="CH57" s="355" t="s">
        <v>488</v>
      </c>
      <c r="CI57" s="355" t="s">
        <v>488</v>
      </c>
      <c r="CJ57" s="355" t="s">
        <v>488</v>
      </c>
      <c r="CK57" s="356" t="s">
        <v>488</v>
      </c>
    </row>
    <row r="58" spans="1:89" s="303" customFormat="1" x14ac:dyDescent="0.2">
      <c r="A58" s="346" t="s">
        <v>454</v>
      </c>
      <c r="B58" s="347" t="s">
        <v>491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393</v>
      </c>
      <c r="BW58" s="355" t="s">
        <v>488</v>
      </c>
      <c r="BX58" s="355" t="s">
        <v>488</v>
      </c>
      <c r="BY58" s="355" t="s">
        <v>488</v>
      </c>
      <c r="BZ58" s="355" t="s">
        <v>488</v>
      </c>
      <c r="CA58" s="356" t="s">
        <v>488</v>
      </c>
      <c r="CB58" s="355" t="s">
        <v>488</v>
      </c>
      <c r="CC58" s="355" t="s">
        <v>488</v>
      </c>
      <c r="CD58" s="355" t="s">
        <v>488</v>
      </c>
      <c r="CE58" s="355" t="s">
        <v>488</v>
      </c>
      <c r="CF58" s="356" t="s">
        <v>488</v>
      </c>
      <c r="CG58" s="355" t="s">
        <v>488</v>
      </c>
      <c r="CH58" s="355" t="s">
        <v>488</v>
      </c>
      <c r="CI58" s="355" t="s">
        <v>488</v>
      </c>
      <c r="CJ58" s="355" t="s">
        <v>488</v>
      </c>
      <c r="CK58" s="356" t="s">
        <v>488</v>
      </c>
    </row>
    <row r="59" spans="1:89" s="303" customFormat="1" x14ac:dyDescent="0.2">
      <c r="A59" s="346" t="s">
        <v>455</v>
      </c>
      <c r="B59" s="347" t="s">
        <v>491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393</v>
      </c>
      <c r="BW59" s="355" t="s">
        <v>488</v>
      </c>
      <c r="BX59" s="355" t="s">
        <v>488</v>
      </c>
      <c r="BY59" s="355" t="s">
        <v>488</v>
      </c>
      <c r="BZ59" s="355" t="s">
        <v>488</v>
      </c>
      <c r="CA59" s="356" t="s">
        <v>488</v>
      </c>
      <c r="CB59" s="355" t="s">
        <v>488</v>
      </c>
      <c r="CC59" s="355" t="s">
        <v>488</v>
      </c>
      <c r="CD59" s="355" t="s">
        <v>488</v>
      </c>
      <c r="CE59" s="355" t="s">
        <v>488</v>
      </c>
      <c r="CF59" s="356" t="s">
        <v>488</v>
      </c>
      <c r="CG59" s="355" t="s">
        <v>488</v>
      </c>
      <c r="CH59" s="355" t="s">
        <v>488</v>
      </c>
      <c r="CI59" s="355" t="s">
        <v>488</v>
      </c>
      <c r="CJ59" s="355" t="s">
        <v>488</v>
      </c>
      <c r="CK59" s="356" t="s">
        <v>488</v>
      </c>
    </row>
    <row r="60" spans="1:89" s="303" customFormat="1" x14ac:dyDescent="0.2">
      <c r="A60" s="346" t="s">
        <v>456</v>
      </c>
      <c r="B60" s="347" t="s">
        <v>534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521</v>
      </c>
      <c r="AX60" s="350" t="s">
        <v>521</v>
      </c>
      <c r="AY60" s="350" t="s">
        <v>521</v>
      </c>
      <c r="AZ60" s="350" t="s">
        <v>521</v>
      </c>
      <c r="BA60" s="351" t="s">
        <v>521</v>
      </c>
      <c r="BB60" s="349" t="s">
        <v>535</v>
      </c>
      <c r="BC60" s="350" t="s">
        <v>535</v>
      </c>
      <c r="BD60" s="350" t="s">
        <v>535</v>
      </c>
      <c r="BE60" s="350" t="s">
        <v>535</v>
      </c>
      <c r="BF60" s="351" t="s">
        <v>535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488</v>
      </c>
      <c r="BX60" s="355" t="s">
        <v>488</v>
      </c>
      <c r="BY60" s="355" t="s">
        <v>488</v>
      </c>
      <c r="BZ60" s="355" t="s">
        <v>488</v>
      </c>
      <c r="CA60" s="356" t="s">
        <v>488</v>
      </c>
      <c r="CB60" s="355" t="s">
        <v>488</v>
      </c>
      <c r="CC60" s="355" t="s">
        <v>488</v>
      </c>
      <c r="CD60" s="355" t="s">
        <v>488</v>
      </c>
      <c r="CE60" s="355" t="s">
        <v>488</v>
      </c>
      <c r="CF60" s="356" t="s">
        <v>488</v>
      </c>
      <c r="CG60" s="355" t="s">
        <v>488</v>
      </c>
      <c r="CH60" s="355" t="s">
        <v>488</v>
      </c>
      <c r="CI60" s="355" t="s">
        <v>488</v>
      </c>
      <c r="CJ60" s="355" t="s">
        <v>488</v>
      </c>
      <c r="CK60" s="356" t="s">
        <v>488</v>
      </c>
    </row>
    <row r="61" spans="1:89" s="303" customFormat="1" x14ac:dyDescent="0.2">
      <c r="A61" s="346" t="s">
        <v>457</v>
      </c>
      <c r="B61" s="347" t="s">
        <v>536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521</v>
      </c>
      <c r="AX61" s="350" t="s">
        <v>521</v>
      </c>
      <c r="AY61" s="350" t="s">
        <v>521</v>
      </c>
      <c r="AZ61" s="350" t="s">
        <v>521</v>
      </c>
      <c r="BA61" s="351" t="s">
        <v>521</v>
      </c>
      <c r="BB61" s="349" t="s">
        <v>537</v>
      </c>
      <c r="BC61" s="350" t="s">
        <v>537</v>
      </c>
      <c r="BD61" s="350" t="s">
        <v>537</v>
      </c>
      <c r="BE61" s="350" t="s">
        <v>537</v>
      </c>
      <c r="BF61" s="351" t="s">
        <v>537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538</v>
      </c>
      <c r="BM61" s="350" t="s">
        <v>538</v>
      </c>
      <c r="BN61" s="350" t="s">
        <v>538</v>
      </c>
      <c r="BO61" s="350" t="s">
        <v>538</v>
      </c>
      <c r="BP61" s="351" t="s">
        <v>538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488</v>
      </c>
      <c r="BX61" s="355" t="s">
        <v>488</v>
      </c>
      <c r="BY61" s="355" t="s">
        <v>488</v>
      </c>
      <c r="BZ61" s="355" t="s">
        <v>488</v>
      </c>
      <c r="CA61" s="356" t="s">
        <v>488</v>
      </c>
      <c r="CB61" s="355" t="s">
        <v>488</v>
      </c>
      <c r="CC61" s="355" t="s">
        <v>488</v>
      </c>
      <c r="CD61" s="355" t="s">
        <v>488</v>
      </c>
      <c r="CE61" s="355" t="s">
        <v>488</v>
      </c>
      <c r="CF61" s="356" t="s">
        <v>488</v>
      </c>
      <c r="CG61" s="355" t="s">
        <v>488</v>
      </c>
      <c r="CH61" s="355" t="s">
        <v>488</v>
      </c>
      <c r="CI61" s="355" t="s">
        <v>488</v>
      </c>
      <c r="CJ61" s="355" t="s">
        <v>488</v>
      </c>
      <c r="CK61" s="356" t="s">
        <v>488</v>
      </c>
    </row>
    <row r="62" spans="1:89" s="303" customFormat="1" x14ac:dyDescent="0.2">
      <c r="A62" s="304" t="s">
        <v>458</v>
      </c>
      <c r="B62" s="305" t="s">
        <v>539</v>
      </c>
      <c r="C62" s="306" t="s">
        <v>459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460</v>
      </c>
      <c r="B63" s="359" t="s">
        <v>491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393</v>
      </c>
      <c r="BW63" s="367" t="s">
        <v>488</v>
      </c>
      <c r="BX63" s="367" t="s">
        <v>488</v>
      </c>
      <c r="BY63" s="367" t="s">
        <v>488</v>
      </c>
      <c r="BZ63" s="367" t="s">
        <v>488</v>
      </c>
      <c r="CA63" s="368" t="s">
        <v>488</v>
      </c>
      <c r="CB63" s="367" t="s">
        <v>488</v>
      </c>
      <c r="CC63" s="367" t="s">
        <v>488</v>
      </c>
      <c r="CD63" s="367" t="s">
        <v>488</v>
      </c>
      <c r="CE63" s="367" t="s">
        <v>488</v>
      </c>
      <c r="CF63" s="368" t="s">
        <v>488</v>
      </c>
      <c r="CG63" s="367" t="s">
        <v>488</v>
      </c>
      <c r="CH63" s="367" t="s">
        <v>488</v>
      </c>
      <c r="CI63" s="367" t="s">
        <v>488</v>
      </c>
      <c r="CJ63" s="367" t="s">
        <v>488</v>
      </c>
      <c r="CK63" s="368" t="s">
        <v>488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627</v>
      </c>
      <c r="B1" s="560" t="s">
        <v>628</v>
      </c>
      <c r="C1" s="561"/>
      <c r="D1" s="561"/>
      <c r="E1" s="561"/>
      <c r="F1" s="562"/>
      <c r="G1" s="560" t="s">
        <v>629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4" t="s">
        <v>276</v>
      </c>
      <c r="C2" s="455" t="s">
        <v>630</v>
      </c>
      <c r="D2" s="455" t="s">
        <v>631</v>
      </c>
      <c r="E2" s="455" t="s">
        <v>632</v>
      </c>
      <c r="F2" s="456" t="s">
        <v>633</v>
      </c>
      <c r="G2" s="454" t="s">
        <v>276</v>
      </c>
      <c r="H2" s="455" t="s">
        <v>630</v>
      </c>
      <c r="I2" s="455" t="s">
        <v>631</v>
      </c>
      <c r="J2" s="455" t="s">
        <v>632</v>
      </c>
      <c r="K2" s="456" t="s">
        <v>633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634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630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635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636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637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638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639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640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641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642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643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644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635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645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646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647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648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649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650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651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652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635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613</v>
      </c>
      <c r="W29" s="450" t="s">
        <v>614</v>
      </c>
      <c r="X29" s="450" t="s">
        <v>615</v>
      </c>
      <c r="Y29" s="450" t="s">
        <v>616</v>
      </c>
    </row>
    <row r="30" spans="1:30" x14ac:dyDescent="0.2">
      <c r="A30" s="3" t="s">
        <v>653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617</v>
      </c>
      <c r="V30" s="448" t="s">
        <v>618</v>
      </c>
      <c r="W30" s="448" t="s">
        <v>619</v>
      </c>
      <c r="X30" s="448" t="s">
        <v>620</v>
      </c>
      <c r="Y30" s="448" t="s">
        <v>621</v>
      </c>
    </row>
    <row r="31" spans="1:30" ht="15" x14ac:dyDescent="0.25">
      <c r="A31" s="3" t="s">
        <v>654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622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655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623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684</v>
      </c>
    </row>
    <row r="33" spans="1:30" ht="15" x14ac:dyDescent="0.25">
      <c r="A33" s="3" t="s">
        <v>656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657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624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658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625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629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659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626</v>
      </c>
      <c r="U37" s="453"/>
      <c r="V37" s="453"/>
      <c r="W37" s="453"/>
      <c r="X37" s="453"/>
      <c r="Y37" s="453"/>
    </row>
    <row r="38" spans="1:30" x14ac:dyDescent="0.2">
      <c r="A38" s="3" t="s">
        <v>628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671</v>
      </c>
      <c r="Z39">
        <v>2018</v>
      </c>
    </row>
    <row r="40" spans="1:30" ht="15" x14ac:dyDescent="0.25">
      <c r="A40" s="555" t="s">
        <v>633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672</v>
      </c>
      <c r="V40">
        <v>101.7</v>
      </c>
      <c r="W40" s="3" t="s">
        <v>13</v>
      </c>
      <c r="Y40" t="s">
        <v>675</v>
      </c>
      <c r="Z40">
        <v>4.6900000000000004</v>
      </c>
      <c r="AA40" t="s">
        <v>13</v>
      </c>
    </row>
    <row r="41" spans="1:30" ht="15" x14ac:dyDescent="0.25">
      <c r="A41" s="467" t="s">
        <v>635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674</v>
      </c>
      <c r="T41" s="3" t="s">
        <v>673</v>
      </c>
      <c r="U41" s="3"/>
      <c r="V41">
        <v>26.74</v>
      </c>
      <c r="W41" s="3" t="s">
        <v>13</v>
      </c>
      <c r="Y41" t="s">
        <v>676</v>
      </c>
      <c r="Z41">
        <v>37.79</v>
      </c>
      <c r="AA41" t="s">
        <v>13</v>
      </c>
    </row>
    <row r="42" spans="1:30" ht="15" x14ac:dyDescent="0.25">
      <c r="A42" s="3" t="s">
        <v>660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677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661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635</v>
      </c>
      <c r="B46" s="467">
        <v>2018</v>
      </c>
      <c r="C46" s="467">
        <v>2020</v>
      </c>
      <c r="D46" s="467">
        <v>2030</v>
      </c>
      <c r="E46" s="3"/>
      <c r="F46" s="467" t="s">
        <v>662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663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679</v>
      </c>
    </row>
    <row r="48" spans="1:30" ht="30" customHeight="1" x14ac:dyDescent="0.25">
      <c r="A48" s="471" t="s">
        <v>664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678</v>
      </c>
      <c r="Z48" s="556" t="s">
        <v>616</v>
      </c>
      <c r="AA48" s="557"/>
      <c r="AB48" s="557"/>
    </row>
    <row r="49" spans="1:28" x14ac:dyDescent="0.2">
      <c r="A49" s="3" t="s">
        <v>665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675</v>
      </c>
      <c r="Z49" s="3">
        <v>0.35792764326805798</v>
      </c>
    </row>
    <row r="50" spans="1:28" x14ac:dyDescent="0.2">
      <c r="A50" s="3" t="s">
        <v>666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676</v>
      </c>
      <c r="Z50" s="3">
        <v>0.5922178577259587</v>
      </c>
    </row>
    <row r="51" spans="1:28" x14ac:dyDescent="0.2">
      <c r="A51" s="3" t="s">
        <v>667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677</v>
      </c>
      <c r="Z51" s="3">
        <v>5.2470383697893502E-2</v>
      </c>
    </row>
    <row r="52" spans="1:28" x14ac:dyDescent="0.2">
      <c r="A52" s="3" t="s">
        <v>668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683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669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680</v>
      </c>
      <c r="Z53" s="556" t="s">
        <v>615</v>
      </c>
      <c r="AA53" s="557"/>
      <c r="AB53" s="557"/>
    </row>
    <row r="54" spans="1:28" x14ac:dyDescent="0.2">
      <c r="A54" s="3" t="s">
        <v>670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675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676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677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683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681</v>
      </c>
      <c r="Z59" s="556" t="s">
        <v>682</v>
      </c>
      <c r="AA59" s="557"/>
      <c r="AB59" s="557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675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676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677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683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2021-12-06T14:10:32Z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847530543804168</vt:r8>
  </property>
</Properties>
</file>