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91936F92-8C49-4EAE-BEC5-08D49054C52A}" xr6:coauthVersionLast="45" xr6:coauthVersionMax="47" xr10:uidLastSave="{00000000-0000-0000-0000-000000000000}"/>
  <bookViews>
    <workbookView xWindow="-120" yWindow="-163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K13" i="57"/>
  <c r="K14" i="57"/>
  <c r="K15" i="57"/>
  <c r="K16" i="57"/>
  <c r="K17" i="57"/>
  <c r="K18" i="57"/>
  <c r="K19" i="57"/>
  <c r="K20" i="57"/>
  <c r="K21" i="57"/>
  <c r="K22" i="57"/>
  <c r="K23" i="57"/>
  <c r="K24" i="57"/>
  <c r="K8" i="57"/>
  <c r="K9" i="57"/>
  <c r="K10" i="57"/>
  <c r="K11" i="57"/>
  <c r="K12" i="57"/>
  <c r="K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C24" i="57"/>
  <c r="J24" i="57"/>
  <c r="S23" i="57"/>
  <c r="C23" i="57"/>
  <c r="J23" i="57"/>
  <c r="S22" i="57"/>
  <c r="U22" i="57" s="1"/>
  <c r="N22" i="57" s="1"/>
  <c r="C22" i="57"/>
  <c r="J22" i="57"/>
  <c r="S21" i="57"/>
  <c r="C21" i="57"/>
  <c r="J21" i="57"/>
  <c r="S20" i="57"/>
  <c r="U20" i="57" s="1"/>
  <c r="N20" i="57" s="1"/>
  <c r="C20" i="57"/>
  <c r="J20" i="57"/>
  <c r="S19" i="57"/>
  <c r="C19" i="57"/>
  <c r="J19" i="57"/>
  <c r="S18" i="57"/>
  <c r="C18" i="57"/>
  <c r="J18" i="57"/>
  <c r="S17" i="57"/>
  <c r="C17" i="57"/>
  <c r="J17" i="57"/>
  <c r="S16" i="57"/>
  <c r="C16" i="57"/>
  <c r="J16" i="57"/>
  <c r="S15" i="57"/>
  <c r="C15" i="57"/>
  <c r="J15" i="57"/>
  <c r="S14" i="57"/>
  <c r="U14" i="57" s="1"/>
  <c r="N14" i="57" s="1"/>
  <c r="C14" i="57"/>
  <c r="J14" i="57"/>
  <c r="S13" i="57"/>
  <c r="C13" i="57"/>
  <c r="J13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U11" i="57" s="1"/>
  <c r="S10" i="57"/>
  <c r="U10" i="57" s="1"/>
  <c r="S9" i="57"/>
  <c r="U9" i="57" s="1"/>
  <c r="S8" i="57"/>
  <c r="S7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U7" i="57" l="1"/>
  <c r="N7" i="57" s="1"/>
  <c r="J9" i="57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<sst xmlns="http://schemas.openxmlformats.org/spreadsheetml/2006/main" count="453" uniqueCount="241">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</sst>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6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7" t="s">
        <v>206</v>
      </c>
      <c r="B16" s="207"/>
      <c r="C16" s="207"/>
      <c r="D16" s="207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6" t="s">
        <v>217</v>
      </c>
      <c r="C19" s="206"/>
      <c r="D19" s="206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6" t="s">
        <v>218</v>
      </c>
      <c r="C20" s="206"/>
      <c r="D20" s="206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6" t="s">
        <v>219</v>
      </c>
      <c r="C23" s="206"/>
      <c r="D23" s="206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6" t="s">
        <v>220</v>
      </c>
      <c r="C24" s="206"/>
      <c r="D24" s="206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6" t="s">
        <v>219</v>
      </c>
      <c r="C26" s="206"/>
      <c r="D26" s="206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6" t="s">
        <v>221</v>
      </c>
      <c r="C27" s="206"/>
      <c r="D27" s="206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8" t="s">
        <v>213</v>
      </c>
      <c r="C30" s="206"/>
      <c r="D30" s="206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6" t="s">
        <v>215</v>
      </c>
      <c r="C31" s="206"/>
      <c r="D31" s="206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09" t="s">
        <v>1</v>
      </c>
      <c r="C2" s="210"/>
      <c r="D2" s="210"/>
      <c r="E2" s="211"/>
      <c r="F2" s="124"/>
      <c r="H2" s="209" t="s">
        <v>2</v>
      </c>
      <c r="I2" s="211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09" t="s">
        <v>11</v>
      </c>
      <c r="I15" s="211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2" t="s">
        <v>49</v>
      </c>
      <c r="C20" s="213"/>
      <c r="D20" s="213"/>
      <c r="E20" s="214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09" t="s">
        <v>53</v>
      </c>
      <c r="C38" s="210"/>
      <c r="D38" s="210"/>
      <c r="E38" s="211"/>
      <c r="F38" s="124"/>
      <c r="H38" s="215" t="s">
        <v>50</v>
      </c>
      <c r="I38" s="216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G28" sqref="G28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</row>
    <row r="7" spans="1:21" ht="15" x14ac:dyDescent="0.2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</f>
        <v>RSDSH_Apt</v>
      </c>
      <c r="L7" s="202">
        <v>2020</v>
      </c>
      <c r="M7" s="202">
        <v>50</v>
      </c>
      <c r="N7" s="202">
        <f>U7</f>
        <v>5.7348345211809249E-4</v>
      </c>
      <c r="O7" s="203">
        <f>Data!O39/1000</f>
        <v>11.5335</v>
      </c>
      <c r="P7" s="186"/>
      <c r="Q7" s="204" t="s">
        <v>223</v>
      </c>
      <c r="R7" s="204" t="s">
        <v>101</v>
      </c>
      <c r="S7" s="204">
        <f>[1]ArchetypeDemand!$L$66</f>
        <v>1.056312762758917E-2</v>
      </c>
      <c r="T7" s="205">
        <f>Data!R39</f>
        <v>5.4291065329954646E-2</v>
      </c>
      <c r="U7" s="204">
        <f>S7*T7</f>
        <v>5.7348345211809249E-4</v>
      </c>
    </row>
    <row r="8" spans="1:21" ht="15" x14ac:dyDescent="0.2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 t="shared" ref="K8:K24" si="3">LEFT("RSDSH_"&amp;Q8,9)</f>
        <v>RSDSH_Apt</v>
      </c>
      <c r="L8" s="184">
        <v>2020</v>
      </c>
      <c r="M8" s="184">
        <v>50</v>
      </c>
      <c r="N8" s="184">
        <f t="shared" ref="N8:N9" si="4">U8</f>
        <v>6.6924201054815937E-4</v>
      </c>
      <c r="O8" s="185">
        <f>Data!O39/1000</f>
        <v>11.5335</v>
      </c>
      <c r="P8" s="186"/>
      <c r="Q8" s="186" t="s">
        <v>224</v>
      </c>
      <c r="R8" s="186" t="s">
        <v>101</v>
      </c>
      <c r="S8" s="186">
        <f>[1]ArchetypeDemand!$L$71</f>
        <v>1.2326927211334543E-2</v>
      </c>
      <c r="T8" s="187">
        <f>Data!R39</f>
        <v>5.4291065329954646E-2</v>
      </c>
      <c r="U8" s="186">
        <f>S8*T8</f>
        <v>6.6924201054815937E-4</v>
      </c>
    </row>
    <row r="9" spans="1:21" ht="15" x14ac:dyDescent="0.2">
      <c r="A9" s="63" t="s">
        <v>27</v>
      </c>
      <c r="B9" s="184" t="str">
        <f t="shared" si="2"/>
        <v>R-RTFT-Apt_D</v>
      </c>
      <c r="C9" s="184" t="str">
        <f t="shared" ref="C9:C14" si="5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6">B9</f>
        <v>R-RTFT-Apt_D</v>
      </c>
      <c r="K9" s="184" t="str">
        <f t="shared" si="3"/>
        <v>RSDSH_Apt</v>
      </c>
      <c r="L9" s="184">
        <v>2020</v>
      </c>
      <c r="M9" s="184">
        <v>50</v>
      </c>
      <c r="N9" s="184">
        <f t="shared" si="4"/>
        <v>4.7948563185053724E-3</v>
      </c>
      <c r="O9" s="185">
        <f>Data!O41/1000</f>
        <v>11.5335</v>
      </c>
      <c r="P9" s="186"/>
      <c r="Q9" s="186" t="s">
        <v>225</v>
      </c>
      <c r="R9" s="186" t="s">
        <v>101</v>
      </c>
      <c r="S9" s="186">
        <f>[1]ArchetypeDemand!$L$76</f>
        <v>1.3080483158481877E-2</v>
      </c>
      <c r="T9" s="187">
        <f>Data!R41</f>
        <v>0.36656568877551032</v>
      </c>
      <c r="U9" s="186">
        <f t="shared" ref="U9:U12" si="7">S9*T9</f>
        <v>4.7948563185053724E-3</v>
      </c>
    </row>
    <row r="10" spans="1:21" ht="15" x14ac:dyDescent="0.2">
      <c r="A10" s="68" t="s">
        <v>27</v>
      </c>
      <c r="B10" s="184" t="str">
        <f t="shared" si="2"/>
        <v>R-RTFT-Apt_E</v>
      </c>
      <c r="C10" s="184" t="str">
        <f t="shared" si="5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6"/>
        <v>R-RTFT-Apt_E</v>
      </c>
      <c r="K10" s="184" t="str">
        <f t="shared" si="3"/>
        <v>RSDSH_Apt</v>
      </c>
      <c r="L10" s="184">
        <v>2020</v>
      </c>
      <c r="M10" s="184">
        <v>50</v>
      </c>
      <c r="N10" s="184">
        <f t="shared" ref="N10:N12" si="8">U10</f>
        <v>9.2808418616751667E-3</v>
      </c>
      <c r="O10" s="185">
        <f>Data!O44/1000</f>
        <v>18.273600000000002</v>
      </c>
      <c r="P10" s="186"/>
      <c r="Q10" s="186" t="s">
        <v>226</v>
      </c>
      <c r="R10" s="186" t="s">
        <v>102</v>
      </c>
      <c r="S10" s="186">
        <f>[1]ArchetypeDemand!$L$81</f>
        <v>1.7026110267234832E-2</v>
      </c>
      <c r="T10" s="187">
        <f>Data!R44</f>
        <v>0.5450946643717729</v>
      </c>
      <c r="U10" s="186">
        <f t="shared" si="7"/>
        <v>9.2808418616751667E-3</v>
      </c>
    </row>
    <row r="11" spans="1:21" ht="15" x14ac:dyDescent="0.2">
      <c r="A11" s="63" t="s">
        <v>27</v>
      </c>
      <c r="B11" s="184" t="str">
        <f t="shared" si="2"/>
        <v>R-RTFT-Apt_F</v>
      </c>
      <c r="C11" s="184" t="str">
        <f t="shared" si="5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6"/>
        <v>R-RTFT-Apt_F</v>
      </c>
      <c r="K11" s="184" t="str">
        <f t="shared" si="3"/>
        <v>RSDSH_Apt</v>
      </c>
      <c r="L11" s="184">
        <v>2020</v>
      </c>
      <c r="M11" s="184">
        <v>50</v>
      </c>
      <c r="N11" s="184">
        <f t="shared" si="8"/>
        <v>1.4628662883294537E-2</v>
      </c>
      <c r="O11" s="185">
        <f>Data!O48/1000</f>
        <v>19.958400000000001</v>
      </c>
      <c r="P11" s="186"/>
      <c r="Q11" s="186" t="s">
        <v>227</v>
      </c>
      <c r="R11" s="186" t="s">
        <v>102</v>
      </c>
      <c r="S11" s="186">
        <f>[1]ArchetypeDemand!$L$86</f>
        <v>2.2522852866122413E-2</v>
      </c>
      <c r="T11" s="187">
        <f>Data!R48</f>
        <v>0.64950310559006208</v>
      </c>
      <c r="U11" s="186">
        <f t="shared" si="7"/>
        <v>1.4628662883294537E-2</v>
      </c>
    </row>
    <row r="12" spans="1:21" ht="15.75" thickBot="1" x14ac:dyDescent="0.25">
      <c r="A12" s="68" t="s">
        <v>27</v>
      </c>
      <c r="B12" s="195" t="str">
        <f t="shared" si="2"/>
        <v>R-RTFT-Apt_G</v>
      </c>
      <c r="C12" s="195" t="str">
        <f t="shared" si="5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6"/>
        <v>R-RTFT-Apt_G</v>
      </c>
      <c r="K12" s="195" t="str">
        <f t="shared" si="3"/>
        <v>RSDSH_Apt</v>
      </c>
      <c r="L12" s="195">
        <v>2020</v>
      </c>
      <c r="M12" s="195">
        <v>50</v>
      </c>
      <c r="N12" s="195">
        <f t="shared" si="8"/>
        <v>2.1717043475893594E-2</v>
      </c>
      <c r="O12" s="196">
        <f>Data!O53/1000</f>
        <v>19.958400000000001</v>
      </c>
      <c r="P12" s="186"/>
      <c r="Q12" s="197" t="s">
        <v>228</v>
      </c>
      <c r="R12" s="197" t="s">
        <v>102</v>
      </c>
      <c r="S12" s="197">
        <f>[1]ArchetypeDemand!$L$91</f>
        <v>3.2803286580099345E-2</v>
      </c>
      <c r="T12" s="198">
        <f>Data!R53</f>
        <v>0.66203864734299511</v>
      </c>
      <c r="U12" s="197">
        <f t="shared" si="7"/>
        <v>2.1717043475893594E-2</v>
      </c>
    </row>
    <row r="13" spans="1:21" ht="15" x14ac:dyDescent="0.2">
      <c r="A13" s="63" t="s">
        <v>27</v>
      </c>
      <c r="B13" s="202" t="str">
        <f t="shared" si="2"/>
        <v>R-RTFT-Att_B3</v>
      </c>
      <c r="C13" s="202" t="str">
        <f t="shared" si="5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6"/>
        <v>R-RTFT-Att_B3</v>
      </c>
      <c r="K13" s="202" t="str">
        <f t="shared" si="3"/>
        <v>RSDSH_Att</v>
      </c>
      <c r="L13" s="202">
        <v>2020</v>
      </c>
      <c r="M13" s="202">
        <v>50</v>
      </c>
      <c r="N13" s="202">
        <f>U13</f>
        <v>7.5821699232505875E-4</v>
      </c>
      <c r="O13" s="203">
        <f>Data!M39/1000</f>
        <v>9.0075000000000003</v>
      </c>
      <c r="P13" s="186"/>
      <c r="Q13" s="204" t="s">
        <v>229</v>
      </c>
      <c r="R13" s="204" t="s">
        <v>101</v>
      </c>
      <c r="S13" s="204">
        <f>[1]ArchetypeDemand!$L$66</f>
        <v>1.056312762758917E-2</v>
      </c>
      <c r="T13" s="205">
        <f>Data!P39</f>
        <v>7.1779592092092059E-2</v>
      </c>
      <c r="U13" s="204">
        <f>S13*T13</f>
        <v>7.5821699232505875E-4</v>
      </c>
    </row>
    <row r="14" spans="1:21" ht="15" x14ac:dyDescent="0.2">
      <c r="A14" s="68" t="s">
        <v>27</v>
      </c>
      <c r="B14" s="184" t="str">
        <f t="shared" si="2"/>
        <v>R-RTFT-Att_C</v>
      </c>
      <c r="C14" s="184" t="str">
        <f t="shared" si="5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6"/>
        <v>R-RTFT-Att_C</v>
      </c>
      <c r="K14" s="184" t="str">
        <f t="shared" si="3"/>
        <v>RSDSH_Att</v>
      </c>
      <c r="L14" s="184">
        <v>2020</v>
      </c>
      <c r="M14" s="184">
        <v>50</v>
      </c>
      <c r="N14" s="184">
        <f t="shared" ref="N14:N18" si="9">U14</f>
        <v>8.8482180697850338E-4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186">
        <f>[1]ArchetypeDemand!$L$71</f>
        <v>1.2326927211334543E-2</v>
      </c>
      <c r="T14" s="187">
        <f>Data!P39</f>
        <v>7.1779592092092059E-2</v>
      </c>
      <c r="U14" s="186">
        <f>S14*T14</f>
        <v>8.8482180697850338E-4</v>
      </c>
    </row>
    <row r="15" spans="1:21" ht="15" x14ac:dyDescent="0.2">
      <c r="A15" s="63" t="s">
        <v>27</v>
      </c>
      <c r="B15" s="184" t="str">
        <f t="shared" si="2"/>
        <v>R-RTFT-Att_D</v>
      </c>
      <c r="C15" s="184" t="str">
        <f t="shared" ref="C15:C20" si="10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1">B15</f>
        <v>R-RTFT-Att_D</v>
      </c>
      <c r="K15" s="184" t="str">
        <f t="shared" si="3"/>
        <v>RSDSH_Att</v>
      </c>
      <c r="L15" s="184">
        <v>2020</v>
      </c>
      <c r="M15" s="184">
        <v>50</v>
      </c>
      <c r="N15" s="184">
        <f t="shared" si="9"/>
        <v>5.1655487686243003E-3</v>
      </c>
      <c r="O15" s="185">
        <f>Data!M41/1000</f>
        <v>12.815</v>
      </c>
      <c r="P15" s="186"/>
      <c r="Q15" s="186" t="s">
        <v>231</v>
      </c>
      <c r="R15" s="186" t="s">
        <v>101</v>
      </c>
      <c r="S15" s="186">
        <f>[1]ArchetypeDemand!$L$76</f>
        <v>1.3080483158481877E-2</v>
      </c>
      <c r="T15" s="187">
        <f>Data!P41</f>
        <v>0.39490504334121357</v>
      </c>
      <c r="U15" s="186">
        <f t="shared" ref="U15:U18" si="12">S15*T15</f>
        <v>5.1655487686243003E-3</v>
      </c>
    </row>
    <row r="16" spans="1:21" ht="15" x14ac:dyDescent="0.2">
      <c r="A16" s="68" t="s">
        <v>27</v>
      </c>
      <c r="B16" s="184" t="str">
        <f t="shared" si="2"/>
        <v>R-RTFT-Att_E</v>
      </c>
      <c r="C16" s="184" t="str">
        <f t="shared" si="10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1"/>
        <v>R-RTFT-Att_E</v>
      </c>
      <c r="K16" s="184" t="str">
        <f t="shared" si="3"/>
        <v>RSDSH_Att</v>
      </c>
      <c r="L16" s="184">
        <v>2020</v>
      </c>
      <c r="M16" s="184">
        <v>50</v>
      </c>
      <c r="N16" s="184">
        <f t="shared" si="9"/>
        <v>9.3929668522173305E-3</v>
      </c>
      <c r="O16" s="185">
        <f>Data!M44/1000</f>
        <v>20.303999999999998</v>
      </c>
      <c r="P16" s="186"/>
      <c r="Q16" s="186" t="s">
        <v>232</v>
      </c>
      <c r="R16" s="186" t="s">
        <v>102</v>
      </c>
      <c r="S16" s="186">
        <f>[1]ArchetypeDemand!$L$81</f>
        <v>1.7026110267234832E-2</v>
      </c>
      <c r="T16" s="187">
        <f>Data!P44</f>
        <v>0.55168013743533795</v>
      </c>
      <c r="U16" s="186">
        <f t="shared" si="12"/>
        <v>9.3929668522173305E-3</v>
      </c>
    </row>
    <row r="17" spans="1:26" ht="15" x14ac:dyDescent="0.2">
      <c r="A17" s="63" t="s">
        <v>27</v>
      </c>
      <c r="B17" s="184" t="str">
        <f t="shared" si="2"/>
        <v>R-RTFT-Att_F</v>
      </c>
      <c r="C17" s="184" t="str">
        <f t="shared" si="10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1"/>
        <v>R-RTFT-Att_F</v>
      </c>
      <c r="K17" s="184" t="str">
        <f t="shared" si="3"/>
        <v>RSDSH_Att</v>
      </c>
      <c r="L17" s="184">
        <v>2020</v>
      </c>
      <c r="M17" s="184">
        <v>50</v>
      </c>
      <c r="N17" s="184">
        <f>U17</f>
        <v>1.4727434391205585E-2</v>
      </c>
      <c r="O17" s="185">
        <f>Data!M48/1000</f>
        <v>22.175999999999998</v>
      </c>
      <c r="P17" s="186"/>
      <c r="Q17" s="186" t="s">
        <v>233</v>
      </c>
      <c r="R17" s="186" t="s">
        <v>102</v>
      </c>
      <c r="S17" s="186">
        <f>[1]ArchetypeDemand!$L$86</f>
        <v>2.2522852866122413E-2</v>
      </c>
      <c r="T17" s="187">
        <f>Data!P48</f>
        <v>0.65388849621966627</v>
      </c>
      <c r="U17" s="186">
        <f t="shared" si="12"/>
        <v>1.4727434391205585E-2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10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1"/>
        <v>R-RTFT-Att_G</v>
      </c>
      <c r="K18" s="195" t="str">
        <f t="shared" si="3"/>
        <v>RSDSH_Att</v>
      </c>
      <c r="L18" s="195">
        <v>2020</v>
      </c>
      <c r="M18" s="195">
        <v>50</v>
      </c>
      <c r="N18" s="195">
        <f t="shared" si="9"/>
        <v>2.1290335851398529E-2</v>
      </c>
      <c r="O18" s="196">
        <f>Data!M53/1000</f>
        <v>22.175999999999998</v>
      </c>
      <c r="P18" s="186"/>
      <c r="Q18" s="197" t="s">
        <v>234</v>
      </c>
      <c r="R18" s="197" t="s">
        <v>102</v>
      </c>
      <c r="S18" s="197">
        <f>[1]ArchetypeDemand!$L$91</f>
        <v>3.2803286580099345E-2</v>
      </c>
      <c r="T18" s="198">
        <f>Data!P53</f>
        <v>0.64903057196453795</v>
      </c>
      <c r="U18" s="197">
        <f t="shared" si="12"/>
        <v>2.1290335851398529E-2</v>
      </c>
    </row>
    <row r="19" spans="1:26" ht="15" x14ac:dyDescent="0.2">
      <c r="A19" s="63" t="s">
        <v>27</v>
      </c>
      <c r="B19" s="202" t="str">
        <f t="shared" si="2"/>
        <v>R-RTFT-Det_B3</v>
      </c>
      <c r="C19" s="202" t="str">
        <f t="shared" si="10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1"/>
        <v>R-RTFT-Det_B3</v>
      </c>
      <c r="K19" s="202" t="str">
        <f t="shared" si="3"/>
        <v>RSDSH_Det</v>
      </c>
      <c r="L19" s="202">
        <v>2020</v>
      </c>
      <c r="M19" s="202">
        <v>50</v>
      </c>
      <c r="N19" s="202">
        <f>U19</f>
        <v>8.7124448896018676E-4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204">
        <f>[1]ArchetypeDemand!$L$66</f>
        <v>1.056312762758917E-2</v>
      </c>
      <c r="T19" s="205">
        <f>Data!Q39</f>
        <v>8.2479784366576991E-2</v>
      </c>
      <c r="U19" s="204">
        <f>S19*T19</f>
        <v>8.7124448896018676E-4</v>
      </c>
    </row>
    <row r="20" spans="1:26" ht="15" x14ac:dyDescent="0.2">
      <c r="A20" s="68" t="s">
        <v>27</v>
      </c>
      <c r="B20" s="184" t="str">
        <f t="shared" si="2"/>
        <v>R-RTFT-Det_C</v>
      </c>
      <c r="C20" s="184" t="str">
        <f t="shared" si="10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1"/>
        <v>R-RTFT-Det_C</v>
      </c>
      <c r="K20" s="184" t="str">
        <f t="shared" si="3"/>
        <v>RSDSH_Det</v>
      </c>
      <c r="L20" s="184">
        <v>2020</v>
      </c>
      <c r="M20" s="184">
        <v>50</v>
      </c>
      <c r="N20" s="184">
        <f t="shared" ref="N20:N24" si="13">U20</f>
        <v>1.0167222982933634E-3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186">
        <f>[1]ArchetypeDemand!$L$71</f>
        <v>1.2326927211334543E-2</v>
      </c>
      <c r="T20" s="187">
        <f>Data!Q39</f>
        <v>8.2479784366576991E-2</v>
      </c>
      <c r="U20" s="186">
        <f>S20*T20</f>
        <v>1.0167222982933634E-3</v>
      </c>
    </row>
    <row r="21" spans="1:26" ht="15" x14ac:dyDescent="0.2">
      <c r="A21" s="63" t="s">
        <v>27</v>
      </c>
      <c r="B21" s="184" t="str">
        <f t="shared" si="2"/>
        <v>R-RTFT-Det_D</v>
      </c>
      <c r="C21" s="184" t="str">
        <f t="shared" ref="C21:C24" si="14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5">B21</f>
        <v>R-RTFT-Det_D</v>
      </c>
      <c r="K21" s="184" t="str">
        <f t="shared" si="3"/>
        <v>RSDSH_Det</v>
      </c>
      <c r="L21" s="184">
        <v>2020</v>
      </c>
      <c r="M21" s="184">
        <v>50</v>
      </c>
      <c r="N21" s="184">
        <f t="shared" si="13"/>
        <v>5.2660659296241401E-3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186">
        <f>[1]ArchetypeDemand!$L$76</f>
        <v>1.3080483158481877E-2</v>
      </c>
      <c r="T21" s="187">
        <f>Data!Q41</f>
        <v>0.40258955772665206</v>
      </c>
      <c r="U21" s="186">
        <f t="shared" ref="U21:U24" si="16">S21*T21</f>
        <v>5.2660659296241401E-3</v>
      </c>
    </row>
    <row r="22" spans="1:26" ht="15" x14ac:dyDescent="0.2">
      <c r="A22" s="68" t="s">
        <v>27</v>
      </c>
      <c r="B22" s="184" t="str">
        <f t="shared" si="2"/>
        <v>R-RTFT-Det_E</v>
      </c>
      <c r="C22" s="184" t="str">
        <f t="shared" si="14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5"/>
        <v>R-RTFT-Det_E</v>
      </c>
      <c r="K22" s="184" t="str">
        <f t="shared" si="3"/>
        <v>RSDSH_Det</v>
      </c>
      <c r="L22" s="184">
        <v>2020</v>
      </c>
      <c r="M22" s="184">
        <v>50</v>
      </c>
      <c r="N22" s="184">
        <f t="shared" si="13"/>
        <v>9.4356152934719911E-3</v>
      </c>
      <c r="O22" s="185">
        <f>Data!N44/1000</f>
        <v>22.334400000000002</v>
      </c>
      <c r="P22" s="186"/>
      <c r="Q22" s="186" t="s">
        <v>238</v>
      </c>
      <c r="R22" s="186" t="s">
        <v>102</v>
      </c>
      <c r="S22" s="186">
        <f>[1]ArchetypeDemand!$L$81</f>
        <v>1.7026110267234832E-2</v>
      </c>
      <c r="T22" s="187">
        <f>Data!Q44</f>
        <v>0.55418502202643172</v>
      </c>
      <c r="U22" s="186">
        <f t="shared" si="16"/>
        <v>9.4356152934719911E-3</v>
      </c>
    </row>
    <row r="23" spans="1:26" ht="15" x14ac:dyDescent="0.2">
      <c r="A23" s="63" t="s">
        <v>27</v>
      </c>
      <c r="B23" s="184" t="str">
        <f t="shared" si="2"/>
        <v>R-RTFT-Det_F</v>
      </c>
      <c r="C23" s="184" t="str">
        <f t="shared" si="14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5"/>
        <v>R-RTFT-Det_F</v>
      </c>
      <c r="K23" s="184" t="str">
        <f t="shared" si="3"/>
        <v>RSDSH_Det</v>
      </c>
      <c r="L23" s="184">
        <v>2020</v>
      </c>
      <c r="M23" s="184">
        <v>50</v>
      </c>
      <c r="N23" s="184">
        <f t="shared" si="13"/>
        <v>1.4628662883294537E-2</v>
      </c>
      <c r="O23" s="185">
        <f>Data!N48/1000</f>
        <v>24.393600000000003</v>
      </c>
      <c r="P23" s="186"/>
      <c r="Q23" s="186" t="s">
        <v>239</v>
      </c>
      <c r="R23" s="186" t="s">
        <v>102</v>
      </c>
      <c r="S23" s="186">
        <f>[1]ArchetypeDemand!$L$86</f>
        <v>2.2522852866122413E-2</v>
      </c>
      <c r="T23" s="187">
        <f>Data!R48</f>
        <v>0.64950310559006208</v>
      </c>
      <c r="U23" s="186">
        <f t="shared" si="16"/>
        <v>1.4628662883294537E-2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4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5"/>
        <v>R-RTFT-Det_G</v>
      </c>
      <c r="K24" s="195" t="str">
        <f t="shared" si="3"/>
        <v>RSDSH_Det</v>
      </c>
      <c r="L24" s="195">
        <v>2020</v>
      </c>
      <c r="M24" s="195">
        <v>50</v>
      </c>
      <c r="N24" s="195">
        <f t="shared" si="13"/>
        <v>2.1717043475893594E-2</v>
      </c>
      <c r="O24" s="196">
        <f>Data!N53/1000</f>
        <v>24.393600000000003</v>
      </c>
      <c r="P24" s="186"/>
      <c r="Q24" s="197" t="s">
        <v>240</v>
      </c>
      <c r="R24" s="197" t="s">
        <v>102</v>
      </c>
      <c r="S24" s="197">
        <f>[1]ArchetypeDemand!$L$91</f>
        <v>3.2803286580099345E-2</v>
      </c>
      <c r="T24" s="198">
        <f>Data!R53</f>
        <v>0.66203864734299511</v>
      </c>
      <c r="U24" s="197">
        <f t="shared" si="16"/>
        <v>2.1717043475893594E-2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3"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0" t="s">
        <v>167</v>
      </c>
      <c r="M2" s="221"/>
      <c r="N2" s="222"/>
      <c r="O2" s="220" t="s">
        <v>168</v>
      </c>
      <c r="P2" s="221"/>
      <c r="Q2" s="222"/>
      <c r="R2" s="220" t="s">
        <v>178</v>
      </c>
      <c r="S2" s="221"/>
      <c r="T2" s="222"/>
      <c r="AD2" s="102" t="s">
        <v>171</v>
      </c>
    </row>
    <row r="3" spans="3:42" ht="21.75" thickBot="1" x14ac:dyDescent="0.25">
      <c r="C3" s="219" t="s">
        <v>156</v>
      </c>
      <c r="D3" s="219"/>
      <c r="E3" s="219"/>
      <c r="F3" s="219"/>
      <c r="G3" s="219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204</v>
      </c>
      <c r="O18" s="75" t="s">
        <v>111</v>
      </c>
      <c r="P18" s="164">
        <f t="shared" ref="P18:P25" si="9">1-W4/$W$12</f>
        <v>0.82657317923529827</v>
      </c>
      <c r="Q18" s="165">
        <f t="shared" ref="Q18:Q24" si="10">1-W4/$W$11</f>
        <v>0.73202753715113</v>
      </c>
      <c r="R18" s="165">
        <f t="shared" ref="R18:R23" si="11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192" t="s">
        <v>114</v>
      </c>
      <c r="P19" s="164">
        <f t="shared" si="9"/>
        <v>0.79158454239957576</v>
      </c>
      <c r="Q19" s="165">
        <f t="shared" si="10"/>
        <v>0.67796443927935268</v>
      </c>
      <c r="R19" s="165">
        <f t="shared" si="11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194" t="s">
        <v>115</v>
      </c>
      <c r="P20" s="188">
        <f t="shared" si="9"/>
        <v>0.73294667697694738</v>
      </c>
      <c r="Q20" s="189">
        <f t="shared" si="10"/>
        <v>0.58735946166276198</v>
      </c>
      <c r="R20" s="189">
        <f t="shared" si="11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766351.7209999999</v>
      </c>
      <c r="G21" s="66"/>
      <c r="O21" s="193" t="s">
        <v>116</v>
      </c>
      <c r="P21" s="165">
        <f t="shared" si="9"/>
        <v>0.67711162025267657</v>
      </c>
      <c r="Q21" s="165">
        <f t="shared" si="10"/>
        <v>0.50108527640274758</v>
      </c>
      <c r="R21" s="165">
        <f t="shared" si="11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9"/>
        <v>0.72141928210057427</v>
      </c>
      <c r="Q22" s="165">
        <f t="shared" si="10"/>
        <v>0.56954777381867572</v>
      </c>
      <c r="R22" s="165">
        <f t="shared" si="11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5">
        <f t="shared" si="9"/>
        <v>0.60126424040662463</v>
      </c>
      <c r="Q23" s="165">
        <f t="shared" si="10"/>
        <v>0.38388881804434616</v>
      </c>
      <c r="R23" s="166">
        <f t="shared" si="11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5">
        <f t="shared" si="9"/>
        <v>0.47167717486503269</v>
      </c>
      <c r="Q24" s="166">
        <f t="shared" si="10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6">
        <f t="shared" si="9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3" t="s">
        <v>155</v>
      </c>
      <c r="D29" s="224"/>
      <c r="E29" s="224"/>
      <c r="F29" s="224"/>
      <c r="G29" s="225"/>
      <c r="H29" s="223" t="s">
        <v>174</v>
      </c>
      <c r="I29" s="224"/>
      <c r="J29" s="224"/>
      <c r="K29" s="224"/>
      <c r="L29" s="225"/>
      <c r="M29" s="217" t="s">
        <v>182</v>
      </c>
      <c r="N29" s="218"/>
      <c r="O29" s="218"/>
      <c r="P29" s="217" t="s">
        <v>183</v>
      </c>
      <c r="Q29" s="218"/>
      <c r="R29" s="218"/>
      <c r="S29" s="217" t="s">
        <v>184</v>
      </c>
      <c r="T29" s="218"/>
      <c r="U29" s="218"/>
      <c r="V29" s="217" t="s">
        <v>184</v>
      </c>
      <c r="W29" s="218"/>
      <c r="X29" s="218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22294.679797673529</v>
      </c>
      <c r="T60" s="167" cm="1">
        <f t="array" ref="T60">T38+AVERAGE(T40:T41)+AVERAGE(T43:T45)+AVERAGE(T47:T50+AVERAGE(T53:T56))</f>
        <v>24114.356797661487</v>
      </c>
      <c r="U60" s="167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2021-12-13T12:09:43Z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975658595561981</vt:r8>
  </property>
</Properties>
</file>