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8BBF079-DD13-46C1-9F0F-AC19A58436C2}" xr6:coauthVersionLast="45" xr6:coauthVersionMax="47" xr10:uidLastSave="{00000000-0000-0000-0000-000000000000}"/>
  <bookViews>
    <workbookView xWindow="-12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4" i="1"/>
  <c r="G25" i="1"/>
  <c r="G24" i="1"/>
  <c r="G23" i="1"/>
  <c r="G22" i="1"/>
  <c r="G21" i="1"/>
  <c r="G20" i="1"/>
  <c r="F25" i="1"/>
  <c r="F24" i="1"/>
  <c r="F23" i="1"/>
  <c r="F22" i="1"/>
  <c r="F21" i="1"/>
  <c r="F20" i="1"/>
  <c r="H19" i="1"/>
  <c r="H18" i="1"/>
  <c r="H17" i="1"/>
  <c r="H16" i="1"/>
  <c r="H15" i="1"/>
  <c r="H8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F8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10" i="1"/>
  <c r="G9" i="1"/>
  <c r="F13" i="1"/>
  <c r="F12" i="1"/>
  <c r="F11" i="1"/>
  <c r="F10" i="1"/>
  <c r="F9" i="1"/>
  <c r="B13" i="1"/>
  <c r="B9" i="1"/>
  <c r="B10" i="1"/>
  <c r="B11" i="1"/>
  <c r="B12" i="1"/>
  <c r="B8" i="1"/>
  <c r="A8" i="1"/>
  <c r="A13" i="1"/>
  <c r="A9" i="1"/>
  <c r="A10" i="1"/>
  <c r="A11" i="1"/>
  <c r="A12" i="1"/>
  <c r="H36" i="1"/>
  <c r="H37" i="1"/>
  <c r="H38" i="1"/>
  <c r="H13" i="1" s="1"/>
  <c r="H39" i="1"/>
  <c r="H12" i="1" s="1"/>
  <c r="H40" i="1"/>
  <c r="H11" i="1" s="1"/>
  <c r="H41" i="1"/>
  <c r="H10" i="1" s="1"/>
  <c r="H42" i="1"/>
  <c r="H9" i="1" s="1"/>
  <c r="H43" i="1"/>
  <c r="H35" i="1"/>
  <c r="G36" i="1"/>
  <c r="G37" i="1"/>
  <c r="G38" i="1"/>
  <c r="G39" i="1"/>
  <c r="G40" i="1"/>
  <c r="G41" i="1"/>
  <c r="G42" i="1"/>
  <c r="G43" i="1"/>
  <c r="G35" i="1"/>
  <c r="F35" i="1"/>
  <c r="F36" i="1"/>
  <c r="F37" i="1"/>
  <c r="F38" i="1"/>
  <c r="F39" i="1"/>
  <c r="F40" i="1"/>
  <c r="F41" i="1"/>
  <c r="F42" i="1"/>
  <c r="F43" i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<sst xmlns="http://schemas.openxmlformats.org/spreadsheetml/2006/main" count="165" uniqueCount="129">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</sst>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2" fillId="0" borderId="0"/>
    <xf numFmtId="0" fontId="12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3" borderId="2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6" borderId="0" xfId="1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2" fillId="0" borderId="0" xfId="2"/>
    <xf numFmtId="0" fontId="11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164" fontId="15" fillId="6" borderId="0" xfId="1" applyNumberFormat="1" applyFont="1" applyFill="1" applyAlignment="1">
      <alignment horizontal="left" vertical="center"/>
    </xf>
    <xf numFmtId="0" fontId="17" fillId="7" borderId="0" xfId="1" applyFont="1" applyFill="1" applyAlignment="1">
      <alignment vertical="center"/>
    </xf>
    <xf numFmtId="0" fontId="18" fillId="6" borderId="0" xfId="1" applyFont="1" applyFill="1" applyAlignment="1">
      <alignment vertical="center"/>
    </xf>
    <xf numFmtId="0" fontId="12" fillId="6" borderId="0" xfId="3" applyFill="1" applyAlignment="1">
      <alignment vertical="center"/>
    </xf>
    <xf numFmtId="9" fontId="4" fillId="5" borderId="15" xfId="0" applyNumberFormat="1" applyFont="1" applyFill="1" applyBorder="1" applyAlignment="1">
      <alignment horizontal="left" vertical="center"/>
    </xf>
    <xf numFmtId="9" fontId="4" fillId="5" borderId="9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15" fillId="6" borderId="0" xfId="1" applyFont="1" applyFill="1" applyAlignment="1">
      <alignment vertical="center"/>
    </xf>
    <xf numFmtId="0" fontId="11" fillId="6" borderId="0" xfId="1" applyFont="1" applyFill="1" applyAlignment="1">
      <alignment horizontal="center" vertical="center"/>
    </xf>
    <xf numFmtId="0" fontId="12" fillId="6" borderId="0" xfId="3" applyFill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" fontId="8" fillId="10" borderId="18" xfId="0" applyNumberFormat="1" applyFont="1" applyFill="1" applyBorder="1" applyAlignment="1">
      <alignment horizontal="right" vertical="center"/>
    </xf>
    <xf numFmtId="3" fontId="1" fillId="10" borderId="19" xfId="0" applyNumberFormat="1" applyFont="1" applyFill="1" applyBorder="1" applyAlignment="1">
      <alignment vertical="center"/>
    </xf>
    <xf numFmtId="1" fontId="8" fillId="11" borderId="21" xfId="0" quotePrefix="1" applyNumberFormat="1" applyFont="1" applyFill="1" applyBorder="1" applyAlignment="1">
      <alignment horizontal="right" vertical="top"/>
    </xf>
    <xf numFmtId="3" fontId="1" fillId="11" borderId="4" xfId="0" quotePrefix="1" applyNumberFormat="1" applyFont="1" applyFill="1" applyBorder="1" applyAlignment="1">
      <alignment horizontal="right" vertical="top"/>
    </xf>
    <xf numFmtId="1" fontId="8" fillId="10" borderId="21" xfId="0" applyNumberFormat="1" applyFont="1" applyFill="1" applyBorder="1" applyAlignment="1">
      <alignment horizontal="right" vertical="center"/>
    </xf>
    <xf numFmtId="3" fontId="1" fillId="10" borderId="4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3" fontId="1" fillId="10" borderId="20" xfId="0" applyNumberFormat="1" applyFont="1" applyFill="1" applyBorder="1" applyAlignment="1">
      <alignment vertical="center"/>
    </xf>
    <xf numFmtId="3" fontId="1" fillId="11" borderId="22" xfId="0" quotePrefix="1" applyNumberFormat="1" applyFont="1" applyFill="1" applyBorder="1" applyAlignment="1">
      <alignment horizontal="right" vertical="top"/>
    </xf>
    <xf numFmtId="3" fontId="1" fillId="10" borderId="22" xfId="0" applyNumberFormat="1" applyFont="1" applyFill="1" applyBorder="1" applyAlignment="1">
      <alignment vertical="center"/>
    </xf>
    <xf numFmtId="1" fontId="8" fillId="10" borderId="23" xfId="0" applyNumberFormat="1" applyFont="1" applyFill="1" applyBorder="1" applyAlignment="1">
      <alignment horizontal="right" vertical="center"/>
    </xf>
    <xf numFmtId="3" fontId="1" fillId="10" borderId="24" xfId="0" applyNumberFormat="1" applyFont="1" applyFill="1" applyBorder="1" applyAlignment="1">
      <alignment vertical="center"/>
    </xf>
    <xf numFmtId="3" fontId="1" fillId="10" borderId="25" xfId="0" applyNumberFormat="1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8" fillId="9" borderId="26" xfId="0" applyFont="1" applyFill="1" applyBorder="1" applyAlignment="1">
      <alignment vertical="center"/>
    </xf>
    <xf numFmtId="0" fontId="8" fillId="9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4" fillId="0" borderId="6" xfId="0" applyNumberFormat="1" applyFont="1" applyBorder="1" applyAlignment="1">
      <alignment horizontal="left" vertical="center"/>
    </xf>
    <xf numFmtId="165" fontId="4" fillId="0" borderId="16" xfId="0" applyNumberFormat="1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34" t="s">
        <v>78</v>
      </c>
      <c r="B16" s="34"/>
      <c r="C16" s="34"/>
      <c r="D16" s="34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33" t="s">
        <v>90</v>
      </c>
      <c r="C19" s="33"/>
      <c r="D19" s="33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33" t="s">
        <v>91</v>
      </c>
      <c r="C20" s="33"/>
      <c r="D20" s="33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33" t="s">
        <v>93</v>
      </c>
      <c r="C23" s="33"/>
      <c r="D23" s="3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33" t="s">
        <v>94</v>
      </c>
      <c r="C24" s="33"/>
      <c r="D24" s="3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33" t="s">
        <v>93</v>
      </c>
      <c r="C26" s="33"/>
      <c r="D26" s="3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33" t="s">
        <v>95</v>
      </c>
      <c r="C27" s="33"/>
      <c r="D27" s="33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35" t="s">
        <v>86</v>
      </c>
      <c r="C30" s="33"/>
      <c r="D30" s="33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33" t="s">
        <v>88</v>
      </c>
      <c r="C31" s="33"/>
      <c r="D31" s="33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43"/>
  <sheetViews>
    <sheetView tabSelected="1" topLeftCell="A8" zoomScaleNormal="100" workbookViewId="0">
      <selection activeCell="F30" sqref="F30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69" t="s">
        <v>1</v>
      </c>
      <c r="B7" s="69" t="s">
        <v>5</v>
      </c>
      <c r="C7" s="69" t="s">
        <v>9</v>
      </c>
      <c r="D7" s="69" t="s">
        <v>2</v>
      </c>
      <c r="E7" s="69" t="s">
        <v>3</v>
      </c>
      <c r="F7" s="69">
        <v>2018</v>
      </c>
      <c r="G7" s="69">
        <v>2030</v>
      </c>
      <c r="H7" s="69">
        <v>2070</v>
      </c>
      <c r="I7" s="69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72">
        <f>($E$43*F$29)/1000</f>
        <v>3.042234442534121</v>
      </c>
      <c r="G8" s="72">
        <f>(E43*G$28)/1000</f>
        <v>11.408379159502955</v>
      </c>
      <c r="H8" s="72">
        <f>(H43*H$27)/1000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72">
        <f>($E$42*F$29)/1000</f>
        <v>2.4662346453768067</v>
      </c>
      <c r="G9" s="72">
        <f>(E42*G$28)/1000</f>
        <v>9.2483799201630248</v>
      </c>
      <c r="H9" s="72">
        <f>(H42*H$27)/1000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72">
        <f>($E$41*F$29)/1000</f>
        <v>5.153575294552267</v>
      </c>
      <c r="G10" s="72">
        <f>(E41*G$28)/1000</f>
        <v>19.325907354571001</v>
      </c>
      <c r="H10" s="72">
        <f>(H41*H$27)/1000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72">
        <f>($E$40*F$29)/1000</f>
        <v>8.7478683298212321</v>
      </c>
      <c r="G11" s="72">
        <f>(E40*G$28)/1000</f>
        <v>32.804506236829617</v>
      </c>
      <c r="H11" s="72">
        <f>(H40*H$27)/1000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72">
        <f>($E$39*F$29)/1000</f>
        <v>11.78096068728674</v>
      </c>
      <c r="G12" s="72">
        <f>(E39*G$28)/1000</f>
        <v>44.178602577325279</v>
      </c>
      <c r="H12" s="72">
        <f>(H39*H$27)/1000</f>
        <v>46.6311040684012</v>
      </c>
      <c r="I12" s="2">
        <v>5</v>
      </c>
      <c r="K12" s="2" t="s">
        <v>7</v>
      </c>
    </row>
    <row r="13" spans="1:11" ht="13.5" thickBot="1" x14ac:dyDescent="0.25">
      <c r="A13" s="70" t="str">
        <f>"UC_RSD_RTFT_"&amp;RIGHT(C13,6)</f>
        <v>UC_RSD_RTFT_Apt_B3</v>
      </c>
      <c r="B13" s="70" t="str">
        <f>"Maximum number of deep retrofits from Apartment_" &amp;RIGHT(C13,2)</f>
        <v>Maximum number of deep retrofits from Apartment_B3</v>
      </c>
      <c r="C13" s="70" t="s">
        <v>116</v>
      </c>
      <c r="D13" s="70" t="s">
        <v>71</v>
      </c>
      <c r="E13" s="70">
        <v>1</v>
      </c>
      <c r="F13" s="73">
        <f>($E$38*F$29)/1000</f>
        <v>3.9848960750111653</v>
      </c>
      <c r="G13" s="73">
        <f>(E38*G$28)/1000</f>
        <v>14.943360281291868</v>
      </c>
      <c r="H13" s="73">
        <f>(H38*H$27)/1000</f>
        <v>15.772916021707317</v>
      </c>
      <c r="I13" s="70">
        <v>5</v>
      </c>
      <c r="K13" s="2" t="s">
        <v>7</v>
      </c>
    </row>
    <row r="14" spans="1:11" x14ac:dyDescent="0.2">
      <c r="A14" s="71" t="str">
        <f>"UC_RSD_RTFT_"&amp;RIGHT(C14,5)</f>
        <v>UC_RSD_RTFT_Att_G</v>
      </c>
      <c r="B14" s="71" t="str">
        <f>"Maximum number of deep retrofits from Attached_" &amp;RIGHT(C14,1)</f>
        <v>Maximum number of deep retrofits from Attached_G</v>
      </c>
      <c r="C14" s="71" t="s">
        <v>117</v>
      </c>
      <c r="D14" s="71" t="s">
        <v>71</v>
      </c>
      <c r="E14" s="71">
        <v>1</v>
      </c>
      <c r="F14" s="74">
        <f>($C$43*F$29)/1000</f>
        <v>10.541334878817622</v>
      </c>
      <c r="G14" s="74">
        <f>(C43*G$28)/1000</f>
        <v>39.530005795566083</v>
      </c>
      <c r="H14" s="74">
        <f>(F43*H$27)/1000</f>
        <v>41.724448183963943</v>
      </c>
      <c r="I14" s="71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75">
        <f>($C$42*F$29)/1000</f>
        <v>10.024761205464234</v>
      </c>
      <c r="G15" s="75">
        <f>(C42*G$28)/1000</f>
        <v>37.592854520490874</v>
      </c>
      <c r="H15" s="75">
        <f>(F42*H$27)/1000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75">
        <f>($C$41*F$29)/1000</f>
        <v>20.283779192369344</v>
      </c>
      <c r="G16" s="75">
        <f>(C41*G$28)/1000</f>
        <v>76.064171971385051</v>
      </c>
      <c r="H16" s="75">
        <f>(F41*H$27)/1000</f>
        <v>80.286747704756522</v>
      </c>
      <c r="I16" s="13">
        <v>5</v>
      </c>
      <c r="K16" s="2" t="s">
        <v>6</v>
      </c>
    </row>
    <row r="17" spans="1:13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75">
        <f>($C$40*F$29)/1000</f>
        <v>37.525404475322098</v>
      </c>
      <c r="G17" s="75">
        <f>(C40*G$28)/1000</f>
        <v>140.72026678245786</v>
      </c>
      <c r="H17" s="75">
        <f>(F40*H$27)/1000</f>
        <v>148.53211785910801</v>
      </c>
      <c r="I17" s="13">
        <v>5</v>
      </c>
      <c r="K17" s="2" t="s">
        <v>6</v>
      </c>
    </row>
    <row r="18" spans="1:13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75">
        <f>($C$39*F$29)/1000</f>
        <v>56.430305495129602</v>
      </c>
      <c r="G18" s="75">
        <f>(C39*G$28)/1000</f>
        <v>211.61364560673599</v>
      </c>
      <c r="H18" s="75">
        <f>(F39*H$27)/1000</f>
        <v>223.3610244531846</v>
      </c>
      <c r="I18" s="13">
        <v>5</v>
      </c>
      <c r="K18" s="2" t="s">
        <v>6</v>
      </c>
    </row>
    <row r="19" spans="1:13" ht="13.5" thickBot="1" x14ac:dyDescent="0.25">
      <c r="A19" s="70" t="str">
        <f>"UC_RSD_RTFT_"&amp;RIGHT(C19,6)</f>
        <v>UC_RSD_RTFT_Att_B3</v>
      </c>
      <c r="B19" s="70" t="str">
        <f>"Maximum number of deep retrofits from Attached_" &amp;RIGHT(C19,2)</f>
        <v>Maximum number of deep retrofits from Attached_B3</v>
      </c>
      <c r="C19" s="70" t="s">
        <v>122</v>
      </c>
      <c r="D19" s="70" t="s">
        <v>71</v>
      </c>
      <c r="E19" s="70">
        <v>1</v>
      </c>
      <c r="F19" s="73">
        <f>($C$38*F$29)/1000</f>
        <v>9.9537699371858963</v>
      </c>
      <c r="G19" s="73">
        <f>(C38*G$28)/1000</f>
        <v>37.326637264447108</v>
      </c>
      <c r="H19" s="73">
        <f>(F38*H$27)/1000</f>
        <v>39.398763321120782</v>
      </c>
      <c r="I19" s="70">
        <v>5</v>
      </c>
      <c r="K19" s="2" t="s">
        <v>6</v>
      </c>
    </row>
    <row r="20" spans="1:13" x14ac:dyDescent="0.2">
      <c r="A20" s="71" t="str">
        <f>"UC_RSD_RTFT_"&amp;RIGHT(C20,5)</f>
        <v>UC_RSD_RTFT_Det_G</v>
      </c>
      <c r="B20" s="71" t="str">
        <f>"Maximum number of deep retrofits from Detached_" &amp;RIGHT(C20,1)</f>
        <v>Maximum number of deep retrofits from Detached_G</v>
      </c>
      <c r="C20" s="71" t="s">
        <v>123</v>
      </c>
      <c r="D20" s="71" t="s">
        <v>71</v>
      </c>
      <c r="E20" s="71">
        <v>1</v>
      </c>
      <c r="F20" s="74">
        <f>($D$43*F$29)/1000</f>
        <v>15.687106688620966</v>
      </c>
      <c r="G20" s="74">
        <f>(D43*G$28)/1000</f>
        <v>58.826650082328619</v>
      </c>
      <c r="H20" s="74">
        <f>(G43*H$27)/1000</f>
        <v>62.092313517232284</v>
      </c>
      <c r="I20" s="71">
        <v>5</v>
      </c>
      <c r="K20" s="13" t="s">
        <v>8</v>
      </c>
    </row>
    <row r="21" spans="1:13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75">
        <f>($D$42*F$29)/1000</f>
        <v>8.6482011525934226</v>
      </c>
      <c r="G21" s="75">
        <f>(D42*G$28)/1000</f>
        <v>32.43075432222534</v>
      </c>
      <c r="H21" s="75">
        <f>(G42*H$27)/1000</f>
        <v>34.23109359716647</v>
      </c>
      <c r="I21" s="13">
        <v>5</v>
      </c>
      <c r="K21" s="13" t="s">
        <v>8</v>
      </c>
    </row>
    <row r="22" spans="1:13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75">
        <f>($D$41*F$29)/1000</f>
        <v>16.279339597911104</v>
      </c>
      <c r="G22" s="75">
        <f>(D41*G$28)/1000</f>
        <v>61.047523492166633</v>
      </c>
      <c r="H22" s="75">
        <f>(G41*H$27)/1000</f>
        <v>64.436475012961779</v>
      </c>
      <c r="I22" s="13">
        <v>5</v>
      </c>
      <c r="K22" s="13" t="s">
        <v>8</v>
      </c>
    </row>
    <row r="23" spans="1:13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75">
        <f>($D$40*F$29)/1000</f>
        <v>33.333558282558243</v>
      </c>
      <c r="G23" s="75">
        <f>(D40*G$28)/1000</f>
        <v>125.00084355959343</v>
      </c>
      <c r="H23" s="75">
        <f>(G40*H$27)/1000</f>
        <v>131.94005705506501</v>
      </c>
      <c r="I23" s="13">
        <v>5</v>
      </c>
      <c r="K23" s="13" t="s">
        <v>8</v>
      </c>
    </row>
    <row r="24" spans="1:13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75">
        <f>($D$39*F$29)/1000</f>
        <v>50.263786722748698</v>
      </c>
      <c r="G24" s="75">
        <f>(D39*G$28)/1000</f>
        <v>188.48920021030762</v>
      </c>
      <c r="H24" s="75">
        <f>(G39*H$27)/1000</f>
        <v>198.9528640113158</v>
      </c>
      <c r="I24" s="13">
        <v>5</v>
      </c>
      <c r="K24" s="13" t="s">
        <v>8</v>
      </c>
    </row>
    <row r="25" spans="1:13" ht="13.5" thickBot="1" x14ac:dyDescent="0.25">
      <c r="A25" s="70" t="str">
        <f>"UC_RSD_RTFT_"&amp;RIGHT(C25,6)</f>
        <v>UC_RSD_RTFT_Det_B3</v>
      </c>
      <c r="B25" s="70" t="str">
        <f>"Maximum number of deep retrofits from Detached_" &amp;RIGHT(C25,2)</f>
        <v>Maximum number of deep retrofits from Detached_B3</v>
      </c>
      <c r="C25" s="70" t="s">
        <v>128</v>
      </c>
      <c r="D25" s="70" t="s">
        <v>71</v>
      </c>
      <c r="E25" s="70">
        <v>1</v>
      </c>
      <c r="F25" s="73">
        <f>($D$38*F$29)/1000</f>
        <v>10.693242008796334</v>
      </c>
      <c r="G25" s="73">
        <f>(D38*G$28)/1000</f>
        <v>40.099657532986257</v>
      </c>
      <c r="H25" s="73">
        <f>(G38*H$27)/1000</f>
        <v>42.32572318816743</v>
      </c>
      <c r="I25" s="70">
        <v>5</v>
      </c>
      <c r="J25" s="13"/>
      <c r="K25" s="13" t="s">
        <v>8</v>
      </c>
    </row>
    <row r="26" spans="1:13" ht="13.5" thickBot="1" x14ac:dyDescent="0.25"/>
    <row r="27" spans="1:13" ht="20.100000000000001" customHeight="1" thickBot="1" x14ac:dyDescent="0.25">
      <c r="C27" s="36" t="s">
        <v>96</v>
      </c>
      <c r="D27" s="37"/>
      <c r="E27" s="38"/>
      <c r="G27" s="2"/>
      <c r="H27" s="30">
        <v>0.95</v>
      </c>
    </row>
    <row r="28" spans="1:13" ht="20.100000000000001" customHeight="1" thickBot="1" x14ac:dyDescent="0.25">
      <c r="C28" s="39" t="s">
        <v>97</v>
      </c>
      <c r="D28" s="40"/>
      <c r="E28" s="41"/>
      <c r="G28" s="30">
        <v>0.75</v>
      </c>
    </row>
    <row r="29" spans="1:13" ht="20.100000000000001" customHeight="1" thickBot="1" x14ac:dyDescent="0.25">
      <c r="C29" s="42" t="s">
        <v>98</v>
      </c>
      <c r="D29" s="43"/>
      <c r="E29" s="44"/>
      <c r="F29" s="31">
        <v>0.2</v>
      </c>
      <c r="G29" s="2"/>
    </row>
    <row r="31" spans="1:13" ht="13.5" thickBot="1" x14ac:dyDescent="0.25">
      <c r="G31" s="2"/>
    </row>
    <row r="32" spans="1:13" ht="15.75" thickBot="1" x14ac:dyDescent="0.25">
      <c r="B32" s="51" t="s">
        <v>102</v>
      </c>
      <c r="C32" s="52"/>
      <c r="D32" s="52"/>
      <c r="E32" s="52"/>
      <c r="F32" s="52"/>
      <c r="G32" s="52"/>
      <c r="H32" s="53"/>
      <c r="K32" s="54" t="s">
        <v>113</v>
      </c>
      <c r="L32" s="55"/>
      <c r="M32" s="56"/>
    </row>
    <row r="33" spans="2:13" ht="15.75" thickBot="1" x14ac:dyDescent="0.25">
      <c r="B33" s="32"/>
      <c r="C33" s="51">
        <v>2018</v>
      </c>
      <c r="D33" s="52"/>
      <c r="E33" s="53"/>
      <c r="F33" s="36">
        <v>2070</v>
      </c>
      <c r="G33" s="37"/>
      <c r="H33" s="38"/>
      <c r="K33" s="57">
        <v>0.83330000000000004</v>
      </c>
      <c r="L33" s="58"/>
      <c r="M33" s="59"/>
    </row>
    <row r="34" spans="2:13" ht="15.75" thickBot="1" x14ac:dyDescent="0.25">
      <c r="B34" s="66" t="s">
        <v>112</v>
      </c>
      <c r="C34" s="67" t="s">
        <v>75</v>
      </c>
      <c r="D34" s="67" t="s">
        <v>76</v>
      </c>
      <c r="E34" s="67" t="s">
        <v>77</v>
      </c>
      <c r="F34" s="67" t="s">
        <v>75</v>
      </c>
      <c r="G34" s="67" t="s">
        <v>76</v>
      </c>
      <c r="H34" s="68" t="s">
        <v>77</v>
      </c>
    </row>
    <row r="35" spans="2:13" ht="15" x14ac:dyDescent="0.2">
      <c r="B35" s="45" t="s">
        <v>103</v>
      </c>
      <c r="C35" s="46">
        <v>15472.073727176739</v>
      </c>
      <c r="D35" s="46">
        <v>20378.706337556119</v>
      </c>
      <c r="E35" s="46">
        <v>9418.8988568067343</v>
      </c>
      <c r="F35" s="46">
        <f>C35*$K$33</f>
        <v>12892.879036856377</v>
      </c>
      <c r="G35" s="46">
        <f>D35*$K$33</f>
        <v>16981.575991085516</v>
      </c>
      <c r="H35" s="60">
        <f>E35*$K$33</f>
        <v>7848.7684173770522</v>
      </c>
    </row>
    <row r="36" spans="2:13" ht="15" x14ac:dyDescent="0.2">
      <c r="B36" s="47" t="s">
        <v>104</v>
      </c>
      <c r="C36" s="48">
        <v>9537.7783975583752</v>
      </c>
      <c r="D36" s="48">
        <v>9433.9012004747347</v>
      </c>
      <c r="E36" s="48">
        <v>7459.2913438514906</v>
      </c>
      <c r="F36" s="48">
        <f t="shared" ref="F36:F43" si="4">C36*$K$33</f>
        <v>7947.8307386853949</v>
      </c>
      <c r="G36" s="48">
        <f t="shared" ref="G36:G43" si="5">D36*$K$33</f>
        <v>7861.269870355597</v>
      </c>
      <c r="H36" s="61">
        <f t="shared" ref="H36:H43" si="6">E36*$K$33</f>
        <v>6215.8274768314477</v>
      </c>
    </row>
    <row r="37" spans="2:13" ht="15" x14ac:dyDescent="0.2">
      <c r="B37" s="49" t="s">
        <v>105</v>
      </c>
      <c r="C37" s="50">
        <v>17545.09295382088</v>
      </c>
      <c r="D37" s="50">
        <v>20090.949195825138</v>
      </c>
      <c r="E37" s="50">
        <v>14041.847426430093</v>
      </c>
      <c r="F37" s="50">
        <f t="shared" si="4"/>
        <v>14620.32595841894</v>
      </c>
      <c r="G37" s="50">
        <f t="shared" si="5"/>
        <v>16741.787964881089</v>
      </c>
      <c r="H37" s="62">
        <f t="shared" si="6"/>
        <v>11701.071460444196</v>
      </c>
    </row>
    <row r="38" spans="2:13" ht="15" x14ac:dyDescent="0.2">
      <c r="B38" s="47" t="s">
        <v>106</v>
      </c>
      <c r="C38" s="48">
        <v>49768.849685929476</v>
      </c>
      <c r="D38" s="48">
        <v>53466.210043981671</v>
      </c>
      <c r="E38" s="48">
        <v>19924.480375055824</v>
      </c>
      <c r="F38" s="48">
        <f t="shared" si="4"/>
        <v>41472.382443285031</v>
      </c>
      <c r="G38" s="48">
        <f t="shared" si="5"/>
        <v>44553.392829649929</v>
      </c>
      <c r="H38" s="61">
        <f t="shared" si="6"/>
        <v>16603.069496534019</v>
      </c>
    </row>
    <row r="39" spans="2:13" ht="15" x14ac:dyDescent="0.2">
      <c r="B39" s="49" t="s">
        <v>107</v>
      </c>
      <c r="C39" s="50">
        <v>282151.52747564798</v>
      </c>
      <c r="D39" s="50">
        <v>251318.93361374349</v>
      </c>
      <c r="E39" s="50">
        <v>58904.8034364337</v>
      </c>
      <c r="F39" s="50">
        <f t="shared" si="4"/>
        <v>235116.86784545748</v>
      </c>
      <c r="G39" s="50">
        <f t="shared" si="5"/>
        <v>209424.06738033245</v>
      </c>
      <c r="H39" s="62">
        <f t="shared" si="6"/>
        <v>49085.372703580208</v>
      </c>
    </row>
    <row r="40" spans="2:13" ht="15" x14ac:dyDescent="0.2">
      <c r="B40" s="47" t="s">
        <v>108</v>
      </c>
      <c r="C40" s="48">
        <v>187627.02237661046</v>
      </c>
      <c r="D40" s="48">
        <v>166667.79141279124</v>
      </c>
      <c r="E40" s="48">
        <v>43739.341649106158</v>
      </c>
      <c r="F40" s="48">
        <f t="shared" si="4"/>
        <v>156349.5977464295</v>
      </c>
      <c r="G40" s="48">
        <f t="shared" si="5"/>
        <v>138884.27058427894</v>
      </c>
      <c r="H40" s="61">
        <f t="shared" si="6"/>
        <v>36447.99339620016</v>
      </c>
    </row>
    <row r="41" spans="2:13" ht="15" x14ac:dyDescent="0.2">
      <c r="B41" s="49" t="s">
        <v>109</v>
      </c>
      <c r="C41" s="50">
        <v>101418.89596184672</v>
      </c>
      <c r="D41" s="50">
        <v>81396.697989555512</v>
      </c>
      <c r="E41" s="50">
        <v>25767.876472761334</v>
      </c>
      <c r="F41" s="50">
        <f t="shared" si="4"/>
        <v>84512.366005006872</v>
      </c>
      <c r="G41" s="50">
        <f t="shared" si="5"/>
        <v>67827.868434696618</v>
      </c>
      <c r="H41" s="62">
        <f t="shared" si="6"/>
        <v>21472.371464752021</v>
      </c>
    </row>
    <row r="42" spans="2:13" ht="15" x14ac:dyDescent="0.2">
      <c r="B42" s="47" t="s">
        <v>110</v>
      </c>
      <c r="C42" s="48">
        <v>50123.806027321167</v>
      </c>
      <c r="D42" s="48">
        <v>43241.005762967114</v>
      </c>
      <c r="E42" s="48">
        <v>12331.173226884033</v>
      </c>
      <c r="F42" s="48">
        <f t="shared" si="4"/>
        <v>41768.167562566727</v>
      </c>
      <c r="G42" s="48">
        <f t="shared" si="5"/>
        <v>36032.730102280497</v>
      </c>
      <c r="H42" s="61">
        <f t="shared" si="6"/>
        <v>10275.566649962466</v>
      </c>
    </row>
    <row r="43" spans="2:13" ht="15.75" thickBot="1" x14ac:dyDescent="0.25">
      <c r="B43" s="63" t="s">
        <v>111</v>
      </c>
      <c r="C43" s="64">
        <v>52706.674394088106</v>
      </c>
      <c r="D43" s="64">
        <v>78435.533443104825</v>
      </c>
      <c r="E43" s="64">
        <v>15211.172212670604</v>
      </c>
      <c r="F43" s="64">
        <f t="shared" si="4"/>
        <v>43920.471772593621</v>
      </c>
      <c r="G43" s="64">
        <f t="shared" si="5"/>
        <v>65360.330018139255</v>
      </c>
      <c r="H43" s="65">
        <f t="shared" si="6"/>
        <v>12675.469804818415</v>
      </c>
    </row>
  </sheetData>
  <mergeCells count="8">
    <mergeCell ref="C33:E33"/>
    <mergeCell ref="F33:H33"/>
    <mergeCell ref="B32:H32"/>
    <mergeCell ref="K32:M32"/>
    <mergeCell ref="K33:M33"/>
    <mergeCell ref="C27:E27"/>
    <mergeCell ref="C28:E28"/>
    <mergeCell ref="C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2021-12-13T12:34:26Z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184455513954162</vt:r8>
  </property>
</Properties>
</file>